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792" activeTab="1"/>
  </bookViews>
  <sheets>
    <sheet name="01收入" sheetId="31" r:id="rId1"/>
    <sheet name="02支出功能分类" sheetId="46" r:id="rId2"/>
    <sheet name="03收支平衡" sheetId="37" r:id="rId3"/>
    <sheet name="04政府基金预算调整" sheetId="52" r:id="rId4"/>
    <sheet name="附件01-基本支出" sheetId="30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'02支出功能分类'!$A$4:$M$29</definedName>
    <definedName name="_xlnm._FilterDatabase" localSheetId="4" hidden="1">'附件01-基本支出'!$A$1:$G$310</definedName>
    <definedName name="_Order1" hidden="1">255</definedName>
    <definedName name="_Order2" hidden="1">255</definedName>
    <definedName name="FRC" localSheetId="0">[6]Main!$C$9</definedName>
    <definedName name="FRC" localSheetId="1">[6]Main!$C$9</definedName>
    <definedName name="FRC" localSheetId="2">[6]Main!$C$9</definedName>
    <definedName name="FRC" localSheetId="4">[6]Main!$C$9</definedName>
    <definedName name="FRC">[1]Main!$C$9</definedName>
    <definedName name="gxxe2003" localSheetId="0">'[7]P1012001'!$A$6:$E$117</definedName>
    <definedName name="gxxe2003" localSheetId="1">'[7]P1012001'!$A$6:$E$117</definedName>
    <definedName name="gxxe2003" localSheetId="2">'[7]P1012001'!$A$6:$E$117</definedName>
    <definedName name="gxxe2003" localSheetId="4">'[7]P1012001'!$A$6:$E$117</definedName>
    <definedName name="gxxe2003">'[2]P1012001'!$A$6:$E$117</definedName>
    <definedName name="hostfee" localSheetId="0">'[8]Financ. Overview'!$H$12</definedName>
    <definedName name="hostfee" localSheetId="1">'[8]Financ. Overview'!$H$12</definedName>
    <definedName name="hostfee" localSheetId="2">'[8]Financ. Overview'!$H$12</definedName>
    <definedName name="hostfee" localSheetId="4">'[8]Financ. Overview'!$H$12</definedName>
    <definedName name="hostfee">'[3]Financ. Overview'!$H$12</definedName>
    <definedName name="HWSheet">1</definedName>
    <definedName name="pr_toolbox" localSheetId="0">[8]Toolbox!$A$3:$I$80</definedName>
    <definedName name="pr_toolbox" localSheetId="1">[8]Toolbox!$A$3:$I$80</definedName>
    <definedName name="pr_toolbox" localSheetId="2">[8]Toolbox!$A$3:$I$80</definedName>
    <definedName name="pr_toolbox" localSheetId="4">[8]Toolbox!$A$3:$I$80</definedName>
    <definedName name="pr_toolbox">[3]Toolbox!$A$3:$I$80</definedName>
    <definedName name="_xlnm.Print_Area" localSheetId="0">'01收入'!$A:$J</definedName>
    <definedName name="_xlnm.Print_Area" localSheetId="1">'02支出功能分类'!$A:$K</definedName>
    <definedName name="_xlnm.Print_Area" localSheetId="2">'03收支平衡'!$A$1:$K$43</definedName>
    <definedName name="_xlnm.Print_Area" localSheetId="4">'附件01-基本支出'!$A:$G</definedName>
    <definedName name="_xlnm.Print_Titles" localSheetId="0">'01收入'!$2:$5</definedName>
    <definedName name="_xlnm.Print_Titles" localSheetId="1">'02支出功能分类'!$2:$5</definedName>
    <definedName name="_xlnm.Print_Titles" localSheetId="4">'附件01-基本支出'!$1:$4</definedName>
    <definedName name="s_c_list" localSheetId="0">[9]Toolbox!$A$7:$H$969</definedName>
    <definedName name="s_c_list" localSheetId="1">[9]Toolbox!$A$7:$H$969</definedName>
    <definedName name="s_c_list" localSheetId="2">[9]Toolbox!$A$7:$H$969</definedName>
    <definedName name="s_c_list" localSheetId="4">[9]Toolbox!$A$7:$H$969</definedName>
    <definedName name="s_c_list">[4]Toolbox!$A$7:$H$969</definedName>
    <definedName name="sdlfee" localSheetId="0">'[8]Financ. Overview'!$H$13</definedName>
    <definedName name="sdlfee" localSheetId="1">'[8]Financ. Overview'!$H$13</definedName>
    <definedName name="sdlfee" localSheetId="2">'[8]Financ. Overview'!$H$13</definedName>
    <definedName name="sdlfee" localSheetId="4">'[8]Financ. Overview'!$H$13</definedName>
    <definedName name="sdlfee">'[3]Financ. Overview'!$H$13</definedName>
    <definedName name="ss7fee" localSheetId="0">'[8]Financ. Overview'!$H$18</definedName>
    <definedName name="ss7fee" localSheetId="1">'[8]Financ. Overview'!$H$18</definedName>
    <definedName name="ss7fee" localSheetId="2">'[8]Financ. Overview'!$H$18</definedName>
    <definedName name="ss7fee" localSheetId="4">'[8]Financ. Overview'!$H$18</definedName>
    <definedName name="ss7fee">'[3]Financ. Overview'!$H$18</definedName>
    <definedName name="subsfee" localSheetId="0">'[8]Financ. Overview'!$H$14</definedName>
    <definedName name="subsfee" localSheetId="1">'[8]Financ. Overview'!$H$14</definedName>
    <definedName name="subsfee" localSheetId="2">'[8]Financ. Overview'!$H$14</definedName>
    <definedName name="subsfee" localSheetId="4">'[8]Financ. Overview'!$H$14</definedName>
    <definedName name="subsfee">'[3]Financ. Overview'!$H$14</definedName>
    <definedName name="toolbox" localSheetId="0">[11]Toolbox!$C$5:$T$1578</definedName>
    <definedName name="toolbox" localSheetId="1">[10]Toolbox!$C$5:$T$1578</definedName>
    <definedName name="toolbox" localSheetId="2">[12]Toolbox!$C$5:$T$1578</definedName>
    <definedName name="toolbox" localSheetId="4">[10]Toolbox!$C$5:$T$1578</definedName>
    <definedName name="toolbox">[5]Toolbox!$C$5:$T$1578</definedName>
    <definedName name="V5.1Fee" localSheetId="0">'[8]Financ. Overview'!$H$15</definedName>
    <definedName name="V5.1Fee" localSheetId="1">'[8]Financ. Overview'!$H$15</definedName>
    <definedName name="V5.1Fee" localSheetId="2">'[8]Financ. Overview'!$H$15</definedName>
    <definedName name="V5.1Fee" localSheetId="4">'[8]Financ. Overview'!$H$15</definedName>
    <definedName name="V5.1Fee">'[3]Financ. Overview'!$H$15</definedName>
    <definedName name="_xlnm.Print_Area" localSheetId="3">'04政府基金预算调整'!$A$1:$J$54</definedName>
    <definedName name="_xlnm.Print_Titles" localSheetId="3">'04政府基金预算调整'!$1:$4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<sst xmlns="http://schemas.openxmlformats.org/spreadsheetml/2006/main" count="1135" uniqueCount="425">
  <si>
    <t>附件1</t>
  </si>
  <si>
    <t>2025年开发区·铁山区一般公共预算收入预算表</t>
  </si>
  <si>
    <t>单位：万元</t>
  </si>
  <si>
    <t>收入项目</t>
  </si>
  <si>
    <t>2024年完成数</t>
  </si>
  <si>
    <t>2025年预算数</t>
  </si>
  <si>
    <t>2025年调整数</t>
  </si>
  <si>
    <t>与预算比</t>
  </si>
  <si>
    <t>与调整比</t>
  </si>
  <si>
    <t>合计</t>
  </si>
  <si>
    <t>开发区</t>
  </si>
  <si>
    <t>铁山区</t>
  </si>
  <si>
    <t>一、一般公共预算收入</t>
  </si>
  <si>
    <t xml:space="preserve">      其中：金库收入</t>
  </si>
  <si>
    <t>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</si>
  <si>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</si>
  <si>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</si>
  <si>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</si>
  <si>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</si>
  <si>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</si>
  <si>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</si>
  <si>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</si>
  <si>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</si>
  <si>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</si>
  <si>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</si>
  <si>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</si>
  <si>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环境保护税</t>
  </si>
  <si>
    <r>
      <rPr>
        <b/>
        <sz val="10"/>
        <rFont val="宋体"/>
        <charset val="134"/>
      </rPr>
      <t xml:space="preserve">    契税（</t>
    </r>
    <r>
      <rPr>
        <b/>
        <sz val="10"/>
        <color rgb="FFFF0000"/>
        <rFont val="宋体"/>
        <charset val="134"/>
      </rPr>
      <t>通报收入</t>
    </r>
    <r>
      <rPr>
        <b/>
        <sz val="10"/>
        <rFont val="宋体"/>
        <charset val="134"/>
      </rPr>
      <t>）</t>
    </r>
  </si>
  <si>
    <t>（二）非税收入</t>
  </si>
  <si>
    <t xml:space="preserve">    专项收入</t>
  </si>
  <si>
    <t xml:space="preserve">      其中：教育费附加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</si>
  <si>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</si>
  <si>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</si>
  <si>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</si>
  <si>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</si>
  <si>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</si>
  <si>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附件2</t>
  </si>
  <si>
    <t>2025年开发区·铁山区一般公共预算支出预算表（功能分类）</t>
  </si>
  <si>
    <t>功能分类</t>
  </si>
  <si>
    <t>2024年决算数</t>
  </si>
  <si>
    <t>科目代码</t>
  </si>
  <si>
    <t>科目名称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</si>
  <si>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</si>
  <si>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</si>
  <si>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</si>
  <si>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</si>
  <si>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</si>
  <si>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</si>
  <si>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</si>
  <si>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</si>
  <si>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</si>
  <si>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</si>
  <si>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</si>
  <si>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</si>
  <si>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</si>
  <si>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</si>
  <si>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自然资源海洋气象等支出</t>
  </si>
  <si>
    <t>住房保障支出</t>
  </si>
  <si>
    <t>灾害防治及应急管理支出</t>
  </si>
  <si>
    <t>预备费</t>
  </si>
  <si>
    <t>其他支出</t>
  </si>
  <si>
    <t>债务付息支出</t>
  </si>
  <si>
    <t>债务发行费用支出</t>
  </si>
  <si>
    <t>债务还本支出</t>
  </si>
  <si>
    <t>总计（含债务还本支出）</t>
  </si>
  <si>
    <t>附件3</t>
  </si>
  <si>
    <t>2025年开发区·铁山区一般公共预算收支平衡表</t>
  </si>
  <si>
    <t>序号</t>
  </si>
  <si>
    <t>项     目</t>
  </si>
  <si>
    <t>一、一般公共预算收入（金库数）</t>
  </si>
  <si>
    <t>二、转移性收入</t>
  </si>
  <si>
    <t>（一）上级补助收入</t>
  </si>
  <si>
    <t>1、财力（固定）补助</t>
  </si>
  <si>
    <t>（1）返还性收入</t>
  </si>
  <si>
    <t>（2）一般性转移支付收入</t>
  </si>
  <si>
    <t xml:space="preserve">     县级基本财力保障补助</t>
  </si>
  <si>
    <t xml:space="preserve">     结算补助</t>
  </si>
  <si>
    <t>c</t>
  </si>
  <si>
    <t xml:space="preserve">     固定补助</t>
  </si>
  <si>
    <t>2、结算补助</t>
  </si>
  <si>
    <t xml:space="preserve">     两镇一区移交补助收入</t>
  </si>
  <si>
    <t xml:space="preserve">     契税财力结算</t>
  </si>
  <si>
    <t xml:space="preserve">     其他一般性转移收入</t>
  </si>
  <si>
    <t>3、专项转移支付收入</t>
  </si>
  <si>
    <t>（二）待偿债再融资一般债券上年结余</t>
  </si>
  <si>
    <t>（三）上年结余</t>
  </si>
  <si>
    <t>（四）调入基金</t>
  </si>
  <si>
    <t>（五）债务转贷收入</t>
  </si>
  <si>
    <t>（六）动用预算稳定调节基金</t>
  </si>
  <si>
    <t>收入总计</t>
  </si>
  <si>
    <t>一、一般公共预算支出</t>
  </si>
  <si>
    <t>二、转移性支出</t>
  </si>
  <si>
    <t>（一）上解上级支出</t>
  </si>
  <si>
    <t>1、体制上解</t>
  </si>
  <si>
    <t xml:space="preserve">     老体制上解</t>
  </si>
  <si>
    <t xml:space="preserve">     超收结算上解</t>
  </si>
  <si>
    <t xml:space="preserve">     城建税上解</t>
  </si>
  <si>
    <t xml:space="preserve">     教育费附加上解</t>
  </si>
  <si>
    <t xml:space="preserve">     省四税上解</t>
  </si>
  <si>
    <t>2、专项上解</t>
  </si>
  <si>
    <t>3、其他上解</t>
  </si>
  <si>
    <t xml:space="preserve">    其中：开发区补助铁山区</t>
  </si>
  <si>
    <t>（二）年终结余（结转下年）</t>
  </si>
  <si>
    <t>（三）调出资金</t>
  </si>
  <si>
    <t>（四）债务还本支出</t>
  </si>
  <si>
    <t>（五）补充预算稳定调节基金</t>
  </si>
  <si>
    <t>（六）待偿债再融资一般债券结余</t>
  </si>
  <si>
    <t>支出总计</t>
  </si>
  <si>
    <t>附件4</t>
  </si>
  <si>
    <t>2025年开发区·铁山区政府性基金预算收支平衡表</t>
  </si>
  <si>
    <r>
      <rPr>
        <b/>
        <sz val="12"/>
        <color indexed="8"/>
        <rFont val="宋体"/>
        <charset val="134"/>
      </rPr>
      <t>收</t>
    </r>
    <r>
      <rPr>
        <b/>
        <sz val="12"/>
        <rFont val="Times New Roman"/>
        <charset val="0"/>
      </rPr>
      <t xml:space="preserve">                          </t>
    </r>
    <r>
      <rPr>
        <b/>
        <sz val="12"/>
        <rFont val="宋体"/>
        <charset val="134"/>
      </rPr>
      <t>入</t>
    </r>
  </si>
  <si>
    <r>
      <rPr>
        <b/>
        <sz val="12"/>
        <color indexed="8"/>
        <rFont val="宋体"/>
        <charset val="134"/>
      </rPr>
      <t>支</t>
    </r>
    <r>
      <rPr>
        <b/>
        <sz val="12"/>
        <rFont val="Times New Roman"/>
        <charset val="0"/>
      </rPr>
      <t xml:space="preserve">                          </t>
    </r>
    <r>
      <rPr>
        <b/>
        <sz val="12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</si>
  <si>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目</t>
    </r>
  </si>
  <si>
    <t>2025年
预算数</t>
  </si>
  <si>
    <t>一、港口建设费收入</t>
  </si>
  <si>
    <t>一、城乡社区支出</t>
  </si>
  <si>
    <t>二、散装水泥专项资金收入</t>
  </si>
  <si>
    <t xml:space="preserve">    国有土地使用权出让收入安排的支出</t>
  </si>
  <si>
    <t>三、新型墙体材料专项基金收入</t>
  </si>
  <si>
    <t xml:space="preserve">       征地和拆迁补偿支出</t>
  </si>
  <si>
    <t>四、新菜地开发建设基金收入</t>
  </si>
  <si>
    <t xml:space="preserve">       土地开发支出</t>
  </si>
  <si>
    <t>五、水土保持补偿费收入</t>
  </si>
  <si>
    <t xml:space="preserve">       城市建设支出</t>
  </si>
  <si>
    <t>六、政府住房基金收入</t>
  </si>
  <si>
    <t xml:space="preserve">       补助被征地农民支出</t>
  </si>
  <si>
    <t xml:space="preserve">      上缴管理费用</t>
  </si>
  <si>
    <t xml:space="preserve">       土地出让业务支出</t>
  </si>
  <si>
    <t xml:space="preserve">      计提公共租赁住房资金</t>
  </si>
  <si>
    <t xml:space="preserve">       廉租住房支出</t>
  </si>
  <si>
    <t xml:space="preserve">      公共租赁住房租金收入</t>
  </si>
  <si>
    <t xml:space="preserve">       棚户区改造支出</t>
  </si>
  <si>
    <t xml:space="preserve">      配建商业设施租售收入</t>
  </si>
  <si>
    <t xml:space="preserve">       农业生产发展支出</t>
  </si>
  <si>
    <t xml:space="preserve">      其他政府住房基金收入</t>
  </si>
  <si>
    <t xml:space="preserve">       农村社会事业支出</t>
  </si>
  <si>
    <t>七、城市公用事业附加收入</t>
  </si>
  <si>
    <t xml:space="preserve">       农业农村生态环境支出</t>
  </si>
  <si>
    <t>八、国有土地收益基金收入</t>
  </si>
  <si>
    <t xml:space="preserve">       其他国有土地使用权出让收入安排的支出</t>
  </si>
  <si>
    <t>九、农业土地开发资金收入</t>
  </si>
  <si>
    <t xml:space="preserve">   国有土地收益基金支出</t>
  </si>
  <si>
    <t>十、国有土地使用权出让收入</t>
  </si>
  <si>
    <t xml:space="preserve">   农业土地开发资金支出</t>
  </si>
  <si>
    <t xml:space="preserve">       土地出让价款收入</t>
  </si>
  <si>
    <t xml:space="preserve">   新增建设用地有偿使用费安排的支出</t>
  </si>
  <si>
    <t xml:space="preserve">       补缴的土地价款</t>
  </si>
  <si>
    <t xml:space="preserve">   城市基础设施配套费安排的支出</t>
  </si>
  <si>
    <t xml:space="preserve">       划拨土地收入</t>
  </si>
  <si>
    <t xml:space="preserve">       其他城市基础设施配套费安排的支出</t>
  </si>
  <si>
    <t xml:space="preserve">       教育资金收入</t>
  </si>
  <si>
    <t xml:space="preserve">   棚户区改造专项债券收入安排的支出</t>
  </si>
  <si>
    <t xml:space="preserve">       农田水利建设资金收入</t>
  </si>
  <si>
    <t xml:space="preserve">       其他棚户区改造专项债务收入安排的支出</t>
  </si>
  <si>
    <t xml:space="preserve">       缴纳新增建设用地土地有偿使用费</t>
  </si>
  <si>
    <t xml:space="preserve">   超长期特别国债收入安排的支出</t>
  </si>
  <si>
    <t xml:space="preserve">       其他土地出让收入</t>
  </si>
  <si>
    <t xml:space="preserve">       水污染综合治理</t>
  </si>
  <si>
    <t>十一、城市基础设施配套费收入</t>
  </si>
  <si>
    <t xml:space="preserve">       其他节能环保支出</t>
  </si>
  <si>
    <t>十二、污水处理费收入</t>
  </si>
  <si>
    <t xml:space="preserve">       工业和信息产业</t>
  </si>
  <si>
    <t>十三、其他政府性基金收入</t>
  </si>
  <si>
    <t>二、其他支出</t>
  </si>
  <si>
    <t xml:space="preserve">     其他地方自行试点项目收益专项债券收入安排的支出</t>
  </si>
  <si>
    <t xml:space="preserve">     其他政府性基金债务收入安排的支出</t>
  </si>
  <si>
    <t xml:space="preserve">    彩票公益金安排的支出</t>
  </si>
  <si>
    <t xml:space="preserve">       用于社会福利的彩票公益金支出</t>
  </si>
  <si>
    <t xml:space="preserve">       用于体育事业的彩票工业金支出</t>
  </si>
  <si>
    <t xml:space="preserve">       用于残疾人事业的彩票公益金支出</t>
  </si>
  <si>
    <t xml:space="preserve">       用于城乡医疗救助的彩票公益金支出</t>
  </si>
  <si>
    <t>三、债务付息支出</t>
  </si>
  <si>
    <t xml:space="preserve">    国有土地使用权出让金债务付息支出</t>
  </si>
  <si>
    <t xml:space="preserve">    棚户区改造专项债券付息支出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</si>
  <si>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其他地方自行试点项目收益专项债券利息支出</t>
    </r>
  </si>
  <si>
    <t xml:space="preserve">    其他政府性基金债务付息支出</t>
  </si>
  <si>
    <t>四、债务发行费支出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</si>
  <si>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</si>
  <si>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</si>
  <si>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</si>
  <si>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</si>
  <si>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</si>
  <si>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</si>
  <si>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</si>
  <si>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</si>
  <si>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</si>
  <si>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</si>
  <si>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</si>
  <si>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r>
      <rPr>
        <sz val="11"/>
        <color rgb="FF000000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地方政府专项债务还本支出</t>
    </r>
  </si>
  <si>
    <t xml:space="preserve">    超长期特别国债</t>
  </si>
  <si>
    <t xml:space="preserve">    调出资金</t>
  </si>
  <si>
    <t xml:space="preserve">    地方政府专项债务收入</t>
  </si>
  <si>
    <t xml:space="preserve">    基金结余</t>
  </si>
  <si>
    <t xml:space="preserve">    调入资金</t>
  </si>
  <si>
    <t>2025年一般公共预算支出预算表-基本支出</t>
  </si>
  <si>
    <t>功能科目</t>
  </si>
  <si>
    <t>单位代码</t>
  </si>
  <si>
    <t>项目名称</t>
  </si>
  <si>
    <t>2023年初预算</t>
  </si>
  <si>
    <t>2024年初预算</t>
  </si>
  <si>
    <t>2025年初预算</t>
  </si>
  <si>
    <t>说     明</t>
  </si>
  <si>
    <t>**</t>
  </si>
  <si>
    <t>橙色标记为铁山区指标</t>
  </si>
  <si>
    <t>汇总</t>
  </si>
  <si>
    <t>2024年比2023年预算减少主要原因：</t>
  </si>
  <si>
    <t>人员类</t>
  </si>
  <si>
    <t>1、退休教师比较性绩效由2023年的人均2万调整为1.2万。</t>
  </si>
  <si>
    <t>运转类</t>
  </si>
  <si>
    <t>2、学校的在职人员医保缴费基数计算剔除了比较性绩效。</t>
  </si>
  <si>
    <t>3、民企三办绩效去年多填了。</t>
  </si>
  <si>
    <t>4、2023年预算，事业单位人员工资改革未落地，事业编人员暂按2022年度预算水平同口径编制，2024年预算按改革后标准填基础性绩效和年度考核奖。</t>
  </si>
  <si>
    <t>5、在职人员公用经费标准由1万改为0.8万。相比上年减少160万元左右。</t>
  </si>
  <si>
    <t>区直机关</t>
  </si>
  <si>
    <t xml:space="preserve">  黄石市铁山区人民代表大会常务委员会办公室</t>
  </si>
  <si>
    <t>2010101</t>
  </si>
  <si>
    <t>901001</t>
  </si>
  <si>
    <t>2025年比2024年预算减少的主要原因：</t>
  </si>
  <si>
    <t>1、三办绩效取消，2024年填报了1307万元（党政办、政数局、民企、人社、招商、住保、汪仁、金山、章山）</t>
  </si>
  <si>
    <t/>
  </si>
  <si>
    <t>中国人民政治协商会议湖北省黄石市铁山区委员会</t>
  </si>
  <si>
    <t>2、太子中心学校退休教师统筹待遇填错位置，多测算700万元。</t>
  </si>
  <si>
    <t>2010201</t>
  </si>
  <si>
    <t>902001</t>
  </si>
  <si>
    <t>教育部门</t>
  </si>
  <si>
    <t>黄石市铁山区第一中学</t>
  </si>
  <si>
    <t>2050203</t>
  </si>
  <si>
    <t>906002</t>
  </si>
  <si>
    <t>黄石市钢山学校</t>
  </si>
  <si>
    <t>停用</t>
  </si>
  <si>
    <t>2050202</t>
  </si>
  <si>
    <t>906003</t>
  </si>
  <si>
    <t>黄石市铁山小学</t>
  </si>
  <si>
    <t>906004</t>
  </si>
  <si>
    <t>黄石市铁山区第三小学</t>
  </si>
  <si>
    <t>906007</t>
  </si>
  <si>
    <t>卫生部门</t>
  </si>
  <si>
    <t>铁山区鹿獐山社区卫生服务中心</t>
  </si>
  <si>
    <t>905002</t>
  </si>
  <si>
    <t>镇(街,区)</t>
  </si>
  <si>
    <t>铁山区人民政府铁山街道办事处</t>
  </si>
  <si>
    <t>2010301</t>
  </si>
  <si>
    <t>904001</t>
  </si>
  <si>
    <t>黄石经济技术开发区·铁山区城市管理执法局铁山街道中队</t>
  </si>
  <si>
    <t>2120101</t>
  </si>
  <si>
    <t>904002</t>
  </si>
  <si>
    <t>湖北黄石工矿地综合开发试验区铁山园区建设管理办公室</t>
  </si>
  <si>
    <t>2150101</t>
  </si>
  <si>
    <t>904003</t>
  </si>
  <si>
    <t>黄石经济技术开发区·铁山区党政办公室</t>
  </si>
  <si>
    <t>001001</t>
  </si>
  <si>
    <t>中共黄石经济技术开发区工委·铁山区委组织部</t>
  </si>
  <si>
    <t>2013201</t>
  </si>
  <si>
    <t>002001</t>
  </si>
  <si>
    <t>黄石市纪委监委派出黄石经济技术开发区纪检监察工作委员会</t>
  </si>
  <si>
    <t>2011101</t>
  </si>
  <si>
    <t>003001</t>
  </si>
  <si>
    <t>中共黄石经济技术开发区工委·铁山区委政法委员会</t>
  </si>
  <si>
    <t>004001</t>
  </si>
  <si>
    <t>黄石经济技术开发区人民武装部</t>
  </si>
  <si>
    <t>005001</t>
  </si>
  <si>
    <t>黄石经济技术开发区·铁山区市场监督管理局</t>
  </si>
  <si>
    <t>2013801</t>
  </si>
  <si>
    <t>006001</t>
  </si>
  <si>
    <t>黄石经济技术开发区财政局</t>
  </si>
  <si>
    <t>2010601</t>
  </si>
  <si>
    <t>007001</t>
  </si>
  <si>
    <t>大冶市汪仁镇财政所</t>
  </si>
  <si>
    <t>2010650</t>
  </si>
  <si>
    <t>007002</t>
  </si>
  <si>
    <t>阳新县太子镇财政所</t>
  </si>
  <si>
    <t>007003</t>
  </si>
  <si>
    <t>阳新县大王镇财政所</t>
  </si>
  <si>
    <t>007004</t>
  </si>
  <si>
    <t>黄石经济技术开发区·铁山区审计局</t>
  </si>
  <si>
    <t>2010801</t>
  </si>
  <si>
    <t>008001</t>
  </si>
  <si>
    <t>黄石经济技术开发区·铁山区群团工作部</t>
  </si>
  <si>
    <t>2012901</t>
  </si>
  <si>
    <t>009001</t>
  </si>
  <si>
    <t>中共黄石经济技术开发区工委·铁山区委宣传部</t>
  </si>
  <si>
    <t>2013301</t>
  </si>
  <si>
    <t>010001</t>
  </si>
  <si>
    <t>中共黄石经济技术开发区工委·铁山区委统战部</t>
  </si>
  <si>
    <t>2013401</t>
  </si>
  <si>
    <t>011001</t>
  </si>
  <si>
    <t>黄石经济技术开发区·铁山区政务服务和大数据管理局</t>
  </si>
  <si>
    <t>012001</t>
  </si>
  <si>
    <t>黄石经济技术开发区·铁山区民营企业发展促进中心</t>
  </si>
  <si>
    <t>013001</t>
  </si>
  <si>
    <t>黄石经济技术开发区·铁山区统计局</t>
  </si>
  <si>
    <t>2010501</t>
  </si>
  <si>
    <t>014001</t>
  </si>
  <si>
    <t>黄石经济技术开发区·铁山区公共资源交易中心</t>
  </si>
  <si>
    <t>015001</t>
  </si>
  <si>
    <t>黄石经济技术开发区·铁山区司法局</t>
  </si>
  <si>
    <t>016001</t>
  </si>
  <si>
    <t>中共黄石经济技术开发区工委·铁山区委社会工作部</t>
  </si>
  <si>
    <t>017001</t>
  </si>
  <si>
    <t>黄石经济技术开发区·铁山区信访局</t>
  </si>
  <si>
    <t>018001</t>
  </si>
  <si>
    <t>黄石经济技术开发区·铁山区农业农村局</t>
  </si>
  <si>
    <t>2130101</t>
  </si>
  <si>
    <t>101001</t>
  </si>
  <si>
    <t>黄石经济技术开发区·铁山区人力资源和社会保障局</t>
  </si>
  <si>
    <t>2080101</t>
  </si>
  <si>
    <t>201001</t>
  </si>
  <si>
    <t>黄石经济技术开发区·铁山区民政局</t>
  </si>
  <si>
    <t>202001</t>
  </si>
  <si>
    <t>黄石经济技术开发区·铁山区残疾人联合会</t>
  </si>
  <si>
    <t>2081101</t>
  </si>
  <si>
    <t>203001</t>
  </si>
  <si>
    <t>黄石经济技术开发区·铁山区退役军人事务局</t>
  </si>
  <si>
    <t>2082801</t>
  </si>
  <si>
    <t>204001</t>
  </si>
  <si>
    <t>黄石经济技术开发区·铁山区卫生健康局本级</t>
  </si>
  <si>
    <t>2100101</t>
  </si>
  <si>
    <t>205001</t>
  </si>
  <si>
    <t>黄石经济技术开发区·铁山区医疗保障局</t>
  </si>
  <si>
    <t>2101501</t>
  </si>
  <si>
    <t>206001</t>
  </si>
  <si>
    <t>黄石经济技术开发区·铁山区教育局本级</t>
  </si>
  <si>
    <t>2050101</t>
  </si>
  <si>
    <t>301001</t>
  </si>
  <si>
    <t>黄石经济技术开发区·铁山区文化和旅游局</t>
  </si>
  <si>
    <t>2070101</t>
  </si>
  <si>
    <t>302001</t>
  </si>
  <si>
    <t>黄石经济技术开发区·铁山区科学技术局</t>
  </si>
  <si>
    <t>2060101</t>
  </si>
  <si>
    <t>303001</t>
  </si>
  <si>
    <t>黄石高新技术创业服务中心</t>
  </si>
  <si>
    <t>304001</t>
  </si>
  <si>
    <t>黄石经济技术开发区·铁山区发展和改革局</t>
  </si>
  <si>
    <t>2010401</t>
  </si>
  <si>
    <t>401001</t>
  </si>
  <si>
    <t>黄石经济技术开发区·铁山区招商和投资促进局</t>
  </si>
  <si>
    <t>2011301</t>
  </si>
  <si>
    <t>402001</t>
  </si>
  <si>
    <t>黄石经济技术开发区·铁山区经济信息化和商务局</t>
  </si>
  <si>
    <t>403001</t>
  </si>
  <si>
    <t>黄石经济技术开发区·铁山区建设局</t>
  </si>
  <si>
    <t>404001</t>
  </si>
  <si>
    <t>黄石经济技术开发区·铁山区住房保障局</t>
  </si>
  <si>
    <t>405001</t>
  </si>
  <si>
    <t>黄石经济技术开发区·铁山区城市管理执法局</t>
  </si>
  <si>
    <t>406001</t>
  </si>
  <si>
    <t>黄石经济技术开发区·铁山区应急管理局</t>
  </si>
  <si>
    <t>2240101</t>
  </si>
  <si>
    <t>407001</t>
  </si>
  <si>
    <t>黄石市生态环境局开发区·铁山区分局</t>
  </si>
  <si>
    <t>2110101</t>
  </si>
  <si>
    <t>408001</t>
  </si>
  <si>
    <t>黄石市自然资源和规划局开发区·铁山区分局本级</t>
  </si>
  <si>
    <t>2200101</t>
  </si>
  <si>
    <t>409001</t>
  </si>
  <si>
    <t>黄石经济技术开发区土地收购储备中心</t>
  </si>
  <si>
    <t>410001</t>
  </si>
  <si>
    <t>黄石经济技术开发区·铁山区金融商务局</t>
  </si>
  <si>
    <t>411001</t>
  </si>
  <si>
    <t>黄石经济技术开发区·铁山区城市建设发展服务中心</t>
  </si>
  <si>
    <t>412001</t>
  </si>
  <si>
    <t>大冶市东岳路街道办事处四棵初级中学</t>
  </si>
  <si>
    <t>301002</t>
  </si>
  <si>
    <t>大冶市东岳路街道办事处鹏程初级中学</t>
  </si>
  <si>
    <t>301003</t>
  </si>
  <si>
    <t>大冶市汪仁镇初级中学</t>
  </si>
  <si>
    <t>301004</t>
  </si>
  <si>
    <t>黄石市河口中学</t>
  </si>
  <si>
    <t>301005</t>
  </si>
  <si>
    <t>阳新县大王镇大王初级中学</t>
  </si>
  <si>
    <t>301006</t>
  </si>
  <si>
    <t>阳新县大王镇中庄初级中学</t>
  </si>
  <si>
    <t>301007</t>
  </si>
  <si>
    <t>阳新县太子中学</t>
  </si>
  <si>
    <t>301008</t>
  </si>
  <si>
    <t>大冶市金山街道办事处中心学校</t>
  </si>
  <si>
    <t>301009</t>
  </si>
  <si>
    <t>大冶市汪仁镇中心学校</t>
  </si>
  <si>
    <t>301010</t>
  </si>
  <si>
    <t>阳新县太子镇中心学校</t>
  </si>
  <si>
    <t>301011</t>
  </si>
  <si>
    <t>阳新县大王镇中心学校</t>
  </si>
  <si>
    <t>301012</t>
  </si>
  <si>
    <t>黄石外国语学校</t>
  </si>
  <si>
    <t>301013</t>
  </si>
  <si>
    <t>大冶市东岳路街道办事处路平小学</t>
  </si>
  <si>
    <t>301014</t>
  </si>
  <si>
    <t>大冶市东岳路街道办事处四棵小学</t>
  </si>
  <si>
    <t>301015</t>
  </si>
  <si>
    <t>黄石经济技术开发区·铁山区湖山小学</t>
  </si>
  <si>
    <t>301016</t>
  </si>
  <si>
    <t>大冶市汪仁镇王叶小学</t>
  </si>
  <si>
    <t>301017</t>
  </si>
  <si>
    <t>阳新县大王镇中心完全小学</t>
  </si>
  <si>
    <t>301018</t>
  </si>
  <si>
    <t>阳新县大王镇中庄完全小学</t>
  </si>
  <si>
    <t>301019</t>
  </si>
  <si>
    <t>阳新县太子镇中心小学</t>
  </si>
  <si>
    <t>301020</t>
  </si>
  <si>
    <t>阳新县太子镇李姓小学</t>
  </si>
  <si>
    <t>301021</t>
  </si>
  <si>
    <t>大冶市汪仁中心卫生院</t>
  </si>
  <si>
    <t>2100302</t>
  </si>
  <si>
    <t>205002</t>
  </si>
  <si>
    <t>大冶市四棵卫生院</t>
  </si>
  <si>
    <t>205003</t>
  </si>
  <si>
    <t>阳新县大王镇卫生院</t>
  </si>
  <si>
    <t>205004</t>
  </si>
  <si>
    <t>阳新县太子镇卫生院</t>
  </si>
  <si>
    <t>205005</t>
  </si>
  <si>
    <t>大冶市汪仁镇人民政府本级</t>
  </si>
  <si>
    <t>601001</t>
  </si>
  <si>
    <t>601002</t>
  </si>
  <si>
    <t>大冶市金山街道办事处</t>
  </si>
  <si>
    <t>602001</t>
  </si>
  <si>
    <t>阳新县太子庙镇人民政府本级</t>
  </si>
  <si>
    <t>603001</t>
  </si>
  <si>
    <t>阳新县太子镇财经所</t>
  </si>
  <si>
    <t>603002</t>
  </si>
  <si>
    <t>阳新县大王殿镇人民政府本级</t>
  </si>
  <si>
    <t>604001</t>
  </si>
  <si>
    <t>阳新县大王镇财经所</t>
  </si>
  <si>
    <t>604002</t>
  </si>
  <si>
    <t>黄石经济技术开发区章山街道办事处本级</t>
  </si>
  <si>
    <t>605001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</si>
</sst>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_ * #,##0_ ;_ * \-#,##0_ ;_ * &quot;-&quot;??_ ;_ @_ "/>
    <numFmt numFmtId="179" formatCode="_-* #,##0_-;\-* #,##0_-;_-* &quot;-&quot;??_-;_-@_-"/>
    <numFmt numFmtId="180" formatCode="#,##0_);[Red]\(#,##0\)"/>
    <numFmt numFmtId="181" formatCode="#,##0_ "/>
    <numFmt numFmtId="182" formatCode="#,##0_ ;[Red]\-#,##0\ "/>
  </numFmts>
  <fonts count="69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24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等线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b/>
      <sz val="24"/>
      <name val="方正大标宋简体"/>
      <charset val="134"/>
    </font>
    <font>
      <sz val="10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方正大标宋简体"/>
      <charset val="134"/>
    </font>
    <font>
      <sz val="10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b/>
      <sz val="2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b/>
      <sz val="23"/>
      <color rgb="FF000000"/>
      <name val="宋体"/>
      <charset val="134"/>
      <scheme val="minor"/>
    </font>
    <font>
      <b/>
      <sz val="12"/>
      <name val="Times New Roman"/>
      <charset val="0"/>
    </font>
    <font>
      <sz val="11"/>
      <name val="Times New Roman"/>
      <charset val="0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14" borderId="11" applyNumberFormat="0" applyAlignment="0" applyProtection="0">
      <alignment vertical="center"/>
    </xf>
    <xf numFmtId="0" fontId="55" fillId="14" borderId="10" applyNumberFormat="0" applyAlignment="0" applyProtection="0">
      <alignment vertical="center"/>
    </xf>
    <xf numFmtId="0" fontId="56" fillId="15" borderId="12" applyNumberFormat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4" fillId="0" borderId="0"/>
    <xf numFmtId="0" fontId="0" fillId="0" borderId="0"/>
    <xf numFmtId="0" fontId="0" fillId="0" borderId="0"/>
    <xf numFmtId="0" fontId="65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44" fontId="0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0" borderId="0">
      <protection locked="0"/>
    </xf>
    <xf numFmtId="0" fontId="6" fillId="0" borderId="0"/>
  </cellStyleXfs>
  <cellXfs count="19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/>
    <xf numFmtId="0" fontId="6" fillId="0" borderId="0" xfId="0" applyFont="1" applyAlignment="1"/>
    <xf numFmtId="0" fontId="7" fillId="0" borderId="0" xfId="0" applyFont="1">
      <alignment vertical="center"/>
    </xf>
    <xf numFmtId="0" fontId="6" fillId="3" borderId="0" xfId="0" applyFont="1" applyFill="1" applyAlignment="1"/>
    <xf numFmtId="0" fontId="8" fillId="3" borderId="0" xfId="0" applyFont="1" applyFill="1" applyAlignment="1"/>
    <xf numFmtId="0" fontId="8" fillId="0" borderId="0" xfId="0" applyFont="1" applyAlignment="1"/>
    <xf numFmtId="0" fontId="6" fillId="0" borderId="0" xfId="0" applyFont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176" fontId="9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176" fontId="2" fillId="5" borderId="1" xfId="0" applyNumberFormat="1" applyFont="1" applyFill="1" applyBorder="1" applyAlignment="1">
      <alignment horizontal="left" wrapText="1"/>
    </xf>
    <xf numFmtId="49" fontId="2" fillId="6" borderId="1" xfId="0" applyNumberFormat="1" applyFont="1" applyFill="1" applyBorder="1" applyAlignment="1">
      <alignment horizontal="right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right" vertical="center"/>
    </xf>
    <xf numFmtId="176" fontId="2" fillId="6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/>
    <xf numFmtId="49" fontId="11" fillId="7" borderId="1" xfId="0" applyNumberFormat="1" applyFont="1" applyFill="1" applyBorder="1" applyAlignment="1">
      <alignment horizontal="right" vertical="center" wrapText="1"/>
    </xf>
    <xf numFmtId="49" fontId="11" fillId="7" borderId="1" xfId="0" applyNumberFormat="1" applyFont="1" applyFill="1" applyBorder="1" applyAlignment="1">
      <alignment horizontal="left" vertical="center" wrapText="1"/>
    </xf>
    <xf numFmtId="176" fontId="2" fillId="7" borderId="1" xfId="0" applyNumberFormat="1" applyFont="1" applyFill="1" applyBorder="1" applyAlignment="1">
      <alignment horizontal="right" vertical="center"/>
    </xf>
    <xf numFmtId="176" fontId="2" fillId="7" borderId="1" xfId="0" applyNumberFormat="1" applyFont="1" applyFill="1" applyBorder="1" applyAlignment="1">
      <alignment horizontal="left" vertical="center" wrapText="1"/>
    </xf>
    <xf numFmtId="49" fontId="11" fillId="8" borderId="1" xfId="0" applyNumberFormat="1" applyFont="1" applyFill="1" applyBorder="1" applyAlignment="1">
      <alignment horizontal="right" vertical="center" wrapText="1"/>
    </xf>
    <xf numFmtId="49" fontId="11" fillId="9" borderId="1" xfId="0" applyNumberFormat="1" applyFont="1" applyFill="1" applyBorder="1" applyAlignment="1">
      <alignment horizontal="left" vertical="center" wrapText="1"/>
    </xf>
    <xf numFmtId="176" fontId="2" fillId="9" borderId="1" xfId="0" applyNumberFormat="1" applyFont="1" applyFill="1" applyBorder="1" applyAlignment="1">
      <alignment horizontal="right" vertical="center"/>
    </xf>
    <xf numFmtId="176" fontId="2" fillId="9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/>
    <xf numFmtId="0" fontId="13" fillId="0" borderId="0" xfId="0" applyFont="1">
      <alignment vertical="center"/>
    </xf>
    <xf numFmtId="176" fontId="14" fillId="0" borderId="1" xfId="0" applyNumberFormat="1" applyFont="1" applyBorder="1" applyAlignment="1">
      <alignment horizontal="left" vertical="center" wrapText="1"/>
    </xf>
    <xf numFmtId="49" fontId="11" fillId="10" borderId="1" xfId="0" applyNumberFormat="1" applyFont="1" applyFill="1" applyBorder="1" applyAlignment="1">
      <alignment horizontal="left" vertical="center" wrapText="1"/>
    </xf>
    <xf numFmtId="49" fontId="11" fillId="11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left" wrapText="1"/>
    </xf>
    <xf numFmtId="177" fontId="13" fillId="0" borderId="0" xfId="0" applyNumberFormat="1" applyFont="1">
      <alignment vertical="center"/>
    </xf>
    <xf numFmtId="49" fontId="15" fillId="0" borderId="1" xfId="0" applyNumberFormat="1" applyFont="1" applyBorder="1" applyAlignment="1">
      <alignment horizontal="right" vertical="center" wrapText="1"/>
    </xf>
    <xf numFmtId="49" fontId="11" fillId="9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right" vertical="center"/>
    </xf>
    <xf numFmtId="0" fontId="16" fillId="0" borderId="0" xfId="61" applyFont="1" applyFill="1" applyBorder="1" applyAlignment="1">
      <alignment vertical="center"/>
    </xf>
    <xf numFmtId="0" fontId="16" fillId="0" borderId="0" xfId="61" applyFont="1" applyFill="1" applyBorder="1" applyAlignment="1">
      <alignment vertical="center" wrapText="1"/>
    </xf>
    <xf numFmtId="0" fontId="17" fillId="0" borderId="0" xfId="61" applyFont="1" applyFill="1" applyBorder="1" applyAlignment="1">
      <alignment vertical="center"/>
    </xf>
    <xf numFmtId="0" fontId="16" fillId="0" borderId="0" xfId="6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61" applyFont="1" applyFill="1" applyBorder="1" applyAlignment="1">
      <alignment horizontal="center" vertical="center" wrapText="1"/>
    </xf>
    <xf numFmtId="0" fontId="19" fillId="0" borderId="0" xfId="61" applyFont="1" applyFill="1" applyBorder="1" applyAlignment="1">
      <alignment horizontal="center" vertical="center"/>
    </xf>
    <xf numFmtId="0" fontId="20" fillId="0" borderId="0" xfId="61" applyFont="1" applyFill="1" applyBorder="1" applyAlignment="1">
      <alignment vertical="center" wrapText="1"/>
    </xf>
    <xf numFmtId="0" fontId="21" fillId="0" borderId="0" xfId="61" applyFont="1" applyFill="1" applyBorder="1" applyAlignment="1">
      <alignment vertical="center"/>
    </xf>
    <xf numFmtId="0" fontId="16" fillId="0" borderId="0" xfId="61" applyFont="1" applyFill="1" applyBorder="1" applyAlignment="1">
      <alignment horizontal="right" vertical="center"/>
    </xf>
    <xf numFmtId="0" fontId="22" fillId="0" borderId="2" xfId="61" applyFont="1" applyFill="1" applyBorder="1" applyAlignment="1">
      <alignment horizontal="center" vertical="center" wrapText="1"/>
    </xf>
    <xf numFmtId="0" fontId="22" fillId="0" borderId="3" xfId="61" applyFont="1" applyFill="1" applyBorder="1" applyAlignment="1">
      <alignment horizontal="center" vertical="center" wrapText="1"/>
    </xf>
    <xf numFmtId="0" fontId="22" fillId="0" borderId="4" xfId="61" applyFont="1" applyFill="1" applyBorder="1" applyAlignment="1">
      <alignment horizontal="center" vertical="center" wrapText="1"/>
    </xf>
    <xf numFmtId="0" fontId="22" fillId="0" borderId="1" xfId="61" applyFont="1" applyFill="1" applyBorder="1" applyAlignment="1">
      <alignment horizontal="center" vertical="center" wrapText="1"/>
    </xf>
    <xf numFmtId="0" fontId="22" fillId="0" borderId="1" xfId="61" applyFont="1" applyFill="1" applyBorder="1" applyAlignment="1">
      <alignment horizontal="center" vertical="center"/>
    </xf>
    <xf numFmtId="0" fontId="23" fillId="0" borderId="5" xfId="61" applyFont="1" applyFill="1" applyBorder="1" applyAlignment="1">
      <alignment horizontal="center" vertical="center" wrapText="1"/>
    </xf>
    <xf numFmtId="0" fontId="23" fillId="0" borderId="1" xfId="61" applyFont="1" applyFill="1" applyBorder="1" applyAlignment="1">
      <alignment horizontal="center" vertical="center" wrapText="1"/>
    </xf>
    <xf numFmtId="0" fontId="16" fillId="0" borderId="0" xfId="61" applyFont="1" applyAlignment="1">
      <alignment vertical="center" wrapText="1"/>
    </xf>
    <xf numFmtId="0" fontId="23" fillId="0" borderId="6" xfId="6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vertical="center" wrapText="1"/>
    </xf>
    <xf numFmtId="178" fontId="23" fillId="0" borderId="1" xfId="1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vertical="center" wrapText="1"/>
    </xf>
    <xf numFmtId="178" fontId="24" fillId="0" borderId="1" xfId="1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23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41" fontId="23" fillId="0" borderId="1" xfId="4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178" fontId="25" fillId="0" borderId="1" xfId="1" applyNumberFormat="1" applyFont="1" applyFill="1" applyBorder="1" applyAlignment="1">
      <alignment vertical="center"/>
    </xf>
    <xf numFmtId="178" fontId="23" fillId="0" borderId="1" xfId="1" applyNumberFormat="1" applyFont="1" applyFill="1" applyBorder="1" applyAlignment="1" applyProtection="1">
      <alignment horizontal="right" vertical="center"/>
    </xf>
    <xf numFmtId="3" fontId="23" fillId="0" borderId="1" xfId="0" applyNumberFormat="1" applyFont="1" applyFill="1" applyBorder="1" applyAlignment="1">
      <alignment vertical="center"/>
    </xf>
    <xf numFmtId="41" fontId="26" fillId="0" borderId="1" xfId="4" applyFont="1" applyFill="1" applyBorder="1" applyAlignment="1">
      <alignment vertical="center"/>
    </xf>
    <xf numFmtId="3" fontId="24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179" fontId="16" fillId="0" borderId="1" xfId="1" applyNumberFormat="1" applyFont="1" applyFill="1" applyBorder="1" applyAlignment="1">
      <alignment vertical="center"/>
    </xf>
    <xf numFmtId="178" fontId="16" fillId="0" borderId="1" xfId="1" applyNumberFormat="1" applyFont="1" applyFill="1" applyBorder="1" applyAlignment="1" applyProtection="1">
      <alignment horizontal="right" vertical="center"/>
    </xf>
    <xf numFmtId="0" fontId="16" fillId="0" borderId="1" xfId="61" applyFont="1" applyFill="1" applyBorder="1" applyAlignment="1">
      <alignment vertical="center" wrapText="1"/>
    </xf>
    <xf numFmtId="178" fontId="16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79" fontId="28" fillId="0" borderId="1" xfId="1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180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178" fontId="25" fillId="0" borderId="1" xfId="1" applyNumberFormat="1" applyFont="1" applyFill="1" applyBorder="1" applyAlignment="1">
      <alignment horizontal="right" vertical="center"/>
    </xf>
    <xf numFmtId="178" fontId="24" fillId="0" borderId="1" xfId="1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178" fontId="28" fillId="0" borderId="1" xfId="1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178" fontId="17" fillId="0" borderId="1" xfId="1" applyNumberFormat="1" applyFont="1" applyFill="1" applyBorder="1" applyAlignment="1">
      <alignment horizontal="right" vertical="center"/>
    </xf>
    <xf numFmtId="0" fontId="17" fillId="0" borderId="1" xfId="61" applyFont="1" applyFill="1" applyBorder="1" applyAlignment="1">
      <alignment horizontal="right" vertical="center"/>
    </xf>
    <xf numFmtId="178" fontId="16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23" fillId="0" borderId="1" xfId="60" applyFont="1" applyFill="1" applyBorder="1" applyAlignment="1" applyProtection="1">
      <alignment vertical="center" wrapText="1"/>
      <protection locked="0"/>
    </xf>
    <xf numFmtId="0" fontId="16" fillId="0" borderId="1" xfId="61" applyFont="1" applyFill="1" applyBorder="1" applyAlignment="1">
      <alignment vertical="center"/>
    </xf>
    <xf numFmtId="178" fontId="28" fillId="0" borderId="1" xfId="1" applyNumberFormat="1" applyFont="1" applyFill="1" applyBorder="1" applyAlignment="1">
      <alignment horizontal="right" vertical="center"/>
    </xf>
    <xf numFmtId="0" fontId="31" fillId="0" borderId="0" xfId="0" applyFont="1" applyFill="1" applyAlignment="1"/>
    <xf numFmtId="0" fontId="32" fillId="0" borderId="0" xfId="0" applyFont="1" applyFill="1" applyAlignment="1"/>
    <xf numFmtId="0" fontId="0" fillId="0" borderId="0" xfId="0" applyFill="1" applyAlignment="1">
      <alignment horizontal="center" vertical="center"/>
    </xf>
    <xf numFmtId="41" fontId="31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right"/>
    </xf>
    <xf numFmtId="0" fontId="0" fillId="0" borderId="0" xfId="0" applyFill="1">
      <alignment vertical="center"/>
    </xf>
    <xf numFmtId="0" fontId="18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20" fillId="0" borderId="0" xfId="0" applyFont="1" applyFill="1" applyAlignment="1"/>
    <xf numFmtId="41" fontId="35" fillId="0" borderId="0" xfId="0" applyNumberFormat="1" applyFont="1" applyFill="1" applyAlignment="1">
      <alignment horizontal="right"/>
    </xf>
    <xf numFmtId="0" fontId="32" fillId="0" borderId="1" xfId="0" applyFont="1" applyFill="1" applyBorder="1" applyAlignment="1">
      <alignment horizontal="center" vertical="center"/>
    </xf>
    <xf numFmtId="41" fontId="32" fillId="0" borderId="1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1" fillId="0" borderId="0" xfId="0" applyNumberFormat="1" applyFont="1" applyFill="1" applyAlignment="1"/>
    <xf numFmtId="0" fontId="31" fillId="0" borderId="1" xfId="0" applyFont="1" applyFill="1" applyBorder="1" applyAlignment="1">
      <alignment horizontal="center"/>
    </xf>
    <xf numFmtId="0" fontId="2" fillId="0" borderId="1" xfId="0" applyFont="1" applyFill="1" applyBorder="1">
      <alignment vertical="center"/>
    </xf>
    <xf numFmtId="41" fontId="5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Protection="1">
      <alignment vertical="center"/>
      <protection locked="0"/>
    </xf>
    <xf numFmtId="0" fontId="2" fillId="0" borderId="1" xfId="60" applyFont="1" applyFill="1" applyBorder="1" applyAlignment="1" applyProtection="1">
      <alignment vertical="center"/>
      <protection locked="0"/>
    </xf>
    <xf numFmtId="0" fontId="11" fillId="0" borderId="0" xfId="0" applyFont="1" applyFill="1" applyAlignment="1"/>
    <xf numFmtId="41" fontId="5" fillId="0" borderId="1" xfId="1" applyNumberFormat="1" applyFont="1" applyFill="1" applyBorder="1" applyAlignment="1" applyProtection="1">
      <alignment horizontal="right" vertical="center"/>
    </xf>
    <xf numFmtId="178" fontId="5" fillId="0" borderId="1" xfId="1" applyNumberFormat="1" applyFont="1" applyFill="1" applyBorder="1" applyAlignment="1" applyProtection="1">
      <alignment horizontal="right" vertical="center"/>
    </xf>
    <xf numFmtId="181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1" fontId="3" fillId="0" borderId="1" xfId="4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>
      <alignment vertical="center"/>
    </xf>
    <xf numFmtId="41" fontId="5" fillId="0" borderId="1" xfId="4" applyFont="1" applyFill="1" applyBorder="1" applyAlignment="1" applyProtection="1">
      <alignment horizontal="right" vertical="center"/>
      <protection locked="0"/>
    </xf>
    <xf numFmtId="41" fontId="2" fillId="0" borderId="1" xfId="4" applyFont="1" applyFill="1" applyBorder="1" applyAlignment="1" applyProtection="1">
      <alignment horizontal="left" vertical="center"/>
      <protection locked="0"/>
    </xf>
    <xf numFmtId="181" fontId="32" fillId="0" borderId="1" xfId="4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21" fillId="0" borderId="0" xfId="0" applyFont="1">
      <alignment vertical="center"/>
    </xf>
    <xf numFmtId="0" fontId="37" fillId="0" borderId="0" xfId="0" applyFont="1" applyAlignment="1">
      <alignment vertical="center" wrapText="1"/>
    </xf>
    <xf numFmtId="182" fontId="37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82" fontId="38" fillId="0" borderId="0" xfId="0" applyNumberFormat="1" applyFont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176" fontId="39" fillId="0" borderId="0" xfId="0" applyNumberFormat="1" applyFont="1" applyAlignment="1">
      <alignment horizontal="right" vertical="center"/>
    </xf>
    <xf numFmtId="0" fontId="40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82" fontId="41" fillId="0" borderId="1" xfId="0" applyNumberFormat="1" applyFont="1" applyBorder="1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182" fontId="43" fillId="0" borderId="1" xfId="0" applyNumberFormat="1" applyFont="1" applyBorder="1" applyAlignment="1">
      <alignment horizontal="center" vertical="center"/>
    </xf>
    <xf numFmtId="176" fontId="4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left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41" fontId="31" fillId="0" borderId="0" xfId="0" applyNumberFormat="1" applyFont="1" applyAlignment="1">
      <alignment horizontal="right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right"/>
    </xf>
    <xf numFmtId="0" fontId="20" fillId="0" borderId="0" xfId="0" applyFont="1" applyAlignment="1"/>
    <xf numFmtId="41" fontId="35" fillId="0" borderId="0" xfId="0" applyNumberFormat="1" applyFont="1" applyAlignment="1">
      <alignment horizontal="right"/>
    </xf>
    <xf numFmtId="0" fontId="32" fillId="0" borderId="1" xfId="0" applyFont="1" applyBorder="1" applyAlignment="1">
      <alignment horizontal="center" vertical="center"/>
    </xf>
    <xf numFmtId="41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1" fontId="2" fillId="0" borderId="1" xfId="0" applyNumberFormat="1" applyFont="1" applyBorder="1" applyAlignment="1">
      <alignment horizontal="right" vertical="center"/>
    </xf>
    <xf numFmtId="0" fontId="31" fillId="0" borderId="0" xfId="0" applyFont="1">
      <alignment vertical="center"/>
    </xf>
    <xf numFmtId="1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黄石市2013年省对下结算对账单（对账）20140218" xfId="49"/>
    <cellStyle name="Normal" xfId="50"/>
    <cellStyle name="Normal 2" xfId="51"/>
    <cellStyle name="常规 2" xfId="52"/>
    <cellStyle name="常规 2 2" xfId="53"/>
    <cellStyle name="常规 3" xfId="54"/>
    <cellStyle name="常规 4" xfId="55"/>
    <cellStyle name="常规 4 2" xfId="56"/>
    <cellStyle name="常规 5" xfId="57"/>
    <cellStyle name="常规 6" xfId="58"/>
    <cellStyle name="常规 7" xfId="59"/>
    <cellStyle name="常规_2010年执行及2011年预算（报人大）" xfId="60"/>
    <cellStyle name="常规_政府性基金预算表" xfId="61"/>
    <cellStyle name="货币 2" xfId="62"/>
    <cellStyle name="千位分隔 2" xfId="63"/>
    <cellStyle name="千位分隔 3" xfId="64"/>
    <cellStyle name="千位分隔 4" xfId="65"/>
    <cellStyle name="千位分隔 5" xfId="66"/>
    <cellStyle name="千位分隔[0] 2" xfId="67"/>
    <cellStyle name="常规_2013年结算对账0731_2015年黄石市结算2" xfId="68"/>
    <cellStyle name="常规_Sheet1" xfId="69"/>
  </cellStyles>
  <tableStyles count="0" defaultTableStyle="TableStyleMedium2" defaultPivotStyle="PivotStyleLight16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os20240708\Documents\xwechat_files\wxid_9541485415412_6afb\msg\file\2024-11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r\mobile\Containers\Data\Application\4762BA91-4A7C-4707-89AC-58E7A6241326\Documents\WpsQingCache_\17066194\o\LOCAL-7AB1CF5E-E549-4B2D-82FA-A1F5E5E37360\n\POWER%20ASSUMP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4762BA91-4A7C-4707-89AC-58E7A6241326\Documents\WpsQingCache_\17066194\o\LOCAL-7AB1CF5E-E549-4B2D-82FA-A1F5E5E37360\n\POWER%20ASSUMPTION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r\mobile\Containers\Data\Application\4762BA91-4A7C-4707-89AC-58E7A6241326\Documents\WpsQingCache_\17066194\o\LOCAL-7AB1CF5E-E549-4B2D-82FA-A1F5E5E37360\n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os20240708\Documents\xwechat_files\wxid_9541485415412_6afb\msg\file\2024-11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20240708\Documents\xwechat_files\wxid_9541485415412_6afb\msg\file\2024-11\A:\WINDOWS\TEMP\GOLDPYR4\ARENTO\TOOLBO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os20240708\Documents\xwechat_files\wxid_9541485415412_6afb\msg\file\2024-11\NTS01\jhc\unzipped\Eastern%20Airline%20FE\GP\tamer\DOS\TEMP\GPTLBX9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uos20240708\Documents\xwechat_files\wxid_9541485415412_6afb\msg\file\2024-11\var\mobile\Containers\Data\Application\4762BA91-4A7C-4707-89AC-58E7A6241326\Documents\WpsQingCache_\17066194\o\LOCAL-7AB1CF5E-E549-4B2D-82FA-A1F5E5E37360\n\POWER%20ASSUMPTION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P1012001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Financ. Overview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Financ. Overview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Main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P1012001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Financ. Overview"/>
      <sheetName val="单位信息录入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基础编码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W30"/>
  <sheetViews>
    <sheetView zoomScale="90" zoomScaleNormal="90" workbookViewId="0">
      <selection activeCell="A1" sqref="A1"/>
    </sheetView>
  </sheetViews>
  <sheetFormatPr defaultColWidth="9" defaultRowHeight="14.25"/>
  <cols>
    <col min="1" max="1" width="20.5166666666667" style="178" customWidth="1"/>
    <col min="2" max="7" width="9.375" style="179" customWidth="1"/>
    <col min="8" max="10" width="9.375" style="180" customWidth="1"/>
    <col min="11" max="11" width="4.625" style="178" customWidth="1"/>
    <col min="12" max="13" width="11.5083333333333" style="180" hidden="1" customWidth="1"/>
    <col min="14" max="14" width="10.375" style="180" hidden="1" customWidth="1"/>
    <col min="15" max="16" width="11.5083333333333" style="180" hidden="1" customWidth="1"/>
    <col min="17" max="23" width="9.625" style="180" hidden="1" customWidth="1"/>
    <col min="24" max="16384" width="9" style="178"/>
  </cols>
  <sheetData>
    <row r="1" ht="26.25" customHeight="1" spans="1:23">
      <c r="A1" s="181" t="s">
        <v>0</v>
      </c>
    </row>
    <row r="2" s="178" customFormat="1" ht="40" customHeight="1" spans="1:23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L2" s="183"/>
      <c r="M2" s="183"/>
      <c r="N2" s="183"/>
      <c r="O2" s="183"/>
      <c r="P2" s="183"/>
      <c r="Q2" s="183"/>
      <c r="R2" s="184"/>
      <c r="S2" s="184"/>
      <c r="T2" s="184"/>
      <c r="U2" s="184"/>
      <c r="V2" s="184"/>
      <c r="W2" s="184"/>
    </row>
    <row r="3" s="178" customFormat="1" ht="18" customHeight="1" spans="1:23">
      <c r="A3" s="185"/>
      <c r="B3" s="179"/>
      <c r="C3" s="179"/>
      <c r="D3" s="179"/>
      <c r="E3" s="179"/>
      <c r="F3" s="179"/>
      <c r="G3" s="179"/>
      <c r="H3" s="180"/>
      <c r="I3" s="180"/>
      <c r="J3" s="186" t="s">
        <v>2</v>
      </c>
      <c r="L3" s="180"/>
      <c r="M3" s="180"/>
      <c r="N3" s="180"/>
      <c r="O3" s="180"/>
      <c r="P3" s="180"/>
      <c r="Q3" s="186"/>
      <c r="R3" s="180"/>
      <c r="S3" s="180"/>
      <c r="T3" s="186"/>
      <c r="U3" s="180"/>
      <c r="V3" s="180"/>
      <c r="W3" s="186"/>
    </row>
    <row r="4" s="178" customFormat="1" ht="26.25" customHeight="1" spans="1:23">
      <c r="A4" s="187" t="s">
        <v>3</v>
      </c>
      <c r="B4" s="187" t="s">
        <v>4</v>
      </c>
      <c r="C4" s="187"/>
      <c r="D4" s="187"/>
      <c r="E4" s="188" t="s">
        <v>5</v>
      </c>
      <c r="F4" s="188"/>
      <c r="G4" s="188"/>
      <c r="H4" s="188" t="s">
        <v>6</v>
      </c>
      <c r="I4" s="188"/>
      <c r="J4" s="188"/>
      <c r="L4" s="188" t="s">
        <v>7</v>
      </c>
      <c r="M4" s="188"/>
      <c r="N4" s="188"/>
      <c r="O4" s="188" t="s">
        <v>8</v>
      </c>
      <c r="P4" s="188"/>
      <c r="Q4" s="188"/>
      <c r="R4" s="188" t="s">
        <v>7</v>
      </c>
      <c r="S4" s="188"/>
      <c r="T4" s="188"/>
      <c r="U4" s="188" t="s">
        <v>8</v>
      </c>
      <c r="V4" s="188"/>
      <c r="W4" s="188"/>
    </row>
    <row r="5" s="178" customFormat="1" ht="26.25" customHeight="1" spans="1:23">
      <c r="A5" s="187"/>
      <c r="B5" s="189" t="s">
        <v>9</v>
      </c>
      <c r="C5" s="187" t="s">
        <v>10</v>
      </c>
      <c r="D5" s="187" t="s">
        <v>11</v>
      </c>
      <c r="E5" s="190" t="s">
        <v>9</v>
      </c>
      <c r="F5" s="188" t="s">
        <v>10</v>
      </c>
      <c r="G5" s="188" t="s">
        <v>11</v>
      </c>
      <c r="H5" s="190" t="s">
        <v>9</v>
      </c>
      <c r="I5" s="188" t="s">
        <v>10</v>
      </c>
      <c r="J5" s="188" t="s">
        <v>11</v>
      </c>
      <c r="L5" s="190" t="s">
        <v>9</v>
      </c>
      <c r="M5" s="188" t="s">
        <v>10</v>
      </c>
      <c r="N5" s="188" t="s">
        <v>11</v>
      </c>
      <c r="O5" s="190" t="s">
        <v>9</v>
      </c>
      <c r="P5" s="188" t="s">
        <v>10</v>
      </c>
      <c r="Q5" s="188" t="s">
        <v>11</v>
      </c>
      <c r="R5" s="190" t="s">
        <v>9</v>
      </c>
      <c r="S5" s="188" t="s">
        <v>10</v>
      </c>
      <c r="T5" s="188" t="s">
        <v>11</v>
      </c>
      <c r="U5" s="190" t="s">
        <v>9</v>
      </c>
      <c r="V5" s="188" t="s">
        <v>10</v>
      </c>
      <c r="W5" s="188" t="s">
        <v>11</v>
      </c>
    </row>
    <row r="6" s="178" customFormat="1" ht="26.25" customHeight="1" spans="1:23">
      <c r="A6" s="191" t="s">
        <v>12</v>
      </c>
      <c r="B6" s="192">
        <f>SUM(B8,B23)</f>
        <v>166279</v>
      </c>
      <c r="C6" s="192">
        <f>SUM(C8,C23)</f>
        <v>150491</v>
      </c>
      <c r="D6" s="192">
        <f>SUM(D8,D23)</f>
        <v>15788</v>
      </c>
      <c r="E6" s="192">
        <f t="shared" ref="E6:J6" si="0">SUM(E8,E23)</f>
        <v>179000</v>
      </c>
      <c r="F6" s="192">
        <f t="shared" si="0"/>
        <v>163200</v>
      </c>
      <c r="G6" s="192">
        <f t="shared" si="0"/>
        <v>15800</v>
      </c>
      <c r="H6" s="192">
        <f t="shared" si="0"/>
        <v>181700</v>
      </c>
      <c r="I6" s="192">
        <f t="shared" si="0"/>
        <v>167100</v>
      </c>
      <c r="J6" s="192">
        <f t="shared" si="0"/>
        <v>14600</v>
      </c>
      <c r="K6" s="193"/>
      <c r="L6" s="192">
        <f t="shared" ref="L6:Q6" si="1">SUM(L8,L23)</f>
        <v>15421</v>
      </c>
      <c r="M6" s="192">
        <f t="shared" si="1"/>
        <v>16609</v>
      </c>
      <c r="N6" s="192">
        <f t="shared" si="1"/>
        <v>-1188</v>
      </c>
      <c r="O6" s="192">
        <f t="shared" si="1"/>
        <v>2700</v>
      </c>
      <c r="P6" s="192">
        <f t="shared" si="1"/>
        <v>3900</v>
      </c>
      <c r="Q6" s="192">
        <f t="shared" si="1"/>
        <v>-1200</v>
      </c>
      <c r="R6" s="194">
        <f t="shared" ref="R6:R35" si="2">IF(B6=0,"",(H6-B6)/B6)</f>
        <v>0.092741717234287</v>
      </c>
      <c r="S6" s="194">
        <f t="shared" ref="S6:S35" si="3">IF(C6=0,"",(I6-C6)/C6)</f>
        <v>0.110365403911197</v>
      </c>
      <c r="T6" s="194">
        <f t="shared" ref="T6:T35" si="4">IF(D6=0,"",(J6-D6)/D6)</f>
        <v>-0.0752470230554852</v>
      </c>
      <c r="U6" s="194">
        <f t="shared" ref="U6:U35" si="5">IF(E6=0,"",(H6-E6)/E6)</f>
        <v>0.0150837988826816</v>
      </c>
      <c r="V6" s="194">
        <f t="shared" ref="V6:V35" si="6">IF(F6=0,"",(I6-F6)/F6)</f>
        <v>0.0238970588235294</v>
      </c>
      <c r="W6" s="194">
        <f t="shared" ref="W6:W35" si="7">IF(G6=0,"",(J6-G6)/G6)</f>
        <v>-0.0759493670886076</v>
      </c>
    </row>
    <row r="7" s="178" customFormat="1" ht="26.25" customHeight="1" spans="1:23">
      <c r="A7" s="195" t="s">
        <v>13</v>
      </c>
      <c r="B7" s="192">
        <f>B9+B23</f>
        <v>158151</v>
      </c>
      <c r="C7" s="192">
        <f>C9+C23</f>
        <v>142397</v>
      </c>
      <c r="D7" s="192">
        <f>D9+D23</f>
        <v>15754</v>
      </c>
      <c r="E7" s="192">
        <f t="shared" ref="E7:J7" si="8">E9+E23</f>
        <v>170500</v>
      </c>
      <c r="F7" s="192">
        <f t="shared" si="8"/>
        <v>155000</v>
      </c>
      <c r="G7" s="192">
        <f t="shared" si="8"/>
        <v>15500</v>
      </c>
      <c r="H7" s="192">
        <f t="shared" si="8"/>
        <v>173100</v>
      </c>
      <c r="I7" s="192">
        <f t="shared" si="8"/>
        <v>158700</v>
      </c>
      <c r="J7" s="192">
        <f t="shared" si="8"/>
        <v>14400</v>
      </c>
      <c r="K7" s="193"/>
      <c r="L7" s="192" t="e">
        <f>L9+#REF!</f>
        <v>#REF!</v>
      </c>
      <c r="M7" s="192" t="e">
        <f>M9+#REF!</f>
        <v>#REF!</v>
      </c>
      <c r="N7" s="192" t="e">
        <f>N9+#REF!</f>
        <v>#REF!</v>
      </c>
      <c r="O7" s="192" t="e">
        <f>O9+#REF!</f>
        <v>#REF!</v>
      </c>
      <c r="P7" s="192" t="e">
        <f>P9+#REF!</f>
        <v>#REF!</v>
      </c>
      <c r="Q7" s="192" t="e">
        <f>Q9+#REF!</f>
        <v>#REF!</v>
      </c>
      <c r="R7" s="194">
        <f t="shared" si="2"/>
        <v>0.0945235882163249</v>
      </c>
      <c r="S7" s="194">
        <f t="shared" si="3"/>
        <v>0.114489771554176</v>
      </c>
      <c r="T7" s="194">
        <f t="shared" si="4"/>
        <v>-0.0859464263044306</v>
      </c>
      <c r="U7" s="194">
        <f t="shared" si="5"/>
        <v>0.0152492668621701</v>
      </c>
      <c r="V7" s="194">
        <f t="shared" si="6"/>
        <v>0.0238709677419355</v>
      </c>
      <c r="W7" s="194">
        <f t="shared" si="7"/>
        <v>-0.0709677419354839</v>
      </c>
    </row>
    <row r="8" s="178" customFormat="1" ht="26.25" customHeight="1" spans="1:23">
      <c r="A8" s="191" t="s">
        <v>14</v>
      </c>
      <c r="B8" s="192">
        <f>SUM(B10:B22)</f>
        <v>113436</v>
      </c>
      <c r="C8" s="192">
        <f>SUM(C10:C22)</f>
        <v>105378</v>
      </c>
      <c r="D8" s="192">
        <f>SUM(D10:D22)</f>
        <v>8058</v>
      </c>
      <c r="E8" s="192">
        <f t="shared" ref="E8:J8" si="9">SUM(E10:E22)</f>
        <v>129000</v>
      </c>
      <c r="F8" s="192">
        <f t="shared" si="9"/>
        <v>117600</v>
      </c>
      <c r="G8" s="192">
        <f t="shared" si="9"/>
        <v>11400</v>
      </c>
      <c r="H8" s="192">
        <f t="shared" si="9"/>
        <v>124500</v>
      </c>
      <c r="I8" s="192">
        <f t="shared" si="9"/>
        <v>112500</v>
      </c>
      <c r="J8" s="192">
        <f t="shared" si="9"/>
        <v>12000</v>
      </c>
      <c r="K8" s="193"/>
      <c r="L8" s="192">
        <f t="shared" ref="L8:Q8" si="10">SUM(L10:L22)</f>
        <v>11064</v>
      </c>
      <c r="M8" s="192">
        <f t="shared" si="10"/>
        <v>7122</v>
      </c>
      <c r="N8" s="192">
        <f t="shared" si="10"/>
        <v>3942</v>
      </c>
      <c r="O8" s="192">
        <f t="shared" si="10"/>
        <v>-4500</v>
      </c>
      <c r="P8" s="192">
        <f t="shared" si="10"/>
        <v>-5100</v>
      </c>
      <c r="Q8" s="192">
        <f t="shared" si="10"/>
        <v>600</v>
      </c>
      <c r="R8" s="194">
        <f t="shared" si="2"/>
        <v>0.09753517401883</v>
      </c>
      <c r="S8" s="194">
        <f t="shared" si="3"/>
        <v>0.0675852644764562</v>
      </c>
      <c r="T8" s="194">
        <f t="shared" si="4"/>
        <v>0.489203276247208</v>
      </c>
      <c r="U8" s="194">
        <f t="shared" si="5"/>
        <v>-0.0348837209302326</v>
      </c>
      <c r="V8" s="194">
        <f t="shared" si="6"/>
        <v>-0.0433673469387755</v>
      </c>
      <c r="W8" s="194">
        <f t="shared" si="7"/>
        <v>0.0526315789473684</v>
      </c>
    </row>
    <row r="9" s="178" customFormat="1" ht="26.25" customHeight="1" spans="1:23">
      <c r="A9" s="195" t="s">
        <v>13</v>
      </c>
      <c r="B9" s="192">
        <f>B8-B22</f>
        <v>105308</v>
      </c>
      <c r="C9" s="192">
        <f>C8-C22</f>
        <v>97284</v>
      </c>
      <c r="D9" s="192">
        <f>D8-D22</f>
        <v>8024</v>
      </c>
      <c r="E9" s="192">
        <f t="shared" ref="E9:J9" si="11">E8-E22</f>
        <v>120500</v>
      </c>
      <c r="F9" s="192">
        <f t="shared" si="11"/>
        <v>109400</v>
      </c>
      <c r="G9" s="192">
        <f t="shared" si="11"/>
        <v>11100</v>
      </c>
      <c r="H9" s="192">
        <f t="shared" si="11"/>
        <v>115900</v>
      </c>
      <c r="I9" s="192">
        <f t="shared" si="11"/>
        <v>104100</v>
      </c>
      <c r="J9" s="192">
        <f t="shared" si="11"/>
        <v>11800</v>
      </c>
      <c r="K9" s="193"/>
      <c r="L9" s="192">
        <f t="shared" ref="L9:Q9" si="12">L8-L22</f>
        <v>10592</v>
      </c>
      <c r="M9" s="192">
        <f t="shared" si="12"/>
        <v>6816</v>
      </c>
      <c r="N9" s="192">
        <f t="shared" si="12"/>
        <v>3776</v>
      </c>
      <c r="O9" s="192">
        <f t="shared" si="12"/>
        <v>-4600</v>
      </c>
      <c r="P9" s="192">
        <f t="shared" si="12"/>
        <v>-5300</v>
      </c>
      <c r="Q9" s="192">
        <f t="shared" si="12"/>
        <v>700</v>
      </c>
      <c r="R9" s="194">
        <f t="shared" si="2"/>
        <v>0.100581152429065</v>
      </c>
      <c r="S9" s="194">
        <f t="shared" si="3"/>
        <v>0.0700629085975083</v>
      </c>
      <c r="T9" s="194">
        <f t="shared" si="4"/>
        <v>0.470588235294118</v>
      </c>
      <c r="U9" s="194">
        <f t="shared" si="5"/>
        <v>-0.0381742738589212</v>
      </c>
      <c r="V9" s="194">
        <f t="shared" si="6"/>
        <v>-0.0484460694698355</v>
      </c>
      <c r="W9" s="194">
        <f t="shared" si="7"/>
        <v>0.0630630630630631</v>
      </c>
    </row>
    <row r="10" s="178" customFormat="1" ht="26.25" customHeight="1" spans="1:23">
      <c r="A10" s="191" t="s">
        <v>15</v>
      </c>
      <c r="B10" s="192">
        <f t="shared" ref="B10:B23" si="13">SUM(C10:D10)</f>
        <v>40879</v>
      </c>
      <c r="C10" s="192">
        <v>37754</v>
      </c>
      <c r="D10" s="192">
        <v>3125</v>
      </c>
      <c r="E10" s="192">
        <f t="shared" ref="E10:E23" si="14">SUM(F10:G10)</f>
        <v>50300</v>
      </c>
      <c r="F10" s="192">
        <v>45500</v>
      </c>
      <c r="G10" s="192">
        <v>4800</v>
      </c>
      <c r="H10" s="192">
        <f t="shared" ref="H10:H23" si="15">SUM(I10:J10)</f>
        <v>46900</v>
      </c>
      <c r="I10" s="192">
        <v>43000</v>
      </c>
      <c r="J10" s="192">
        <v>3900</v>
      </c>
      <c r="K10" s="193"/>
      <c r="L10" s="192">
        <f t="shared" ref="L10:L23" si="16">SUM(M10:N10)</f>
        <v>6021</v>
      </c>
      <c r="M10" s="192">
        <f t="shared" ref="M10:M23" si="17">I10-C10</f>
        <v>5246</v>
      </c>
      <c r="N10" s="192">
        <f t="shared" ref="N10:N23" si="18">J10-D10</f>
        <v>775</v>
      </c>
      <c r="O10" s="192">
        <f t="shared" ref="O10:O23" si="19">SUM(P10:Q10)</f>
        <v>-3400</v>
      </c>
      <c r="P10" s="192">
        <f t="shared" ref="P10:P23" si="20">I10-F10</f>
        <v>-2500</v>
      </c>
      <c r="Q10" s="192">
        <f t="shared" ref="Q10:Q23" si="21">J10-G10</f>
        <v>-900</v>
      </c>
      <c r="R10" s="194">
        <f t="shared" si="2"/>
        <v>0.14728833875584</v>
      </c>
      <c r="S10" s="194">
        <f t="shared" si="3"/>
        <v>0.138952164009112</v>
      </c>
      <c r="T10" s="194">
        <f t="shared" si="4"/>
        <v>0.248</v>
      </c>
      <c r="U10" s="194">
        <f t="shared" si="5"/>
        <v>-0.0675944333996024</v>
      </c>
      <c r="V10" s="194">
        <f t="shared" si="6"/>
        <v>-0.0549450549450549</v>
      </c>
      <c r="W10" s="194">
        <f t="shared" si="7"/>
        <v>-0.1875</v>
      </c>
    </row>
    <row r="11" s="178" customFormat="1" ht="26.25" customHeight="1" spans="1:23">
      <c r="A11" s="191" t="s">
        <v>16</v>
      </c>
      <c r="B11" s="192">
        <f t="shared" si="13"/>
        <v>18363</v>
      </c>
      <c r="C11" s="192">
        <v>17886</v>
      </c>
      <c r="D11" s="192">
        <v>477</v>
      </c>
      <c r="E11" s="192">
        <f t="shared" si="14"/>
        <v>19600</v>
      </c>
      <c r="F11" s="192">
        <v>19000</v>
      </c>
      <c r="G11" s="192">
        <v>600</v>
      </c>
      <c r="H11" s="192">
        <f t="shared" si="15"/>
        <v>20480</v>
      </c>
      <c r="I11" s="192">
        <v>20000</v>
      </c>
      <c r="J11" s="192">
        <v>480</v>
      </c>
      <c r="K11" s="193"/>
      <c r="L11" s="192">
        <f t="shared" si="16"/>
        <v>2117</v>
      </c>
      <c r="M11" s="192">
        <f t="shared" si="17"/>
        <v>2114</v>
      </c>
      <c r="N11" s="192">
        <f t="shared" si="18"/>
        <v>3</v>
      </c>
      <c r="O11" s="192">
        <f t="shared" si="19"/>
        <v>880</v>
      </c>
      <c r="P11" s="192">
        <f t="shared" si="20"/>
        <v>1000</v>
      </c>
      <c r="Q11" s="192">
        <f t="shared" si="21"/>
        <v>-120</v>
      </c>
      <c r="R11" s="194">
        <f t="shared" si="2"/>
        <v>0.115286173283233</v>
      </c>
      <c r="S11" s="194">
        <f t="shared" si="3"/>
        <v>0.118193000111819</v>
      </c>
      <c r="T11" s="194">
        <f t="shared" si="4"/>
        <v>0.00628930817610063</v>
      </c>
      <c r="U11" s="194">
        <f t="shared" si="5"/>
        <v>0.0448979591836735</v>
      </c>
      <c r="V11" s="194">
        <f t="shared" si="6"/>
        <v>0.0526315789473684</v>
      </c>
      <c r="W11" s="194">
        <f t="shared" si="7"/>
        <v>-0.2</v>
      </c>
    </row>
    <row r="12" s="178" customFormat="1" ht="26.25" customHeight="1" spans="1:23">
      <c r="A12" s="191" t="s">
        <v>17</v>
      </c>
      <c r="B12" s="192">
        <f t="shared" si="13"/>
        <v>3250</v>
      </c>
      <c r="C12" s="192">
        <v>2349</v>
      </c>
      <c r="D12" s="192">
        <v>901</v>
      </c>
      <c r="E12" s="192">
        <f t="shared" si="14"/>
        <v>2700</v>
      </c>
      <c r="F12" s="192">
        <v>2000</v>
      </c>
      <c r="G12" s="192">
        <v>700</v>
      </c>
      <c r="H12" s="192">
        <f t="shared" si="15"/>
        <v>2810</v>
      </c>
      <c r="I12" s="192">
        <v>2400</v>
      </c>
      <c r="J12" s="192">
        <v>410</v>
      </c>
      <c r="K12" s="193"/>
      <c r="L12" s="192">
        <f t="shared" si="16"/>
        <v>-440</v>
      </c>
      <c r="M12" s="192">
        <f t="shared" si="17"/>
        <v>51</v>
      </c>
      <c r="N12" s="192">
        <f t="shared" si="18"/>
        <v>-491</v>
      </c>
      <c r="O12" s="192">
        <f t="shared" si="19"/>
        <v>110</v>
      </c>
      <c r="P12" s="192">
        <f t="shared" si="20"/>
        <v>400</v>
      </c>
      <c r="Q12" s="192">
        <f t="shared" si="21"/>
        <v>-290</v>
      </c>
      <c r="R12" s="194">
        <f t="shared" si="2"/>
        <v>-0.135384615384615</v>
      </c>
      <c r="S12" s="194">
        <f t="shared" si="3"/>
        <v>0.0217113665389527</v>
      </c>
      <c r="T12" s="194">
        <f t="shared" si="4"/>
        <v>-0.544950055493896</v>
      </c>
      <c r="U12" s="194">
        <f t="shared" si="5"/>
        <v>0.0407407407407407</v>
      </c>
      <c r="V12" s="194">
        <f t="shared" si="6"/>
        <v>0.2</v>
      </c>
      <c r="W12" s="194">
        <f t="shared" si="7"/>
        <v>-0.414285714285714</v>
      </c>
    </row>
    <row r="13" s="178" customFormat="1" ht="26.25" customHeight="1" spans="1:23">
      <c r="A13" s="191" t="s">
        <v>18</v>
      </c>
      <c r="B13" s="192">
        <f t="shared" si="13"/>
        <v>110</v>
      </c>
      <c r="C13" s="192">
        <v>57</v>
      </c>
      <c r="D13" s="192">
        <v>53</v>
      </c>
      <c r="E13" s="192">
        <f t="shared" si="14"/>
        <v>1940</v>
      </c>
      <c r="F13" s="192">
        <v>1200</v>
      </c>
      <c r="G13" s="192">
        <v>740</v>
      </c>
      <c r="H13" s="192">
        <f t="shared" si="15"/>
        <v>540</v>
      </c>
      <c r="I13" s="192">
        <v>160</v>
      </c>
      <c r="J13" s="192">
        <v>380</v>
      </c>
      <c r="K13" s="193"/>
      <c r="L13" s="192">
        <f t="shared" si="16"/>
        <v>430</v>
      </c>
      <c r="M13" s="192">
        <f t="shared" si="17"/>
        <v>103</v>
      </c>
      <c r="N13" s="192">
        <f t="shared" si="18"/>
        <v>327</v>
      </c>
      <c r="O13" s="192">
        <f t="shared" si="19"/>
        <v>-1400</v>
      </c>
      <c r="P13" s="192">
        <f t="shared" si="20"/>
        <v>-1040</v>
      </c>
      <c r="Q13" s="192">
        <f t="shared" si="21"/>
        <v>-360</v>
      </c>
      <c r="R13" s="194">
        <f t="shared" si="2"/>
        <v>3.90909090909091</v>
      </c>
      <c r="S13" s="194">
        <f t="shared" si="3"/>
        <v>1.80701754385965</v>
      </c>
      <c r="T13" s="194">
        <f t="shared" si="4"/>
        <v>6.16981132075472</v>
      </c>
      <c r="U13" s="194">
        <f t="shared" si="5"/>
        <v>-0.721649484536082</v>
      </c>
      <c r="V13" s="194">
        <f t="shared" si="6"/>
        <v>-0.866666666666667</v>
      </c>
      <c r="W13" s="194">
        <f t="shared" si="7"/>
        <v>-0.486486486486487</v>
      </c>
    </row>
    <row r="14" s="178" customFormat="1" ht="26.25" customHeight="1" spans="1:23">
      <c r="A14" s="191" t="s">
        <v>19</v>
      </c>
      <c r="B14" s="192">
        <f t="shared" si="13"/>
        <v>5880</v>
      </c>
      <c r="C14" s="192">
        <v>5611</v>
      </c>
      <c r="D14" s="192">
        <v>269</v>
      </c>
      <c r="E14" s="192">
        <f t="shared" si="14"/>
        <v>6200</v>
      </c>
      <c r="F14" s="192">
        <v>5500</v>
      </c>
      <c r="G14" s="192">
        <v>700</v>
      </c>
      <c r="H14" s="192">
        <f t="shared" si="15"/>
        <v>6300</v>
      </c>
      <c r="I14" s="192">
        <v>5900</v>
      </c>
      <c r="J14" s="192">
        <v>400</v>
      </c>
      <c r="K14" s="193"/>
      <c r="L14" s="192">
        <f t="shared" si="16"/>
        <v>420</v>
      </c>
      <c r="M14" s="192">
        <f t="shared" si="17"/>
        <v>289</v>
      </c>
      <c r="N14" s="192">
        <f t="shared" si="18"/>
        <v>131</v>
      </c>
      <c r="O14" s="192">
        <f t="shared" si="19"/>
        <v>100</v>
      </c>
      <c r="P14" s="192">
        <f t="shared" si="20"/>
        <v>400</v>
      </c>
      <c r="Q14" s="192">
        <f t="shared" si="21"/>
        <v>-300</v>
      </c>
      <c r="R14" s="194">
        <f t="shared" si="2"/>
        <v>0.0714285714285714</v>
      </c>
      <c r="S14" s="194">
        <f t="shared" si="3"/>
        <v>0.0515059704152557</v>
      </c>
      <c r="T14" s="194">
        <f t="shared" si="4"/>
        <v>0.486988847583643</v>
      </c>
      <c r="U14" s="194">
        <f t="shared" si="5"/>
        <v>0.0161290322580645</v>
      </c>
      <c r="V14" s="194">
        <f t="shared" si="6"/>
        <v>0.0727272727272727</v>
      </c>
      <c r="W14" s="194">
        <f t="shared" si="7"/>
        <v>-0.428571428571429</v>
      </c>
    </row>
    <row r="15" s="178" customFormat="1" ht="26.25" customHeight="1" spans="1:23">
      <c r="A15" s="191" t="s">
        <v>20</v>
      </c>
      <c r="B15" s="192">
        <f t="shared" si="13"/>
        <v>17429</v>
      </c>
      <c r="C15" s="192">
        <v>15311</v>
      </c>
      <c r="D15" s="192">
        <v>2118</v>
      </c>
      <c r="E15" s="192">
        <f t="shared" si="14"/>
        <v>16600</v>
      </c>
      <c r="F15" s="192">
        <v>14500</v>
      </c>
      <c r="G15" s="192">
        <v>2100</v>
      </c>
      <c r="H15" s="192">
        <f t="shared" si="15"/>
        <v>18080</v>
      </c>
      <c r="I15" s="192">
        <v>15300</v>
      </c>
      <c r="J15" s="192">
        <v>2780</v>
      </c>
      <c r="K15" s="193"/>
      <c r="L15" s="192">
        <f t="shared" si="16"/>
        <v>651</v>
      </c>
      <c r="M15" s="192">
        <f t="shared" si="17"/>
        <v>-11</v>
      </c>
      <c r="N15" s="192">
        <f t="shared" si="18"/>
        <v>662</v>
      </c>
      <c r="O15" s="192">
        <f t="shared" si="19"/>
        <v>1480</v>
      </c>
      <c r="P15" s="192">
        <f t="shared" si="20"/>
        <v>800</v>
      </c>
      <c r="Q15" s="192">
        <f t="shared" si="21"/>
        <v>680</v>
      </c>
      <c r="R15" s="194">
        <f t="shared" si="2"/>
        <v>0.0373515405358885</v>
      </c>
      <c r="S15" s="194">
        <f t="shared" si="3"/>
        <v>-0.000718437724511789</v>
      </c>
      <c r="T15" s="194">
        <f t="shared" si="4"/>
        <v>0.312559017941454</v>
      </c>
      <c r="U15" s="194">
        <f t="shared" si="5"/>
        <v>0.0891566265060241</v>
      </c>
      <c r="V15" s="194">
        <f t="shared" si="6"/>
        <v>0.0551724137931034</v>
      </c>
      <c r="W15" s="194">
        <f t="shared" si="7"/>
        <v>0.323809523809524</v>
      </c>
    </row>
    <row r="16" s="178" customFormat="1" ht="26.25" customHeight="1" spans="1:23">
      <c r="A16" s="191" t="s">
        <v>21</v>
      </c>
      <c r="B16" s="192">
        <f t="shared" si="13"/>
        <v>4192</v>
      </c>
      <c r="C16" s="192">
        <v>3935</v>
      </c>
      <c r="D16" s="192">
        <v>257</v>
      </c>
      <c r="E16" s="192">
        <f t="shared" si="14"/>
        <v>4800</v>
      </c>
      <c r="F16" s="192">
        <v>4500</v>
      </c>
      <c r="G16" s="192">
        <v>300</v>
      </c>
      <c r="H16" s="192">
        <f t="shared" si="15"/>
        <v>5120</v>
      </c>
      <c r="I16" s="192">
        <v>4800</v>
      </c>
      <c r="J16" s="192">
        <v>320</v>
      </c>
      <c r="K16" s="193"/>
      <c r="L16" s="192">
        <f t="shared" si="16"/>
        <v>928</v>
      </c>
      <c r="M16" s="192">
        <f t="shared" si="17"/>
        <v>865</v>
      </c>
      <c r="N16" s="192">
        <f t="shared" si="18"/>
        <v>63</v>
      </c>
      <c r="O16" s="192">
        <f t="shared" si="19"/>
        <v>320</v>
      </c>
      <c r="P16" s="192">
        <f t="shared" si="20"/>
        <v>300</v>
      </c>
      <c r="Q16" s="192">
        <f t="shared" si="21"/>
        <v>20</v>
      </c>
      <c r="R16" s="194">
        <f t="shared" si="2"/>
        <v>0.221374045801527</v>
      </c>
      <c r="S16" s="194">
        <f t="shared" si="3"/>
        <v>0.219822109275731</v>
      </c>
      <c r="T16" s="194">
        <f t="shared" si="4"/>
        <v>0.245136186770428</v>
      </c>
      <c r="U16" s="194">
        <f t="shared" si="5"/>
        <v>0.0666666666666667</v>
      </c>
      <c r="V16" s="194">
        <f t="shared" si="6"/>
        <v>0.0666666666666667</v>
      </c>
      <c r="W16" s="194">
        <f t="shared" si="7"/>
        <v>0.0666666666666667</v>
      </c>
    </row>
    <row r="17" s="178" customFormat="1" ht="26.25" customHeight="1" spans="1:23">
      <c r="A17" s="191" t="s">
        <v>22</v>
      </c>
      <c r="B17" s="192">
        <f t="shared" si="13"/>
        <v>6242</v>
      </c>
      <c r="C17" s="192">
        <v>5600</v>
      </c>
      <c r="D17" s="192">
        <v>642</v>
      </c>
      <c r="E17" s="192">
        <f t="shared" si="14"/>
        <v>9000</v>
      </c>
      <c r="F17" s="192">
        <v>8000</v>
      </c>
      <c r="G17" s="192">
        <v>1000</v>
      </c>
      <c r="H17" s="192">
        <f t="shared" si="15"/>
        <v>8430</v>
      </c>
      <c r="I17" s="192">
        <v>7600</v>
      </c>
      <c r="J17" s="192">
        <v>830</v>
      </c>
      <c r="K17" s="193"/>
      <c r="L17" s="192">
        <f t="shared" si="16"/>
        <v>2188</v>
      </c>
      <c r="M17" s="192">
        <f t="shared" si="17"/>
        <v>2000</v>
      </c>
      <c r="N17" s="192">
        <f t="shared" si="18"/>
        <v>188</v>
      </c>
      <c r="O17" s="192">
        <f t="shared" si="19"/>
        <v>-570</v>
      </c>
      <c r="P17" s="192">
        <f t="shared" si="20"/>
        <v>-400</v>
      </c>
      <c r="Q17" s="192">
        <f t="shared" si="21"/>
        <v>-170</v>
      </c>
      <c r="R17" s="194">
        <f t="shared" si="2"/>
        <v>0.350528676706184</v>
      </c>
      <c r="S17" s="194">
        <f t="shared" si="3"/>
        <v>0.357142857142857</v>
      </c>
      <c r="T17" s="194">
        <f t="shared" si="4"/>
        <v>0.292834890965732</v>
      </c>
      <c r="U17" s="194">
        <f t="shared" si="5"/>
        <v>-0.0633333333333333</v>
      </c>
      <c r="V17" s="194">
        <f t="shared" si="6"/>
        <v>-0.05</v>
      </c>
      <c r="W17" s="194">
        <f t="shared" si="7"/>
        <v>-0.17</v>
      </c>
    </row>
    <row r="18" s="178" customFormat="1" ht="26.25" customHeight="1" spans="1:23">
      <c r="A18" s="191" t="s">
        <v>23</v>
      </c>
      <c r="B18" s="192">
        <f t="shared" si="13"/>
        <v>3253</v>
      </c>
      <c r="C18" s="192">
        <v>3124</v>
      </c>
      <c r="D18" s="192">
        <v>129</v>
      </c>
      <c r="E18" s="192">
        <f t="shared" si="14"/>
        <v>3600</v>
      </c>
      <c r="F18" s="192">
        <v>3500</v>
      </c>
      <c r="G18" s="192">
        <v>100</v>
      </c>
      <c r="H18" s="192">
        <f t="shared" si="15"/>
        <v>4160</v>
      </c>
      <c r="I18" s="192">
        <v>3200</v>
      </c>
      <c r="J18" s="192">
        <v>960</v>
      </c>
      <c r="K18" s="193"/>
      <c r="L18" s="192">
        <f t="shared" si="16"/>
        <v>907</v>
      </c>
      <c r="M18" s="192">
        <f t="shared" si="17"/>
        <v>76</v>
      </c>
      <c r="N18" s="192">
        <f t="shared" si="18"/>
        <v>831</v>
      </c>
      <c r="O18" s="192">
        <f t="shared" si="19"/>
        <v>560</v>
      </c>
      <c r="P18" s="192">
        <f t="shared" si="20"/>
        <v>-300</v>
      </c>
      <c r="Q18" s="192">
        <f t="shared" si="21"/>
        <v>860</v>
      </c>
      <c r="R18" s="194">
        <f t="shared" si="2"/>
        <v>0.278819551183523</v>
      </c>
      <c r="S18" s="194">
        <f t="shared" si="3"/>
        <v>0.0243277848911652</v>
      </c>
      <c r="T18" s="194">
        <f t="shared" si="4"/>
        <v>6.44186046511628</v>
      </c>
      <c r="U18" s="194">
        <f t="shared" si="5"/>
        <v>0.155555555555556</v>
      </c>
      <c r="V18" s="194">
        <f t="shared" si="6"/>
        <v>-0.0857142857142857</v>
      </c>
      <c r="W18" s="194">
        <f t="shared" si="7"/>
        <v>8.6</v>
      </c>
    </row>
    <row r="19" s="178" customFormat="1" ht="26.25" customHeight="1" spans="1:23">
      <c r="A19" s="191" t="s">
        <v>24</v>
      </c>
      <c r="B19" s="192">
        <f t="shared" si="13"/>
        <v>24</v>
      </c>
      <c r="C19" s="192">
        <v>23</v>
      </c>
      <c r="D19" s="192">
        <v>1</v>
      </c>
      <c r="E19" s="192">
        <f t="shared" si="14"/>
        <v>10</v>
      </c>
      <c r="F19" s="192">
        <v>10</v>
      </c>
      <c r="G19" s="192">
        <v>0</v>
      </c>
      <c r="H19" s="192">
        <f t="shared" si="15"/>
        <v>42</v>
      </c>
      <c r="I19" s="192">
        <v>40</v>
      </c>
      <c r="J19" s="192">
        <v>2</v>
      </c>
      <c r="K19" s="193"/>
      <c r="L19" s="192">
        <f t="shared" si="16"/>
        <v>18</v>
      </c>
      <c r="M19" s="192">
        <f t="shared" si="17"/>
        <v>17</v>
      </c>
      <c r="N19" s="192">
        <f t="shared" si="18"/>
        <v>1</v>
      </c>
      <c r="O19" s="192">
        <f t="shared" si="19"/>
        <v>32</v>
      </c>
      <c r="P19" s="192">
        <f t="shared" si="20"/>
        <v>30</v>
      </c>
      <c r="Q19" s="192">
        <f t="shared" si="21"/>
        <v>2</v>
      </c>
      <c r="R19" s="194">
        <f t="shared" si="2"/>
        <v>0.75</v>
      </c>
      <c r="S19" s="194">
        <f t="shared" si="3"/>
        <v>0.739130434782609</v>
      </c>
      <c r="T19" s="194">
        <f t="shared" si="4"/>
        <v>1</v>
      </c>
      <c r="U19" s="194">
        <f t="shared" si="5"/>
        <v>3.2</v>
      </c>
      <c r="V19" s="194">
        <f t="shared" si="6"/>
        <v>3</v>
      </c>
      <c r="W19" s="194" t="str">
        <f t="shared" si="7"/>
        <v/>
      </c>
    </row>
    <row r="20" s="178" customFormat="1" ht="26.25" customHeight="1" spans="1:23">
      <c r="A20" s="191" t="s">
        <v>25</v>
      </c>
      <c r="B20" s="192">
        <f t="shared" si="13"/>
        <v>5534</v>
      </c>
      <c r="C20" s="192">
        <v>5516</v>
      </c>
      <c r="D20" s="192">
        <v>18</v>
      </c>
      <c r="E20" s="192">
        <f t="shared" si="14"/>
        <v>5520</v>
      </c>
      <c r="F20" s="192">
        <v>5500</v>
      </c>
      <c r="G20" s="192">
        <v>20</v>
      </c>
      <c r="H20" s="192">
        <f t="shared" si="15"/>
        <v>2798</v>
      </c>
      <c r="I20" s="192">
        <v>1500</v>
      </c>
      <c r="J20" s="192">
        <v>1298</v>
      </c>
      <c r="K20" s="193"/>
      <c r="L20" s="192">
        <f t="shared" si="16"/>
        <v>-2736</v>
      </c>
      <c r="M20" s="192">
        <f t="shared" si="17"/>
        <v>-4016</v>
      </c>
      <c r="N20" s="192">
        <f t="shared" si="18"/>
        <v>1280</v>
      </c>
      <c r="O20" s="192">
        <f t="shared" si="19"/>
        <v>-2722</v>
      </c>
      <c r="P20" s="192">
        <f t="shared" si="20"/>
        <v>-4000</v>
      </c>
      <c r="Q20" s="192">
        <f t="shared" si="21"/>
        <v>1278</v>
      </c>
      <c r="R20" s="194">
        <f t="shared" si="2"/>
        <v>-0.494398265269245</v>
      </c>
      <c r="S20" s="194">
        <f t="shared" si="3"/>
        <v>-0.728063814358231</v>
      </c>
      <c r="T20" s="194">
        <f t="shared" si="4"/>
        <v>71.1111111111111</v>
      </c>
      <c r="U20" s="194">
        <f t="shared" si="5"/>
        <v>-0.493115942028986</v>
      </c>
      <c r="V20" s="194">
        <f t="shared" si="6"/>
        <v>-0.727272727272727</v>
      </c>
      <c r="W20" s="194">
        <f t="shared" si="7"/>
        <v>63.9</v>
      </c>
    </row>
    <row r="21" s="178" customFormat="1" ht="26.25" customHeight="1" spans="1:23">
      <c r="A21" s="191" t="s">
        <v>26</v>
      </c>
      <c r="B21" s="192">
        <f t="shared" si="13"/>
        <v>152</v>
      </c>
      <c r="C21" s="192">
        <v>118</v>
      </c>
      <c r="D21" s="192">
        <v>34</v>
      </c>
      <c r="E21" s="192">
        <f t="shared" si="14"/>
        <v>230</v>
      </c>
      <c r="F21" s="192">
        <v>190</v>
      </c>
      <c r="G21" s="192">
        <v>40</v>
      </c>
      <c r="H21" s="192">
        <f t="shared" si="15"/>
        <v>240</v>
      </c>
      <c r="I21" s="192">
        <v>200</v>
      </c>
      <c r="J21" s="192">
        <v>40</v>
      </c>
      <c r="K21" s="193"/>
      <c r="L21" s="192">
        <f t="shared" si="16"/>
        <v>88</v>
      </c>
      <c r="M21" s="192">
        <f t="shared" si="17"/>
        <v>82</v>
      </c>
      <c r="N21" s="192">
        <f t="shared" si="18"/>
        <v>6</v>
      </c>
      <c r="O21" s="192">
        <f t="shared" si="19"/>
        <v>10</v>
      </c>
      <c r="P21" s="192">
        <f t="shared" si="20"/>
        <v>10</v>
      </c>
      <c r="Q21" s="192">
        <f t="shared" si="21"/>
        <v>0</v>
      </c>
      <c r="R21" s="194">
        <f t="shared" si="2"/>
        <v>0.578947368421053</v>
      </c>
      <c r="S21" s="194">
        <f t="shared" si="3"/>
        <v>0.694915254237288</v>
      </c>
      <c r="T21" s="194">
        <f t="shared" si="4"/>
        <v>0.176470588235294</v>
      </c>
      <c r="U21" s="194">
        <f t="shared" si="5"/>
        <v>0.0434782608695652</v>
      </c>
      <c r="V21" s="194">
        <f t="shared" si="6"/>
        <v>0.0526315789473684</v>
      </c>
      <c r="W21" s="194">
        <f t="shared" si="7"/>
        <v>0</v>
      </c>
    </row>
    <row r="22" s="178" customFormat="1" ht="26.25" customHeight="1" spans="1:23">
      <c r="A22" s="191" t="s">
        <v>27</v>
      </c>
      <c r="B22" s="192">
        <f t="shared" si="13"/>
        <v>8128</v>
      </c>
      <c r="C22" s="192">
        <v>8094</v>
      </c>
      <c r="D22" s="192">
        <v>34</v>
      </c>
      <c r="E22" s="192">
        <f t="shared" si="14"/>
        <v>8500</v>
      </c>
      <c r="F22" s="192">
        <v>8200</v>
      </c>
      <c r="G22" s="192">
        <v>300</v>
      </c>
      <c r="H22" s="192">
        <f t="shared" si="15"/>
        <v>8600</v>
      </c>
      <c r="I22" s="192">
        <v>8400</v>
      </c>
      <c r="J22" s="192">
        <v>200</v>
      </c>
      <c r="K22" s="193"/>
      <c r="L22" s="192">
        <f t="shared" si="16"/>
        <v>472</v>
      </c>
      <c r="M22" s="192">
        <f t="shared" si="17"/>
        <v>306</v>
      </c>
      <c r="N22" s="192">
        <f t="shared" si="18"/>
        <v>166</v>
      </c>
      <c r="O22" s="192">
        <f t="shared" si="19"/>
        <v>100</v>
      </c>
      <c r="P22" s="192">
        <f t="shared" si="20"/>
        <v>200</v>
      </c>
      <c r="Q22" s="192">
        <f t="shared" si="21"/>
        <v>-100</v>
      </c>
      <c r="R22" s="194">
        <f t="shared" si="2"/>
        <v>0.0580708661417323</v>
      </c>
      <c r="S22" s="194">
        <f t="shared" si="3"/>
        <v>0.0378057820607858</v>
      </c>
      <c r="T22" s="194">
        <f t="shared" si="4"/>
        <v>4.88235294117647</v>
      </c>
      <c r="U22" s="194">
        <f t="shared" si="5"/>
        <v>0.0117647058823529</v>
      </c>
      <c r="V22" s="194">
        <f t="shared" si="6"/>
        <v>0.024390243902439</v>
      </c>
      <c r="W22" s="194">
        <f t="shared" si="7"/>
        <v>-0.333333333333333</v>
      </c>
    </row>
    <row r="23" s="178" customFormat="1" ht="26.25" customHeight="1" spans="1:23">
      <c r="A23" s="191" t="s">
        <v>28</v>
      </c>
      <c r="B23" s="192">
        <f>C23+D23</f>
        <v>52843</v>
      </c>
      <c r="C23" s="192">
        <f>SUM(C24,C26,C27:C30)</f>
        <v>45113</v>
      </c>
      <c r="D23" s="192">
        <f>SUM(D24,D26,D27:D30)</f>
        <v>7730</v>
      </c>
      <c r="E23" s="192">
        <f t="shared" ref="E23:E30" si="22">F23+G23</f>
        <v>50000</v>
      </c>
      <c r="F23" s="192">
        <f>SUM(F24,F26,F27:F30)</f>
        <v>45600</v>
      </c>
      <c r="G23" s="192">
        <f>SUM(G24,G26,G27:G30)</f>
        <v>4400</v>
      </c>
      <c r="H23" s="192">
        <f>I23+J23</f>
        <v>57200</v>
      </c>
      <c r="I23" s="192">
        <f>SUM(I24,I26,I27:I30)</f>
        <v>54600</v>
      </c>
      <c r="J23" s="192">
        <f>SUM(J24,J26,J27:J30)</f>
        <v>2600</v>
      </c>
      <c r="K23" s="193"/>
      <c r="L23" s="192">
        <f t="shared" ref="L23:Q23" si="23">SUM(L24,L26,L27:L30)</f>
        <v>4357</v>
      </c>
      <c r="M23" s="192">
        <f t="shared" si="23"/>
        <v>9487</v>
      </c>
      <c r="N23" s="192">
        <f t="shared" si="23"/>
        <v>-5130</v>
      </c>
      <c r="O23" s="192">
        <f t="shared" si="23"/>
        <v>7200</v>
      </c>
      <c r="P23" s="192">
        <f t="shared" si="23"/>
        <v>9000</v>
      </c>
      <c r="Q23" s="192">
        <f t="shared" si="23"/>
        <v>-1800</v>
      </c>
      <c r="R23" s="194">
        <f t="shared" si="2"/>
        <v>0.0824517911549306</v>
      </c>
      <c r="S23" s="194">
        <f t="shared" si="3"/>
        <v>0.21029415024494</v>
      </c>
      <c r="T23" s="194">
        <f t="shared" si="4"/>
        <v>-0.663648124191462</v>
      </c>
      <c r="U23" s="194">
        <f t="shared" si="5"/>
        <v>0.144</v>
      </c>
      <c r="V23" s="194">
        <f t="shared" si="6"/>
        <v>0.197368421052632</v>
      </c>
      <c r="W23" s="194">
        <f t="shared" si="7"/>
        <v>-0.409090909090909</v>
      </c>
    </row>
    <row r="24" s="178" customFormat="1" ht="26.25" customHeight="1" spans="1:23">
      <c r="A24" s="191" t="s">
        <v>29</v>
      </c>
      <c r="B24" s="192">
        <f t="shared" ref="B24:B32" si="24">C24+D24</f>
        <v>3089</v>
      </c>
      <c r="C24" s="192">
        <v>2975</v>
      </c>
      <c r="D24" s="192">
        <v>114</v>
      </c>
      <c r="E24" s="192">
        <f t="shared" si="22"/>
        <v>3320</v>
      </c>
      <c r="F24" s="192">
        <v>3000</v>
      </c>
      <c r="G24" s="192">
        <v>320</v>
      </c>
      <c r="H24" s="192">
        <f t="shared" ref="H24:H32" si="25">I24+J24</f>
        <v>3250</v>
      </c>
      <c r="I24" s="192">
        <v>3050</v>
      </c>
      <c r="J24" s="192">
        <v>200</v>
      </c>
      <c r="K24" s="193"/>
      <c r="L24" s="192">
        <f t="shared" ref="L24:L30" si="26">SUM(M24:N24)</f>
        <v>161</v>
      </c>
      <c r="M24" s="192">
        <f t="shared" ref="M24:M30" si="27">I24-C24</f>
        <v>75</v>
      </c>
      <c r="N24" s="192">
        <f t="shared" ref="N24:N30" si="28">J24-D24</f>
        <v>86</v>
      </c>
      <c r="O24" s="192">
        <f t="shared" ref="O24:O30" si="29">SUM(P24:Q24)</f>
        <v>-70</v>
      </c>
      <c r="P24" s="192">
        <f t="shared" ref="P24:P30" si="30">I24-F24</f>
        <v>50</v>
      </c>
      <c r="Q24" s="192">
        <f t="shared" ref="Q24:Q30" si="31">J24-G24</f>
        <v>-120</v>
      </c>
      <c r="R24" s="194">
        <f t="shared" si="2"/>
        <v>0.0521204273227582</v>
      </c>
      <c r="S24" s="194">
        <f t="shared" si="3"/>
        <v>0.0252100840336134</v>
      </c>
      <c r="T24" s="194">
        <f t="shared" si="4"/>
        <v>0.754385964912281</v>
      </c>
      <c r="U24" s="194">
        <f t="shared" si="5"/>
        <v>-0.0210843373493976</v>
      </c>
      <c r="V24" s="194">
        <f t="shared" si="6"/>
        <v>0.0166666666666667</v>
      </c>
      <c r="W24" s="194">
        <f t="shared" si="7"/>
        <v>-0.375</v>
      </c>
    </row>
    <row r="25" s="178" customFormat="1" ht="26.25" customHeight="1" spans="1:23">
      <c r="A25" s="195" t="s">
        <v>30</v>
      </c>
      <c r="B25" s="192">
        <f t="shared" si="24"/>
        <v>2493</v>
      </c>
      <c r="C25" s="192">
        <v>2379</v>
      </c>
      <c r="D25" s="192">
        <v>114</v>
      </c>
      <c r="E25" s="192">
        <f t="shared" si="22"/>
        <v>3320</v>
      </c>
      <c r="F25" s="192">
        <v>3000</v>
      </c>
      <c r="G25" s="192">
        <v>320</v>
      </c>
      <c r="H25" s="192">
        <f t="shared" si="25"/>
        <v>3000</v>
      </c>
      <c r="I25" s="192">
        <v>2800</v>
      </c>
      <c r="J25" s="192">
        <v>200</v>
      </c>
      <c r="K25" s="193"/>
      <c r="L25" s="192">
        <f t="shared" si="26"/>
        <v>507</v>
      </c>
      <c r="M25" s="192">
        <f t="shared" si="27"/>
        <v>421</v>
      </c>
      <c r="N25" s="192">
        <f t="shared" si="28"/>
        <v>86</v>
      </c>
      <c r="O25" s="192">
        <f t="shared" si="29"/>
        <v>-320</v>
      </c>
      <c r="P25" s="192">
        <f t="shared" si="30"/>
        <v>-200</v>
      </c>
      <c r="Q25" s="192">
        <f t="shared" si="31"/>
        <v>-120</v>
      </c>
      <c r="R25" s="194">
        <f t="shared" si="2"/>
        <v>0.203369434416366</v>
      </c>
      <c r="S25" s="194">
        <f t="shared" si="3"/>
        <v>0.176965111391341</v>
      </c>
      <c r="T25" s="194">
        <f t="shared" si="4"/>
        <v>0.754385964912281</v>
      </c>
      <c r="U25" s="194">
        <f t="shared" si="5"/>
        <v>-0.0963855421686747</v>
      </c>
      <c r="V25" s="194">
        <f t="shared" si="6"/>
        <v>-0.0666666666666667</v>
      </c>
      <c r="W25" s="194">
        <f t="shared" si="7"/>
        <v>-0.375</v>
      </c>
    </row>
    <row r="26" s="178" customFormat="1" ht="26.25" customHeight="1" spans="1:23">
      <c r="A26" s="191" t="s">
        <v>31</v>
      </c>
      <c r="B26" s="192">
        <f t="shared" si="24"/>
        <v>1506</v>
      </c>
      <c r="C26" s="192">
        <v>1506</v>
      </c>
      <c r="D26" s="192">
        <v>0</v>
      </c>
      <c r="E26" s="192">
        <f t="shared" si="22"/>
        <v>1550</v>
      </c>
      <c r="F26" s="192">
        <v>1550</v>
      </c>
      <c r="G26" s="192">
        <v>0</v>
      </c>
      <c r="H26" s="192">
        <f t="shared" si="25"/>
        <v>1500</v>
      </c>
      <c r="I26" s="192">
        <v>1500</v>
      </c>
      <c r="J26" s="192">
        <v>0</v>
      </c>
      <c r="K26" s="193"/>
      <c r="L26" s="192">
        <f t="shared" si="26"/>
        <v>-6</v>
      </c>
      <c r="M26" s="192">
        <f t="shared" si="27"/>
        <v>-6</v>
      </c>
      <c r="N26" s="192">
        <f t="shared" si="28"/>
        <v>0</v>
      </c>
      <c r="O26" s="192">
        <f t="shared" si="29"/>
        <v>-50</v>
      </c>
      <c r="P26" s="192">
        <f t="shared" si="30"/>
        <v>-50</v>
      </c>
      <c r="Q26" s="192">
        <f t="shared" si="31"/>
        <v>0</v>
      </c>
      <c r="R26" s="194">
        <f t="shared" si="2"/>
        <v>-0.00398406374501992</v>
      </c>
      <c r="S26" s="194">
        <f t="shared" si="3"/>
        <v>-0.00398406374501992</v>
      </c>
      <c r="T26" s="194" t="str">
        <f t="shared" si="4"/>
        <v/>
      </c>
      <c r="U26" s="194">
        <f t="shared" si="5"/>
        <v>-0.032258064516129</v>
      </c>
      <c r="V26" s="194">
        <f t="shared" si="6"/>
        <v>-0.032258064516129</v>
      </c>
      <c r="W26" s="194" t="str">
        <f t="shared" si="7"/>
        <v/>
      </c>
    </row>
    <row r="27" s="178" customFormat="1" ht="26.25" customHeight="1" spans="1:23">
      <c r="A27" s="191" t="s">
        <v>32</v>
      </c>
      <c r="B27" s="192">
        <f t="shared" si="24"/>
        <v>2148</v>
      </c>
      <c r="C27" s="192">
        <v>2148</v>
      </c>
      <c r="D27" s="192">
        <v>0</v>
      </c>
      <c r="E27" s="192">
        <f t="shared" si="22"/>
        <v>2550</v>
      </c>
      <c r="F27" s="192">
        <v>2550</v>
      </c>
      <c r="G27" s="192">
        <v>0</v>
      </c>
      <c r="H27" s="192">
        <f t="shared" si="25"/>
        <v>3000</v>
      </c>
      <c r="I27" s="192">
        <v>3000</v>
      </c>
      <c r="J27" s="192">
        <v>0</v>
      </c>
      <c r="K27" s="193"/>
      <c r="L27" s="192">
        <f t="shared" si="26"/>
        <v>852</v>
      </c>
      <c r="M27" s="192">
        <f t="shared" si="27"/>
        <v>852</v>
      </c>
      <c r="N27" s="192">
        <f t="shared" si="28"/>
        <v>0</v>
      </c>
      <c r="O27" s="192">
        <f t="shared" si="29"/>
        <v>450</v>
      </c>
      <c r="P27" s="192">
        <f t="shared" si="30"/>
        <v>450</v>
      </c>
      <c r="Q27" s="192">
        <f t="shared" si="31"/>
        <v>0</v>
      </c>
      <c r="R27" s="194">
        <f t="shared" si="2"/>
        <v>0.396648044692737</v>
      </c>
      <c r="S27" s="194">
        <f t="shared" si="3"/>
        <v>0.396648044692737</v>
      </c>
      <c r="T27" s="194" t="str">
        <f t="shared" si="4"/>
        <v/>
      </c>
      <c r="U27" s="194">
        <f t="shared" si="5"/>
        <v>0.176470588235294</v>
      </c>
      <c r="V27" s="194">
        <f t="shared" si="6"/>
        <v>0.176470588235294</v>
      </c>
      <c r="W27" s="194" t="str">
        <f t="shared" si="7"/>
        <v/>
      </c>
    </row>
    <row r="28" s="178" customFormat="1" ht="26.25" customHeight="1" spans="1:23">
      <c r="A28" s="191" t="s">
        <v>33</v>
      </c>
      <c r="B28" s="192">
        <f t="shared" si="24"/>
        <v>10001</v>
      </c>
      <c r="C28" s="192">
        <v>10001</v>
      </c>
      <c r="D28" s="192">
        <v>0</v>
      </c>
      <c r="E28" s="192">
        <f t="shared" si="22"/>
        <v>0</v>
      </c>
      <c r="F28" s="192">
        <v>0</v>
      </c>
      <c r="G28" s="192">
        <v>0</v>
      </c>
      <c r="H28" s="192">
        <f t="shared" si="25"/>
        <v>0</v>
      </c>
      <c r="I28" s="192">
        <v>0</v>
      </c>
      <c r="J28" s="192">
        <v>0</v>
      </c>
      <c r="K28" s="193"/>
      <c r="L28" s="192">
        <f t="shared" si="26"/>
        <v>-10001</v>
      </c>
      <c r="M28" s="192">
        <f t="shared" si="27"/>
        <v>-10001</v>
      </c>
      <c r="N28" s="192">
        <f t="shared" si="28"/>
        <v>0</v>
      </c>
      <c r="O28" s="192">
        <f t="shared" si="29"/>
        <v>0</v>
      </c>
      <c r="P28" s="192">
        <f t="shared" si="30"/>
        <v>0</v>
      </c>
      <c r="Q28" s="192">
        <f t="shared" si="31"/>
        <v>0</v>
      </c>
      <c r="R28" s="194">
        <f t="shared" si="2"/>
        <v>-1</v>
      </c>
      <c r="S28" s="194">
        <f t="shared" si="3"/>
        <v>-1</v>
      </c>
      <c r="T28" s="194" t="str">
        <f t="shared" si="4"/>
        <v/>
      </c>
      <c r="U28" s="194" t="str">
        <f t="shared" si="5"/>
        <v/>
      </c>
      <c r="V28" s="194" t="str">
        <f t="shared" si="6"/>
        <v/>
      </c>
      <c r="W28" s="194" t="str">
        <f t="shared" si="7"/>
        <v/>
      </c>
    </row>
    <row r="29" s="178" customFormat="1" ht="26.25" customHeight="1" spans="1:23">
      <c r="A29" s="191" t="s">
        <v>34</v>
      </c>
      <c r="B29" s="192">
        <f t="shared" si="24"/>
        <v>36081</v>
      </c>
      <c r="C29" s="192">
        <v>28465</v>
      </c>
      <c r="D29" s="192">
        <v>7616</v>
      </c>
      <c r="E29" s="192">
        <f t="shared" si="22"/>
        <v>42580</v>
      </c>
      <c r="F29" s="192">
        <v>38500</v>
      </c>
      <c r="G29" s="192">
        <v>4080</v>
      </c>
      <c r="H29" s="192">
        <f t="shared" si="25"/>
        <v>49450</v>
      </c>
      <c r="I29" s="192">
        <v>47050</v>
      </c>
      <c r="J29" s="192">
        <v>2400</v>
      </c>
      <c r="K29" s="193"/>
      <c r="L29" s="192">
        <f t="shared" si="26"/>
        <v>13369</v>
      </c>
      <c r="M29" s="192">
        <f t="shared" si="27"/>
        <v>18585</v>
      </c>
      <c r="N29" s="192">
        <f t="shared" si="28"/>
        <v>-5216</v>
      </c>
      <c r="O29" s="192">
        <f t="shared" si="29"/>
        <v>6870</v>
      </c>
      <c r="P29" s="192">
        <f t="shared" si="30"/>
        <v>8550</v>
      </c>
      <c r="Q29" s="192">
        <f t="shared" si="31"/>
        <v>-1680</v>
      </c>
      <c r="R29" s="194">
        <f t="shared" si="2"/>
        <v>0.370527424406197</v>
      </c>
      <c r="S29" s="194">
        <f t="shared" si="3"/>
        <v>0.652907078868786</v>
      </c>
      <c r="T29" s="194">
        <f t="shared" si="4"/>
        <v>-0.684873949579832</v>
      </c>
      <c r="U29" s="194">
        <f t="shared" si="5"/>
        <v>0.161343353687177</v>
      </c>
      <c r="V29" s="194">
        <f t="shared" si="6"/>
        <v>0.222077922077922</v>
      </c>
      <c r="W29" s="194">
        <f t="shared" si="7"/>
        <v>-0.411764705882353</v>
      </c>
    </row>
    <row r="30" s="178" customFormat="1" ht="26.25" customHeight="1" spans="1:23">
      <c r="A30" s="191" t="s">
        <v>35</v>
      </c>
      <c r="B30" s="192">
        <f t="shared" si="24"/>
        <v>18</v>
      </c>
      <c r="C30" s="192">
        <v>18</v>
      </c>
      <c r="D30" s="192">
        <v>0</v>
      </c>
      <c r="E30" s="192">
        <f t="shared" si="22"/>
        <v>0</v>
      </c>
      <c r="F30" s="192">
        <v>0</v>
      </c>
      <c r="G30" s="192">
        <v>0</v>
      </c>
      <c r="H30" s="192">
        <f t="shared" si="25"/>
        <v>0</v>
      </c>
      <c r="I30" s="192">
        <v>0</v>
      </c>
      <c r="J30" s="192">
        <v>0</v>
      </c>
      <c r="K30" s="193"/>
      <c r="L30" s="192">
        <f t="shared" si="26"/>
        <v>-18</v>
      </c>
      <c r="M30" s="192">
        <f t="shared" si="27"/>
        <v>-18</v>
      </c>
      <c r="N30" s="192">
        <f t="shared" si="28"/>
        <v>0</v>
      </c>
      <c r="O30" s="192">
        <f t="shared" si="29"/>
        <v>0</v>
      </c>
      <c r="P30" s="192">
        <f t="shared" si="30"/>
        <v>0</v>
      </c>
      <c r="Q30" s="192">
        <f t="shared" si="31"/>
        <v>0</v>
      </c>
      <c r="R30" s="194">
        <f t="shared" si="2"/>
        <v>-1</v>
      </c>
      <c r="S30" s="194">
        <f t="shared" si="3"/>
        <v>-1</v>
      </c>
      <c r="T30" s="194" t="str">
        <f t="shared" si="4"/>
        <v/>
      </c>
      <c r="U30" s="194" t="str">
        <f t="shared" si="5"/>
        <v/>
      </c>
      <c r="V30" s="194" t="str">
        <f t="shared" si="6"/>
        <v/>
      </c>
      <c r="W30" s="194" t="str">
        <f t="shared" si="7"/>
        <v/>
      </c>
    </row>
  </sheetData>
  <mergeCells count="9">
    <mergeCell ref="A2:J2"/>
    <mergeCell ref="B4:D4"/>
    <mergeCell ref="E4:G4"/>
    <mergeCell ref="H4:J4"/>
    <mergeCell ref="L4:N4"/>
    <mergeCell ref="O4:Q4"/>
    <mergeCell ref="R4:T4"/>
    <mergeCell ref="U4:W4"/>
    <mergeCell ref="A4:A5"/>
  </mergeCells>
  <printOptions horizontalCentered="1"/>
  <pageMargins left="0.393055555555556" right="0.393055555555556" top="0.590277777777778" bottom="0.393055555555556" header="0.393055555555556" footer="0.196527777777778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  <pageSetUpPr fitToPage="1"/>
  </sheetPr>
  <dimension ref="A1:K29"/>
  <sheetViews>
    <sheetView showZeros="0" tabSelected="1" workbookViewId="0">
      <selection activeCell="A1" sqref="A1"/>
    </sheetView>
  </sheetViews>
  <sheetFormatPr defaultColWidth="16.875" defaultRowHeight="14.25"/>
  <cols>
    <col min="1" max="1" width="6.575" style="156" customWidth="1"/>
    <col min="2" max="2" width="12.55" style="157" customWidth="1"/>
    <col min="3" max="5" width="11.5583333333333" style="158" customWidth="1"/>
    <col min="6" max="11" width="11.5583333333333" style="159" customWidth="1"/>
    <col min="12" max="12" width="2.625" customWidth="1"/>
  </cols>
  <sheetData>
    <row r="1" ht="26.25" customHeight="1" spans="1:11">
      <c r="A1" s="64" t="s">
        <v>36</v>
      </c>
    </row>
    <row r="2" s="5" customFormat="1" ht="32.1" customHeight="1" spans="1:11">
      <c r="A2" s="160" t="s">
        <v>37</v>
      </c>
      <c r="B2" s="161"/>
      <c r="C2" s="162"/>
      <c r="D2" s="162"/>
      <c r="E2" s="162"/>
      <c r="F2" s="163"/>
      <c r="G2" s="163"/>
      <c r="H2" s="163"/>
      <c r="I2" s="163"/>
      <c r="J2" s="163"/>
      <c r="K2" s="163"/>
    </row>
    <row r="3" spans="1:11">
      <c r="K3" s="164" t="s">
        <v>2</v>
      </c>
    </row>
    <row r="4" s="155" customFormat="1" ht="26.25" customHeight="1" spans="1:11">
      <c r="A4" s="165" t="s">
        <v>38</v>
      </c>
      <c r="B4" s="166"/>
      <c r="C4" s="167" t="s">
        <v>39</v>
      </c>
      <c r="D4" s="167"/>
      <c r="E4" s="167"/>
      <c r="F4" s="168" t="s">
        <v>5</v>
      </c>
      <c r="G4" s="168"/>
      <c r="H4" s="168"/>
      <c r="I4" s="168" t="s">
        <v>6</v>
      </c>
      <c r="J4" s="168"/>
      <c r="K4" s="168"/>
    </row>
    <row r="5" s="155" customFormat="1" ht="40" customHeight="1" spans="1:11">
      <c r="A5" s="169" t="s">
        <v>40</v>
      </c>
      <c r="B5" s="170" t="s">
        <v>41</v>
      </c>
      <c r="C5" s="171" t="s">
        <v>9</v>
      </c>
      <c r="D5" s="171" t="s">
        <v>10</v>
      </c>
      <c r="E5" s="171" t="s">
        <v>11</v>
      </c>
      <c r="F5" s="172" t="s">
        <v>9</v>
      </c>
      <c r="G5" s="172" t="s">
        <v>10</v>
      </c>
      <c r="H5" s="172" t="s">
        <v>11</v>
      </c>
      <c r="I5" s="172" t="s">
        <v>9</v>
      </c>
      <c r="J5" s="172" t="s">
        <v>10</v>
      </c>
      <c r="K5" s="172" t="s">
        <v>11</v>
      </c>
    </row>
    <row r="6" ht="32" customHeight="1" spans="1:11">
      <c r="A6" s="165" t="s">
        <v>9</v>
      </c>
      <c r="B6" s="173"/>
      <c r="C6" s="174">
        <f t="shared" ref="C6:K6" si="0">SUM(C7:C27)</f>
        <v>201674.746066</v>
      </c>
      <c r="D6" s="174">
        <f t="shared" si="0"/>
        <v>173850.178495</v>
      </c>
      <c r="E6" s="174">
        <f t="shared" si="0"/>
        <v>27824.567571</v>
      </c>
      <c r="F6" s="174">
        <f t="shared" si="0"/>
        <v>205589.05696</v>
      </c>
      <c r="G6" s="174">
        <f t="shared" si="0"/>
        <v>181519.302644</v>
      </c>
      <c r="H6" s="174">
        <f t="shared" si="0"/>
        <v>24069.754316</v>
      </c>
      <c r="I6" s="174">
        <f t="shared" si="0"/>
        <v>202996.036988</v>
      </c>
      <c r="J6" s="174">
        <f t="shared" si="0"/>
        <v>165177.89</v>
      </c>
      <c r="K6" s="174">
        <f t="shared" si="0"/>
        <v>37818.146988</v>
      </c>
    </row>
    <row r="7" ht="32" customHeight="1" spans="1:11">
      <c r="A7" s="175">
        <v>201</v>
      </c>
      <c r="B7" s="176" t="s">
        <v>42</v>
      </c>
      <c r="C7" s="174">
        <f t="shared" ref="C7:C28" si="1">SUM(D7:E7)</f>
        <v>24139.247543</v>
      </c>
      <c r="D7" s="174">
        <v>21005.966834</v>
      </c>
      <c r="E7" s="174">
        <v>3133.280709</v>
      </c>
      <c r="F7" s="174">
        <f t="shared" ref="F7:F28" si="2">SUM(G7:H7)</f>
        <v>25720.55196</v>
      </c>
      <c r="G7" s="174">
        <v>22075.916382</v>
      </c>
      <c r="H7" s="174">
        <v>3644.635578</v>
      </c>
      <c r="I7" s="174">
        <f t="shared" ref="I7:I28" si="3">SUM(J7:K7)</f>
        <v>26962.8</v>
      </c>
      <c r="J7" s="174">
        <v>23038.16</v>
      </c>
      <c r="K7" s="174">
        <v>3924.64</v>
      </c>
    </row>
    <row r="8" ht="32" customHeight="1" spans="1:11">
      <c r="A8" s="175">
        <v>203</v>
      </c>
      <c r="B8" s="176" t="s">
        <v>43</v>
      </c>
      <c r="C8" s="174">
        <f t="shared" si="1"/>
        <v>100</v>
      </c>
      <c r="D8" s="174">
        <v>0</v>
      </c>
      <c r="E8" s="174">
        <v>100</v>
      </c>
      <c r="F8" s="174">
        <f t="shared" si="2"/>
        <v>154.5</v>
      </c>
      <c r="G8" s="174">
        <v>50.5</v>
      </c>
      <c r="H8" s="174">
        <v>104</v>
      </c>
      <c r="I8" s="174">
        <f t="shared" si="3"/>
        <v>154.5</v>
      </c>
      <c r="J8" s="174">
        <v>50.5</v>
      </c>
      <c r="K8" s="174">
        <v>104</v>
      </c>
    </row>
    <row r="9" ht="32" customHeight="1" spans="1:11">
      <c r="A9" s="175">
        <v>204</v>
      </c>
      <c r="B9" s="176" t="s">
        <v>44</v>
      </c>
      <c r="C9" s="174">
        <f t="shared" si="1"/>
        <v>1994.786857</v>
      </c>
      <c r="D9" s="174">
        <v>1994.786857</v>
      </c>
      <c r="E9" s="174">
        <v>0</v>
      </c>
      <c r="F9" s="174">
        <f t="shared" si="2"/>
        <v>1905.363617</v>
      </c>
      <c r="G9" s="174">
        <v>1905.363617</v>
      </c>
      <c r="H9" s="174">
        <v>0</v>
      </c>
      <c r="I9" s="174">
        <f t="shared" si="3"/>
        <v>2194.7</v>
      </c>
      <c r="J9" s="174">
        <v>2194.7</v>
      </c>
      <c r="K9" s="174">
        <v>0</v>
      </c>
    </row>
    <row r="10" ht="32" customHeight="1" spans="1:11">
      <c r="A10" s="175">
        <v>205</v>
      </c>
      <c r="B10" s="176" t="s">
        <v>45</v>
      </c>
      <c r="C10" s="174">
        <f t="shared" si="1"/>
        <v>39603.028777</v>
      </c>
      <c r="D10" s="174">
        <v>31026.560206</v>
      </c>
      <c r="E10" s="174">
        <v>8576.468571</v>
      </c>
      <c r="F10" s="174">
        <f t="shared" si="2"/>
        <v>42103.217103</v>
      </c>
      <c r="G10" s="174">
        <v>31617.547914</v>
      </c>
      <c r="H10" s="174">
        <v>10485.669189</v>
      </c>
      <c r="I10" s="174">
        <f t="shared" si="3"/>
        <v>43078.51</v>
      </c>
      <c r="J10" s="174">
        <v>34315.79</v>
      </c>
      <c r="K10" s="174">
        <v>8762.72</v>
      </c>
    </row>
    <row r="11" ht="32" customHeight="1" spans="1:11">
      <c r="A11" s="175">
        <v>206</v>
      </c>
      <c r="B11" s="176" t="s">
        <v>46</v>
      </c>
      <c r="C11" s="174">
        <f t="shared" si="1"/>
        <v>10184.050906</v>
      </c>
      <c r="D11" s="174">
        <v>10184.050906</v>
      </c>
      <c r="E11" s="174">
        <v>0</v>
      </c>
      <c r="F11" s="174">
        <f t="shared" si="2"/>
        <v>12072.374164</v>
      </c>
      <c r="G11" s="174">
        <v>12072.374164</v>
      </c>
      <c r="H11" s="174">
        <v>0</v>
      </c>
      <c r="I11" s="174">
        <f t="shared" si="3"/>
        <v>11231.89</v>
      </c>
      <c r="J11" s="174">
        <v>5231.89</v>
      </c>
      <c r="K11" s="174">
        <v>6000</v>
      </c>
    </row>
    <row r="12" ht="32" customHeight="1" spans="1:11">
      <c r="A12" s="175">
        <v>207</v>
      </c>
      <c r="B12" s="176" t="s">
        <v>47</v>
      </c>
      <c r="C12" s="174">
        <f t="shared" si="1"/>
        <v>515.545297</v>
      </c>
      <c r="D12" s="174">
        <v>515.545297</v>
      </c>
      <c r="E12" s="174">
        <v>0</v>
      </c>
      <c r="F12" s="174">
        <f t="shared" si="2"/>
        <v>402.822069</v>
      </c>
      <c r="G12" s="174">
        <v>402.822069</v>
      </c>
      <c r="H12" s="174">
        <v>0</v>
      </c>
      <c r="I12" s="174">
        <f t="shared" si="3"/>
        <v>1822.51</v>
      </c>
      <c r="J12" s="174">
        <v>1822.51</v>
      </c>
      <c r="K12" s="174">
        <v>0</v>
      </c>
    </row>
    <row r="13" ht="32" customHeight="1" spans="1:11">
      <c r="A13" s="175">
        <v>208</v>
      </c>
      <c r="B13" s="176" t="s">
        <v>48</v>
      </c>
      <c r="C13" s="174">
        <f t="shared" si="1"/>
        <v>20891.959763</v>
      </c>
      <c r="D13" s="174">
        <v>17189.908161</v>
      </c>
      <c r="E13" s="174">
        <v>3702.051602</v>
      </c>
      <c r="F13" s="174">
        <f t="shared" si="2"/>
        <v>22716.241006</v>
      </c>
      <c r="G13" s="174">
        <v>19713.541006</v>
      </c>
      <c r="H13" s="174">
        <v>3002.7</v>
      </c>
      <c r="I13" s="174">
        <f t="shared" si="3"/>
        <v>21482.9</v>
      </c>
      <c r="J13" s="174">
        <v>18726.7</v>
      </c>
      <c r="K13" s="174">
        <v>2756.2</v>
      </c>
    </row>
    <row r="14" ht="32" customHeight="1" spans="1:11">
      <c r="A14" s="175">
        <v>210</v>
      </c>
      <c r="B14" s="176" t="s">
        <v>49</v>
      </c>
      <c r="C14" s="174">
        <f t="shared" si="1"/>
        <v>7173.234537</v>
      </c>
      <c r="D14" s="174">
        <v>6291.325978</v>
      </c>
      <c r="E14" s="174">
        <v>881.908559</v>
      </c>
      <c r="F14" s="174">
        <f t="shared" si="2"/>
        <v>7587.115344</v>
      </c>
      <c r="G14" s="174">
        <v>7162.115344</v>
      </c>
      <c r="H14" s="174">
        <v>425</v>
      </c>
      <c r="I14" s="174">
        <f t="shared" si="3"/>
        <v>8105.56</v>
      </c>
      <c r="J14" s="174">
        <v>7301.47</v>
      </c>
      <c r="K14" s="174">
        <v>804.09</v>
      </c>
    </row>
    <row r="15" ht="32" customHeight="1" spans="1:11">
      <c r="A15" s="175">
        <v>211</v>
      </c>
      <c r="B15" s="176" t="s">
        <v>50</v>
      </c>
      <c r="C15" s="174">
        <f t="shared" si="1"/>
        <v>4109.890724</v>
      </c>
      <c r="D15" s="174">
        <v>4109.890724</v>
      </c>
      <c r="E15" s="174">
        <v>0</v>
      </c>
      <c r="F15" s="174">
        <f t="shared" si="2"/>
        <v>5978.461813</v>
      </c>
      <c r="G15" s="174">
        <v>5978.461813</v>
      </c>
      <c r="H15" s="174">
        <v>0</v>
      </c>
      <c r="I15" s="174">
        <f t="shared" si="3"/>
        <v>9123.566988</v>
      </c>
      <c r="J15" s="174">
        <v>8973.31</v>
      </c>
      <c r="K15" s="174">
        <v>150.256988</v>
      </c>
    </row>
    <row r="16" ht="32" customHeight="1" spans="1:11">
      <c r="A16" s="175">
        <v>212</v>
      </c>
      <c r="B16" s="176" t="s">
        <v>51</v>
      </c>
      <c r="C16" s="174">
        <f t="shared" si="1"/>
        <v>33340.41024</v>
      </c>
      <c r="D16" s="174">
        <v>24850.917276</v>
      </c>
      <c r="E16" s="174">
        <v>8489.492964</v>
      </c>
      <c r="F16" s="174">
        <f t="shared" si="2"/>
        <v>35616.251808</v>
      </c>
      <c r="G16" s="174">
        <v>31647.520318</v>
      </c>
      <c r="H16" s="174">
        <v>3968.73149</v>
      </c>
      <c r="I16" s="174">
        <f t="shared" si="3"/>
        <v>17653.94</v>
      </c>
      <c r="J16" s="174">
        <v>13532.21</v>
      </c>
      <c r="K16" s="174">
        <v>4121.73</v>
      </c>
    </row>
    <row r="17" ht="32" customHeight="1" spans="1:11">
      <c r="A17" s="175">
        <v>213</v>
      </c>
      <c r="B17" s="176" t="s">
        <v>52</v>
      </c>
      <c r="C17" s="174">
        <f t="shared" si="1"/>
        <v>13993.393836</v>
      </c>
      <c r="D17" s="174">
        <v>11993.393836</v>
      </c>
      <c r="E17" s="174">
        <v>2000</v>
      </c>
      <c r="F17" s="174">
        <f t="shared" si="2"/>
        <v>13147.51797</v>
      </c>
      <c r="G17" s="174">
        <v>12947.51797</v>
      </c>
      <c r="H17" s="174">
        <v>200</v>
      </c>
      <c r="I17" s="174">
        <f t="shared" si="3"/>
        <v>14148.55</v>
      </c>
      <c r="J17" s="174">
        <v>14148.55</v>
      </c>
      <c r="K17" s="174">
        <v>0</v>
      </c>
    </row>
    <row r="18" ht="32" customHeight="1" spans="1:11">
      <c r="A18" s="175">
        <v>214</v>
      </c>
      <c r="B18" s="176" t="s">
        <v>53</v>
      </c>
      <c r="C18" s="174">
        <f t="shared" si="1"/>
        <v>181.8006</v>
      </c>
      <c r="D18" s="174">
        <v>181.8006</v>
      </c>
      <c r="E18" s="174">
        <v>0</v>
      </c>
      <c r="F18" s="174">
        <f t="shared" si="2"/>
        <v>9</v>
      </c>
      <c r="G18" s="174">
        <v>9</v>
      </c>
      <c r="H18" s="174">
        <v>0</v>
      </c>
      <c r="I18" s="174">
        <f t="shared" si="3"/>
        <v>1298.2</v>
      </c>
      <c r="J18" s="174">
        <v>1298.2</v>
      </c>
      <c r="K18" s="174">
        <v>0</v>
      </c>
    </row>
    <row r="19" ht="32" customHeight="1" spans="1:11">
      <c r="A19" s="175">
        <v>215</v>
      </c>
      <c r="B19" s="176" t="s">
        <v>54</v>
      </c>
      <c r="C19" s="174">
        <f t="shared" si="1"/>
        <v>22369.298178</v>
      </c>
      <c r="D19" s="174">
        <v>22295.194957</v>
      </c>
      <c r="E19" s="174">
        <v>74.103221</v>
      </c>
      <c r="F19" s="174">
        <f t="shared" si="2"/>
        <v>15977.260408</v>
      </c>
      <c r="G19" s="174">
        <v>15908.242349</v>
      </c>
      <c r="H19" s="174">
        <v>69.018059</v>
      </c>
      <c r="I19" s="174">
        <f t="shared" si="3"/>
        <v>30020.35</v>
      </c>
      <c r="J19" s="174">
        <v>19930.84</v>
      </c>
      <c r="K19" s="174">
        <v>10089.51</v>
      </c>
    </row>
    <row r="20" ht="32" customHeight="1" spans="1:11">
      <c r="A20" s="175">
        <v>216</v>
      </c>
      <c r="B20" s="176" t="s">
        <v>55</v>
      </c>
      <c r="C20" s="174">
        <f t="shared" si="1"/>
        <v>470</v>
      </c>
      <c r="D20" s="174">
        <v>470</v>
      </c>
      <c r="E20" s="174">
        <v>0</v>
      </c>
      <c r="F20" s="174">
        <f t="shared" si="2"/>
        <v>0</v>
      </c>
      <c r="G20" s="174">
        <v>0</v>
      </c>
      <c r="H20" s="174">
        <v>0</v>
      </c>
      <c r="I20" s="174">
        <f t="shared" si="3"/>
        <v>0</v>
      </c>
      <c r="J20" s="174">
        <v>0</v>
      </c>
      <c r="K20" s="174">
        <v>0</v>
      </c>
    </row>
    <row r="21" ht="32" customHeight="1" spans="1:11">
      <c r="A21" s="175">
        <v>220</v>
      </c>
      <c r="B21" s="176" t="s">
        <v>56</v>
      </c>
      <c r="C21" s="174">
        <f t="shared" si="1"/>
        <v>6178.535605</v>
      </c>
      <c r="D21" s="174">
        <v>5871.737057</v>
      </c>
      <c r="E21" s="174">
        <v>306.798548</v>
      </c>
      <c r="F21" s="174">
        <f t="shared" si="2"/>
        <v>1178.379808</v>
      </c>
      <c r="G21" s="174">
        <v>1178.379808</v>
      </c>
      <c r="H21" s="174">
        <v>0</v>
      </c>
      <c r="I21" s="174">
        <f t="shared" si="3"/>
        <v>1640.46</v>
      </c>
      <c r="J21" s="174">
        <v>1640.46</v>
      </c>
      <c r="K21" s="174">
        <v>0</v>
      </c>
    </row>
    <row r="22" ht="32" customHeight="1" spans="1:11">
      <c r="A22" s="175">
        <v>221</v>
      </c>
      <c r="B22" s="176" t="s">
        <v>57</v>
      </c>
      <c r="C22" s="174">
        <f t="shared" si="1"/>
        <v>7002.469196</v>
      </c>
      <c r="D22" s="174">
        <v>7002.469196</v>
      </c>
      <c r="E22" s="174">
        <v>0</v>
      </c>
      <c r="F22" s="174">
        <f t="shared" si="2"/>
        <v>5914</v>
      </c>
      <c r="G22" s="174">
        <v>5914</v>
      </c>
      <c r="H22" s="174">
        <v>0</v>
      </c>
      <c r="I22" s="174">
        <f t="shared" si="3"/>
        <v>4309.38</v>
      </c>
      <c r="J22" s="174">
        <v>4309.38</v>
      </c>
      <c r="K22" s="174">
        <v>0</v>
      </c>
    </row>
    <row r="23" ht="32" customHeight="1" spans="1:11">
      <c r="A23" s="175">
        <v>224</v>
      </c>
      <c r="B23" s="176" t="s">
        <v>58</v>
      </c>
      <c r="C23" s="174">
        <f t="shared" si="1"/>
        <v>1776.037676</v>
      </c>
      <c r="D23" s="174">
        <v>1776.037676</v>
      </c>
      <c r="E23" s="174">
        <v>0</v>
      </c>
      <c r="F23" s="174">
        <f t="shared" si="2"/>
        <v>1585.99989</v>
      </c>
      <c r="G23" s="174">
        <v>1585.99989</v>
      </c>
      <c r="H23" s="174">
        <v>0</v>
      </c>
      <c r="I23" s="174">
        <f t="shared" si="3"/>
        <v>1781.22</v>
      </c>
      <c r="J23" s="174">
        <v>1781.22</v>
      </c>
      <c r="K23" s="174">
        <v>0</v>
      </c>
    </row>
    <row r="24" ht="32" customHeight="1" spans="1:11">
      <c r="A24" s="175">
        <v>227</v>
      </c>
      <c r="B24" s="176" t="s">
        <v>59</v>
      </c>
      <c r="C24" s="174">
        <f t="shared" si="1"/>
        <v>0</v>
      </c>
      <c r="D24" s="174">
        <v>0</v>
      </c>
      <c r="E24" s="174">
        <v>0</v>
      </c>
      <c r="F24" s="174">
        <f t="shared" si="2"/>
        <v>4000</v>
      </c>
      <c r="G24" s="174">
        <v>3500</v>
      </c>
      <c r="H24" s="174">
        <v>500</v>
      </c>
      <c r="I24" s="174">
        <f t="shared" si="3"/>
        <v>1500</v>
      </c>
      <c r="J24" s="174">
        <v>1000</v>
      </c>
      <c r="K24" s="174">
        <v>500</v>
      </c>
    </row>
    <row r="25" ht="32" customHeight="1" spans="1:11">
      <c r="A25" s="175">
        <v>229</v>
      </c>
      <c r="B25" s="176" t="s">
        <v>60</v>
      </c>
      <c r="C25" s="174">
        <f t="shared" si="1"/>
        <v>1361</v>
      </c>
      <c r="D25" s="174">
        <v>1361</v>
      </c>
      <c r="E25" s="174">
        <v>0</v>
      </c>
      <c r="F25" s="174">
        <f t="shared" si="2"/>
        <v>3000</v>
      </c>
      <c r="G25" s="174">
        <v>2000</v>
      </c>
      <c r="H25" s="174">
        <v>1000</v>
      </c>
      <c r="I25" s="174">
        <f t="shared" si="3"/>
        <v>72</v>
      </c>
      <c r="J25" s="174">
        <v>72</v>
      </c>
      <c r="K25" s="174">
        <v>0</v>
      </c>
    </row>
    <row r="26" ht="32" customHeight="1" spans="1:11">
      <c r="A26" s="175">
        <v>232</v>
      </c>
      <c r="B26" s="176" t="s">
        <v>61</v>
      </c>
      <c r="C26" s="174">
        <f t="shared" si="1"/>
        <v>6277.710438</v>
      </c>
      <c r="D26" s="174">
        <v>5722.559673</v>
      </c>
      <c r="E26" s="174">
        <v>555.150765</v>
      </c>
      <c r="F26" s="174">
        <f t="shared" si="2"/>
        <v>6450</v>
      </c>
      <c r="G26" s="174">
        <v>5800</v>
      </c>
      <c r="H26" s="174">
        <v>650</v>
      </c>
      <c r="I26" s="174">
        <f t="shared" si="3"/>
        <v>6400</v>
      </c>
      <c r="J26" s="174">
        <v>5800</v>
      </c>
      <c r="K26" s="174">
        <v>600</v>
      </c>
    </row>
    <row r="27" ht="32" customHeight="1" spans="1:11">
      <c r="A27" s="177">
        <v>233</v>
      </c>
      <c r="B27" s="176" t="s">
        <v>62</v>
      </c>
      <c r="C27" s="174">
        <f t="shared" si="1"/>
        <v>12.345893</v>
      </c>
      <c r="D27" s="174">
        <v>7.033261</v>
      </c>
      <c r="E27" s="174">
        <v>5.312632</v>
      </c>
      <c r="F27" s="174">
        <f t="shared" si="2"/>
        <v>70</v>
      </c>
      <c r="G27" s="174">
        <v>50</v>
      </c>
      <c r="H27" s="174">
        <v>20</v>
      </c>
      <c r="I27" s="174">
        <f t="shared" si="3"/>
        <v>15</v>
      </c>
      <c r="J27" s="174">
        <v>10</v>
      </c>
      <c r="K27" s="174">
        <v>5</v>
      </c>
    </row>
    <row r="28" customFormat="1" ht="32" customHeight="1" spans="1:11">
      <c r="A28" s="175">
        <v>231</v>
      </c>
      <c r="B28" s="176" t="s">
        <v>63</v>
      </c>
      <c r="C28" s="174">
        <f t="shared" si="1"/>
        <v>4528</v>
      </c>
      <c r="D28" s="174">
        <v>3000</v>
      </c>
      <c r="E28" s="174">
        <v>1528</v>
      </c>
      <c r="F28" s="174">
        <f t="shared" si="2"/>
        <v>14154</v>
      </c>
      <c r="G28" s="174">
        <v>11721</v>
      </c>
      <c r="H28" s="174">
        <v>2433</v>
      </c>
      <c r="I28" s="174">
        <f t="shared" si="3"/>
        <v>14154</v>
      </c>
      <c r="J28" s="174">
        <v>11721</v>
      </c>
      <c r="K28" s="174">
        <v>2433</v>
      </c>
    </row>
    <row r="29" customFormat="1" ht="32" customHeight="1" spans="1:11">
      <c r="A29" s="165" t="s">
        <v>64</v>
      </c>
      <c r="B29" s="173"/>
      <c r="C29" s="174">
        <f>C6+C28</f>
        <v>206202.746066</v>
      </c>
      <c r="D29" s="174">
        <f t="shared" ref="D29:K29" si="4">D6+D28</f>
        <v>176850.178495</v>
      </c>
      <c r="E29" s="174">
        <f t="shared" si="4"/>
        <v>29352.567571</v>
      </c>
      <c r="F29" s="174">
        <f t="shared" si="4"/>
        <v>219743.05696</v>
      </c>
      <c r="G29" s="174">
        <f t="shared" si="4"/>
        <v>193240.302644</v>
      </c>
      <c r="H29" s="174">
        <f t="shared" si="4"/>
        <v>26502.754316</v>
      </c>
      <c r="I29" s="174">
        <f t="shared" si="4"/>
        <v>217150.036988</v>
      </c>
      <c r="J29" s="174">
        <f t="shared" si="4"/>
        <v>176898.89</v>
      </c>
      <c r="K29" s="174">
        <f t="shared" si="4"/>
        <v>40251.146988</v>
      </c>
    </row>
  </sheetData>
  <autoFilter xmlns:etc="http://www.wps.cn/officeDocument/2017/etCustomData" ref="A4:M29" etc:filterBottomFollowUsedRange="0">
    <extLst/>
  </autoFilter>
  <mergeCells count="7">
    <mergeCell ref="A2:K2"/>
    <mergeCell ref="A4:B4"/>
    <mergeCell ref="C4:E4"/>
    <mergeCell ref="F4:H4"/>
    <mergeCell ref="I4:K4"/>
    <mergeCell ref="A6:B6"/>
    <mergeCell ref="A29:B29"/>
  </mergeCells>
  <printOptions horizontalCentered="1"/>
  <pageMargins left="0.393055555555556" right="0.393055555555556" top="0.590277777777778" bottom="0.393055555555556" header="0.393055555555556" footer="0.196527777777778"/>
  <pageSetup paperSize="9" scale="79" firstPageNumber="2" fitToHeight="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  <pageSetUpPr fitToPage="1"/>
  </sheetPr>
  <dimension ref="A1:AG44"/>
  <sheetViews>
    <sheetView showZeros="0" workbookViewId="0">
      <selection activeCell="A1" sqref="A1"/>
    </sheetView>
  </sheetViews>
  <sheetFormatPr defaultColWidth="9" defaultRowHeight="14.25"/>
  <cols>
    <col min="1" max="1" width="7.625" style="120" customWidth="1"/>
    <col min="2" max="2" width="36.4416666666667" style="118" customWidth="1"/>
    <col min="3" max="8" width="9.025" style="121" customWidth="1"/>
    <col min="9" max="11" width="9.025" style="122" customWidth="1"/>
    <col min="12" max="12" width="13.75" style="118"/>
    <col min="13" max="13" width="12.625" style="118"/>
    <col min="14" max="14" width="10.125" style="118"/>
    <col min="15" max="16359" width="9" style="118"/>
    <col min="16360" max="16384" width="9" style="123"/>
  </cols>
  <sheetData>
    <row r="1" ht="26.25" customHeight="1" spans="1:33">
      <c r="A1" s="124" t="s">
        <v>65</v>
      </c>
      <c r="B1" s="125"/>
    </row>
    <row r="2" s="118" customFormat="1" ht="36" customHeight="1" spans="1:33">
      <c r="A2" s="126"/>
      <c r="B2" s="127" t="s">
        <v>66</v>
      </c>
      <c r="C2" s="127"/>
      <c r="D2" s="127"/>
      <c r="E2" s="127"/>
      <c r="F2" s="127"/>
      <c r="G2" s="127"/>
      <c r="H2" s="127"/>
      <c r="I2" s="127"/>
      <c r="J2" s="127"/>
      <c r="K2" s="127"/>
    </row>
    <row r="3" s="118" customFormat="1" ht="16" customHeight="1" spans="1:33">
      <c r="A3" s="126"/>
      <c r="B3" s="128"/>
      <c r="C3" s="121"/>
      <c r="D3" s="121"/>
      <c r="E3" s="121"/>
      <c r="F3" s="121"/>
      <c r="G3" s="121"/>
      <c r="H3" s="121"/>
      <c r="I3" s="122"/>
      <c r="J3" s="122"/>
      <c r="K3" s="129" t="s">
        <v>2</v>
      </c>
    </row>
    <row r="4" s="118" customFormat="1" ht="22.5" customHeight="1" spans="1:33">
      <c r="A4" s="130" t="s">
        <v>67</v>
      </c>
      <c r="B4" s="130" t="s">
        <v>68</v>
      </c>
      <c r="C4" s="131" t="s">
        <v>39</v>
      </c>
      <c r="D4" s="131"/>
      <c r="E4" s="131"/>
      <c r="F4" s="131" t="s">
        <v>5</v>
      </c>
      <c r="G4" s="131"/>
      <c r="H4" s="131"/>
      <c r="I4" s="132" t="s">
        <v>6</v>
      </c>
      <c r="J4" s="133"/>
      <c r="K4" s="134"/>
    </row>
    <row r="5" s="118" customFormat="1" ht="22.5" customHeight="1" spans="1:33">
      <c r="A5" s="130"/>
      <c r="B5" s="130"/>
      <c r="C5" s="135" t="s">
        <v>9</v>
      </c>
      <c r="D5" s="136" t="s">
        <v>10</v>
      </c>
      <c r="E5" s="136" t="s">
        <v>11</v>
      </c>
      <c r="F5" s="135" t="s">
        <v>9</v>
      </c>
      <c r="G5" s="136" t="s">
        <v>10</v>
      </c>
      <c r="H5" s="136" t="s">
        <v>11</v>
      </c>
      <c r="I5" s="137" t="s">
        <v>9</v>
      </c>
      <c r="J5" s="138" t="s">
        <v>10</v>
      </c>
      <c r="K5" s="138" t="s">
        <v>11</v>
      </c>
      <c r="L5" s="139"/>
    </row>
    <row r="6" s="118" customFormat="1" ht="22.5" customHeight="1" spans="1:33">
      <c r="A6" s="140">
        <v>1</v>
      </c>
      <c r="B6" s="141" t="s">
        <v>69</v>
      </c>
      <c r="C6" s="142">
        <f t="shared" ref="C6:C15" si="0">SUM(D6:E6)</f>
        <v>158151</v>
      </c>
      <c r="D6" s="142">
        <v>142397</v>
      </c>
      <c r="E6" s="142">
        <v>15754</v>
      </c>
      <c r="F6" s="142">
        <f t="shared" ref="F6:F15" si="1">SUM(G6:H6)</f>
        <v>170500</v>
      </c>
      <c r="G6" s="142">
        <v>155000</v>
      </c>
      <c r="H6" s="142">
        <v>15500</v>
      </c>
      <c r="I6" s="142">
        <f t="shared" ref="I6:I15" si="2">SUM(J6:K6)</f>
        <v>173100</v>
      </c>
      <c r="J6" s="142">
        <v>158700</v>
      </c>
      <c r="K6" s="142">
        <v>14400</v>
      </c>
      <c r="L6" s="139"/>
      <c r="M6" s="139"/>
      <c r="N6" s="139"/>
    </row>
    <row r="7" s="118" customFormat="1" ht="22.5" customHeight="1" spans="1:33">
      <c r="A7" s="140">
        <v>2</v>
      </c>
      <c r="B7" s="143" t="s">
        <v>70</v>
      </c>
      <c r="C7" s="142">
        <f t="shared" si="0"/>
        <v>87237</v>
      </c>
      <c r="D7" s="142">
        <f t="shared" ref="D7:H7" si="3">D8+D20+D22+D23+D24+D21</f>
        <v>71836</v>
      </c>
      <c r="E7" s="142">
        <f t="shared" si="3"/>
        <v>15401</v>
      </c>
      <c r="F7" s="142">
        <f t="shared" si="1"/>
        <v>91182</v>
      </c>
      <c r="G7" s="142">
        <f t="shared" si="3"/>
        <v>84221</v>
      </c>
      <c r="H7" s="142">
        <f t="shared" si="3"/>
        <v>6961</v>
      </c>
      <c r="I7" s="142">
        <f t="shared" si="2"/>
        <v>83320</v>
      </c>
      <c r="J7" s="142">
        <f>J8+J20+J22+J23+J24+J21</f>
        <v>71377</v>
      </c>
      <c r="K7" s="142">
        <f>K8+K20+K22+K23+K24+K21</f>
        <v>11943</v>
      </c>
    </row>
    <row r="8" s="118" customFormat="1" ht="22.5" customHeight="1" spans="1:33">
      <c r="A8" s="140">
        <v>3</v>
      </c>
      <c r="B8" s="144" t="s">
        <v>71</v>
      </c>
      <c r="C8" s="142">
        <f t="shared" si="0"/>
        <v>51785</v>
      </c>
      <c r="D8" s="142">
        <f t="shared" ref="D8:H8" si="4">D9+D15+D19</f>
        <v>41481</v>
      </c>
      <c r="E8" s="142">
        <f t="shared" si="4"/>
        <v>10304</v>
      </c>
      <c r="F8" s="142">
        <f t="shared" si="1"/>
        <v>39221</v>
      </c>
      <c r="G8" s="142">
        <f t="shared" si="4"/>
        <v>32989</v>
      </c>
      <c r="H8" s="142">
        <f t="shared" si="4"/>
        <v>6232</v>
      </c>
      <c r="I8" s="142">
        <f t="shared" si="2"/>
        <v>48315</v>
      </c>
      <c r="J8" s="142">
        <f>J9+J15+J19</f>
        <v>41533</v>
      </c>
      <c r="K8" s="142">
        <f>K9+K15+K19</f>
        <v>6782</v>
      </c>
      <c r="L8" s="139"/>
    </row>
    <row r="9" s="118" customFormat="1" ht="22.5" customHeight="1" spans="1:33">
      <c r="A9" s="140">
        <v>4</v>
      </c>
      <c r="B9" s="144" t="s">
        <v>72</v>
      </c>
      <c r="C9" s="142">
        <f t="shared" si="0"/>
        <v>16667</v>
      </c>
      <c r="D9" s="142">
        <f t="shared" ref="D9:H9" si="5">D10+D11</f>
        <v>11337</v>
      </c>
      <c r="E9" s="142">
        <f t="shared" si="5"/>
        <v>5330</v>
      </c>
      <c r="F9" s="142">
        <f t="shared" si="1"/>
        <v>16664</v>
      </c>
      <c r="G9" s="142">
        <f t="shared" si="5"/>
        <v>11334</v>
      </c>
      <c r="H9" s="142">
        <f t="shared" si="5"/>
        <v>5330</v>
      </c>
      <c r="I9" s="142">
        <f t="shared" si="2"/>
        <v>18123</v>
      </c>
      <c r="J9" s="142">
        <f>J10+J11</f>
        <v>12557</v>
      </c>
      <c r="K9" s="142">
        <f>K10+K11</f>
        <v>5566</v>
      </c>
      <c r="L9" s="145"/>
    </row>
    <row r="10" s="118" customFormat="1" ht="22.5" customHeight="1" spans="1:33">
      <c r="A10" s="140">
        <v>5</v>
      </c>
      <c r="B10" s="144" t="s">
        <v>73</v>
      </c>
      <c r="C10" s="142">
        <f t="shared" si="0"/>
        <v>4990</v>
      </c>
      <c r="D10" s="146">
        <v>5571</v>
      </c>
      <c r="E10" s="146">
        <v>-581</v>
      </c>
      <c r="F10" s="142">
        <f t="shared" si="1"/>
        <v>4990</v>
      </c>
      <c r="G10" s="146">
        <v>5571</v>
      </c>
      <c r="H10" s="146">
        <v>-581</v>
      </c>
      <c r="I10" s="142">
        <f t="shared" si="2"/>
        <v>4990</v>
      </c>
      <c r="J10" s="146">
        <v>5571</v>
      </c>
      <c r="K10" s="146">
        <v>-581</v>
      </c>
      <c r="L10" s="145"/>
    </row>
    <row r="11" s="118" customFormat="1" ht="22.5" customHeight="1" spans="1:33">
      <c r="A11" s="140">
        <v>6</v>
      </c>
      <c r="B11" s="144" t="s">
        <v>74</v>
      </c>
      <c r="C11" s="142">
        <f t="shared" si="0"/>
        <v>11677</v>
      </c>
      <c r="D11" s="147">
        <f>SUM(D12:D14)</f>
        <v>5766</v>
      </c>
      <c r="E11" s="147">
        <f>SUM(E12:E14)</f>
        <v>5911</v>
      </c>
      <c r="F11" s="142">
        <f t="shared" si="1"/>
        <v>11674</v>
      </c>
      <c r="G11" s="147">
        <f>SUM(G12:G14)</f>
        <v>5763</v>
      </c>
      <c r="H11" s="147">
        <f>SUM(H12:H14)</f>
        <v>5911</v>
      </c>
      <c r="I11" s="142">
        <f t="shared" si="2"/>
        <v>13133</v>
      </c>
      <c r="J11" s="147">
        <f>SUM(J12:J14)</f>
        <v>6986</v>
      </c>
      <c r="K11" s="147">
        <f>SUM(K12:K14)</f>
        <v>6147</v>
      </c>
      <c r="L11" s="145"/>
    </row>
    <row r="12" s="118" customFormat="1" ht="22.5" customHeight="1" spans="1:33">
      <c r="A12" s="140">
        <v>8</v>
      </c>
      <c r="B12" s="144" t="s">
        <v>75</v>
      </c>
      <c r="C12" s="142">
        <f t="shared" si="0"/>
        <v>758</v>
      </c>
      <c r="D12" s="147">
        <v>656</v>
      </c>
      <c r="E12" s="147">
        <v>102</v>
      </c>
      <c r="F12" s="142">
        <f t="shared" si="1"/>
        <v>758</v>
      </c>
      <c r="G12" s="147">
        <v>656</v>
      </c>
      <c r="H12" s="147">
        <v>102</v>
      </c>
      <c r="I12" s="142">
        <f t="shared" si="2"/>
        <v>758</v>
      </c>
      <c r="J12" s="147">
        <v>656</v>
      </c>
      <c r="K12" s="147">
        <v>102</v>
      </c>
      <c r="L12" s="145"/>
    </row>
    <row r="13" s="118" customFormat="1" ht="22.5" customHeight="1" spans="1:33">
      <c r="A13" s="140">
        <v>9</v>
      </c>
      <c r="B13" s="144" t="s">
        <v>76</v>
      </c>
      <c r="C13" s="142">
        <f t="shared" si="0"/>
        <v>840</v>
      </c>
      <c r="D13" s="147">
        <v>840</v>
      </c>
      <c r="E13" s="147">
        <v>0</v>
      </c>
      <c r="F13" s="142">
        <f t="shared" si="1"/>
        <v>840</v>
      </c>
      <c r="G13" s="147">
        <v>840</v>
      </c>
      <c r="H13" s="147"/>
      <c r="I13" s="142">
        <f t="shared" si="2"/>
        <v>840</v>
      </c>
      <c r="J13" s="147">
        <v>840</v>
      </c>
      <c r="K13" s="147"/>
      <c r="L13" s="145"/>
      <c r="AG13" s="118" t="s">
        <v>77</v>
      </c>
    </row>
    <row r="14" s="118" customFormat="1" ht="22.5" customHeight="1" spans="1:33">
      <c r="A14" s="140">
        <v>10</v>
      </c>
      <c r="B14" s="144" t="s">
        <v>78</v>
      </c>
      <c r="C14" s="142">
        <f t="shared" si="0"/>
        <v>10079</v>
      </c>
      <c r="D14" s="147">
        <v>4270</v>
      </c>
      <c r="E14" s="147">
        <v>5809</v>
      </c>
      <c r="F14" s="142">
        <f t="shared" si="1"/>
        <v>10076</v>
      </c>
      <c r="G14" s="147">
        <v>4267</v>
      </c>
      <c r="H14" s="147">
        <v>5809</v>
      </c>
      <c r="I14" s="142">
        <f t="shared" si="2"/>
        <v>11535</v>
      </c>
      <c r="J14" s="147">
        <f>5726-236</f>
        <v>5490</v>
      </c>
      <c r="K14" s="147">
        <f>5809+236</f>
        <v>6045</v>
      </c>
      <c r="L14" s="145"/>
    </row>
    <row r="15" s="118" customFormat="1" ht="22.5" customHeight="1" spans="1:33">
      <c r="A15" s="140">
        <v>11</v>
      </c>
      <c r="B15" s="144" t="s">
        <v>79</v>
      </c>
      <c r="C15" s="142">
        <f t="shared" si="0"/>
        <v>27920</v>
      </c>
      <c r="D15" s="142">
        <f t="shared" ref="D15:H15" si="6">SUM(D16:D18)</f>
        <v>26470</v>
      </c>
      <c r="E15" s="142">
        <f t="shared" si="6"/>
        <v>1450</v>
      </c>
      <c r="F15" s="142">
        <f t="shared" si="1"/>
        <v>22557</v>
      </c>
      <c r="G15" s="142">
        <f t="shared" ref="G15:K15" si="7">SUM(G16:G18)</f>
        <v>21655</v>
      </c>
      <c r="H15" s="142">
        <f t="shared" si="7"/>
        <v>902</v>
      </c>
      <c r="I15" s="142">
        <f t="shared" si="2"/>
        <v>30192</v>
      </c>
      <c r="J15" s="142">
        <f t="shared" si="7"/>
        <v>28976</v>
      </c>
      <c r="K15" s="142">
        <f t="shared" si="7"/>
        <v>1216</v>
      </c>
    </row>
    <row r="16" s="118" customFormat="1" ht="22.5" customHeight="1" spans="1:33">
      <c r="A16" s="140">
        <v>12</v>
      </c>
      <c r="B16" s="144" t="s">
        <v>80</v>
      </c>
      <c r="C16" s="142">
        <f t="shared" ref="C16:C21" si="8">SUM(D16:E16)</f>
        <v>1000</v>
      </c>
      <c r="D16" s="142">
        <v>1000</v>
      </c>
      <c r="E16" s="142">
        <v>0</v>
      </c>
      <c r="F16" s="142">
        <f t="shared" ref="F16:F21" si="9">SUM(G16:H16)</f>
        <v>0</v>
      </c>
      <c r="G16" s="142">
        <v>0</v>
      </c>
      <c r="H16" s="142">
        <v>0</v>
      </c>
      <c r="I16" s="142">
        <f t="shared" ref="I16:I21" si="10">SUM(J16:K16)</f>
        <v>0</v>
      </c>
      <c r="J16" s="142">
        <v>0</v>
      </c>
      <c r="K16" s="142">
        <v>0</v>
      </c>
    </row>
    <row r="17" s="118" customFormat="1" ht="22.5" customHeight="1" spans="1:12">
      <c r="A17" s="140">
        <v>13</v>
      </c>
      <c r="B17" s="144" t="s">
        <v>81</v>
      </c>
      <c r="C17" s="142">
        <f t="shared" si="8"/>
        <v>3493</v>
      </c>
      <c r="D17" s="142">
        <v>3459</v>
      </c>
      <c r="E17" s="142">
        <v>34</v>
      </c>
      <c r="F17" s="142">
        <f t="shared" si="9"/>
        <v>8540</v>
      </c>
      <c r="G17" s="142">
        <v>8200</v>
      </c>
      <c r="H17" s="142">
        <v>340</v>
      </c>
      <c r="I17" s="142">
        <f t="shared" si="10"/>
        <v>2000</v>
      </c>
      <c r="J17" s="142">
        <v>1800</v>
      </c>
      <c r="K17" s="142">
        <v>200</v>
      </c>
    </row>
    <row r="18" s="118" customFormat="1" ht="22.5" customHeight="1" spans="1:12">
      <c r="A18" s="140">
        <v>14</v>
      </c>
      <c r="B18" s="144" t="s">
        <v>82</v>
      </c>
      <c r="C18" s="142">
        <f t="shared" si="8"/>
        <v>23427</v>
      </c>
      <c r="D18" s="142">
        <v>22011</v>
      </c>
      <c r="E18" s="142">
        <v>1416</v>
      </c>
      <c r="F18" s="142">
        <f t="shared" si="9"/>
        <v>14017</v>
      </c>
      <c r="G18" s="142">
        <v>13455</v>
      </c>
      <c r="H18" s="142">
        <v>562</v>
      </c>
      <c r="I18" s="142">
        <f t="shared" si="10"/>
        <v>28192</v>
      </c>
      <c r="J18" s="142">
        <f>28396-1220</f>
        <v>27176</v>
      </c>
      <c r="K18" s="142">
        <f>1252-236</f>
        <v>1016</v>
      </c>
    </row>
    <row r="19" s="118" customFormat="1" ht="22.5" customHeight="1" spans="1:12">
      <c r="A19" s="140">
        <v>15</v>
      </c>
      <c r="B19" s="144" t="s">
        <v>83</v>
      </c>
      <c r="C19" s="142">
        <f t="shared" si="8"/>
        <v>7198</v>
      </c>
      <c r="D19" s="142">
        <v>3674</v>
      </c>
      <c r="E19" s="142">
        <v>3524</v>
      </c>
      <c r="F19" s="142">
        <f t="shared" si="9"/>
        <v>0</v>
      </c>
      <c r="G19" s="142">
        <v>0</v>
      </c>
      <c r="H19" s="142">
        <v>0</v>
      </c>
      <c r="I19" s="142">
        <f t="shared" si="10"/>
        <v>0</v>
      </c>
      <c r="J19" s="142">
        <v>0</v>
      </c>
      <c r="K19" s="142">
        <v>0</v>
      </c>
    </row>
    <row r="20" s="118" customFormat="1" ht="22.5" customHeight="1" spans="1:12">
      <c r="A20" s="140">
        <v>16</v>
      </c>
      <c r="B20" s="144" t="s">
        <v>84</v>
      </c>
      <c r="C20" s="142">
        <f t="shared" si="8"/>
        <v>0</v>
      </c>
      <c r="D20" s="142">
        <v>0</v>
      </c>
      <c r="E20" s="142">
        <v>0</v>
      </c>
      <c r="F20" s="142">
        <f t="shared" si="9"/>
        <v>0</v>
      </c>
      <c r="G20" s="142">
        <v>0</v>
      </c>
      <c r="H20" s="142">
        <v>0</v>
      </c>
      <c r="I20" s="142">
        <f t="shared" si="10"/>
        <v>3800</v>
      </c>
      <c r="J20" s="142">
        <v>3500</v>
      </c>
      <c r="K20" s="142">
        <v>300</v>
      </c>
    </row>
    <row r="21" s="118" customFormat="1" ht="22.5" customHeight="1" spans="1:12">
      <c r="A21" s="140">
        <v>17</v>
      </c>
      <c r="B21" s="144" t="s">
        <v>85</v>
      </c>
      <c r="C21" s="142">
        <f t="shared" si="8"/>
        <v>1965</v>
      </c>
      <c r="D21" s="142">
        <v>1965</v>
      </c>
      <c r="E21" s="142">
        <v>0</v>
      </c>
      <c r="F21" s="142">
        <f t="shared" si="9"/>
        <v>0</v>
      </c>
      <c r="G21" s="142">
        <v>0</v>
      </c>
      <c r="H21" s="142">
        <v>0</v>
      </c>
      <c r="I21" s="142">
        <f t="shared" si="10"/>
        <v>0</v>
      </c>
      <c r="J21" s="142">
        <v>0</v>
      </c>
      <c r="K21" s="142">
        <v>0</v>
      </c>
    </row>
    <row r="22" s="118" customFormat="1" ht="22.5" customHeight="1" spans="1:12">
      <c r="A22" s="140">
        <v>18</v>
      </c>
      <c r="B22" s="144" t="s">
        <v>86</v>
      </c>
      <c r="C22" s="142">
        <f t="shared" ref="C22:C43" si="11">SUM(D22:E22)</f>
        <v>19890</v>
      </c>
      <c r="D22" s="142">
        <v>19890</v>
      </c>
      <c r="E22" s="142">
        <v>0</v>
      </c>
      <c r="F22" s="142">
        <f t="shared" ref="F22:F45" si="12">SUM(G22:H22)</f>
        <v>40684</v>
      </c>
      <c r="G22" s="142">
        <v>40684</v>
      </c>
      <c r="H22" s="142">
        <v>0</v>
      </c>
      <c r="I22" s="142">
        <f t="shared" ref="I22:I45" si="13">SUM(J22:K22)</f>
        <v>15796</v>
      </c>
      <c r="J22" s="142">
        <v>15796</v>
      </c>
      <c r="K22" s="142">
        <v>0</v>
      </c>
    </row>
    <row r="23" s="119" customFormat="1" ht="22.5" customHeight="1" spans="1:12">
      <c r="A23" s="140">
        <v>19</v>
      </c>
      <c r="B23" s="144" t="s">
        <v>87</v>
      </c>
      <c r="C23" s="142">
        <f t="shared" si="11"/>
        <v>13597</v>
      </c>
      <c r="D23" s="142">
        <v>8500</v>
      </c>
      <c r="E23" s="142">
        <v>5097</v>
      </c>
      <c r="F23" s="142">
        <f t="shared" si="12"/>
        <v>11277</v>
      </c>
      <c r="G23" s="142">
        <v>10548</v>
      </c>
      <c r="H23" s="142">
        <v>729</v>
      </c>
      <c r="I23" s="142">
        <f t="shared" si="13"/>
        <v>15409</v>
      </c>
      <c r="J23" s="142">
        <v>10548</v>
      </c>
      <c r="K23" s="142">
        <v>4861</v>
      </c>
      <c r="L23" s="145"/>
    </row>
    <row r="24" s="119" customFormat="1" ht="22.5" customHeight="1" spans="1:12">
      <c r="A24" s="140">
        <v>20</v>
      </c>
      <c r="B24" s="144" t="s">
        <v>88</v>
      </c>
      <c r="C24" s="142">
        <f t="shared" si="11"/>
        <v>0</v>
      </c>
      <c r="D24" s="142">
        <v>0</v>
      </c>
      <c r="E24" s="142">
        <v>0</v>
      </c>
      <c r="F24" s="142">
        <f t="shared" si="12"/>
        <v>0</v>
      </c>
      <c r="G24" s="142">
        <v>0</v>
      </c>
      <c r="H24" s="142">
        <v>0</v>
      </c>
      <c r="I24" s="142">
        <f t="shared" si="13"/>
        <v>0</v>
      </c>
      <c r="J24" s="142">
        <v>0</v>
      </c>
      <c r="K24" s="142">
        <v>0</v>
      </c>
      <c r="L24" s="145"/>
    </row>
    <row r="25" s="118" customFormat="1" ht="22.5" customHeight="1" spans="1:12">
      <c r="A25" s="140">
        <v>21</v>
      </c>
      <c r="B25" s="130" t="s">
        <v>89</v>
      </c>
      <c r="C25" s="142">
        <f t="shared" si="11"/>
        <v>245388</v>
      </c>
      <c r="D25" s="148">
        <f t="shared" ref="D25:H25" si="14">D6+D7</f>
        <v>214233</v>
      </c>
      <c r="E25" s="148">
        <f t="shared" si="14"/>
        <v>31155</v>
      </c>
      <c r="F25" s="142">
        <f t="shared" si="12"/>
        <v>261682</v>
      </c>
      <c r="G25" s="148">
        <f t="shared" si="14"/>
        <v>239221</v>
      </c>
      <c r="H25" s="148">
        <f t="shared" si="14"/>
        <v>22461</v>
      </c>
      <c r="I25" s="142">
        <f t="shared" si="13"/>
        <v>256420</v>
      </c>
      <c r="J25" s="148">
        <f>J6+J7</f>
        <v>230077</v>
      </c>
      <c r="K25" s="148">
        <f>K6+K7</f>
        <v>26343</v>
      </c>
    </row>
    <row r="26" s="118" customFormat="1" ht="22.5" customHeight="1" spans="1:12">
      <c r="A26" s="140">
        <v>22</v>
      </c>
      <c r="B26" s="149" t="s">
        <v>90</v>
      </c>
      <c r="C26" s="142">
        <f t="shared" si="11"/>
        <v>201675</v>
      </c>
      <c r="D26" s="142">
        <v>173850</v>
      </c>
      <c r="E26" s="142">
        <v>27825</v>
      </c>
      <c r="F26" s="142">
        <f t="shared" si="12"/>
        <v>205589</v>
      </c>
      <c r="G26" s="142">
        <v>181519</v>
      </c>
      <c r="H26" s="142">
        <v>24070</v>
      </c>
      <c r="I26" s="142">
        <f t="shared" si="13"/>
        <v>202996</v>
      </c>
      <c r="J26" s="142">
        <v>165178</v>
      </c>
      <c r="K26" s="142">
        <v>37818</v>
      </c>
    </row>
    <row r="27" ht="22.5" customHeight="1" spans="1:12">
      <c r="A27" s="140">
        <v>23</v>
      </c>
      <c r="B27" s="143" t="s">
        <v>91</v>
      </c>
      <c r="C27" s="142">
        <f t="shared" si="11"/>
        <v>43713</v>
      </c>
      <c r="D27" s="142">
        <f t="shared" ref="D27:H27" si="15">D28+D38+D39+D40+D42+D41</f>
        <v>40383</v>
      </c>
      <c r="E27" s="142">
        <f t="shared" si="15"/>
        <v>3330</v>
      </c>
      <c r="F27" s="142">
        <f t="shared" si="12"/>
        <v>56093</v>
      </c>
      <c r="G27" s="142">
        <f t="shared" si="15"/>
        <v>57702</v>
      </c>
      <c r="H27" s="142">
        <f t="shared" si="15"/>
        <v>-1609</v>
      </c>
      <c r="I27" s="142">
        <f t="shared" si="13"/>
        <v>53424</v>
      </c>
      <c r="J27" s="142">
        <f>J28+J38+J39+J40+J42+J41</f>
        <v>64899</v>
      </c>
      <c r="K27" s="142">
        <f>K28+K38+K39+K40+K42+K41</f>
        <v>-11475</v>
      </c>
    </row>
    <row r="28" ht="22.5" customHeight="1" spans="1:12">
      <c r="A28" s="140">
        <v>24</v>
      </c>
      <c r="B28" s="150" t="s">
        <v>92</v>
      </c>
      <c r="C28" s="142">
        <f t="shared" si="11"/>
        <v>35385</v>
      </c>
      <c r="D28" s="142">
        <f t="shared" ref="D28:H28" si="16">D29+D35+D36</f>
        <v>33883</v>
      </c>
      <c r="E28" s="142">
        <f t="shared" si="16"/>
        <v>1502</v>
      </c>
      <c r="F28" s="142">
        <f t="shared" si="12"/>
        <v>41939</v>
      </c>
      <c r="G28" s="142">
        <f t="shared" ref="G28:K28" si="17">G29+G35+G36</f>
        <v>45981</v>
      </c>
      <c r="H28" s="142">
        <f t="shared" si="17"/>
        <v>-4042</v>
      </c>
      <c r="I28" s="142">
        <f t="shared" si="13"/>
        <v>39270</v>
      </c>
      <c r="J28" s="142">
        <f>J29+J35+J36</f>
        <v>53178</v>
      </c>
      <c r="K28" s="142">
        <f>K29+K35+K36</f>
        <v>-13908</v>
      </c>
    </row>
    <row r="29" ht="22.5" customHeight="1" spans="1:12">
      <c r="A29" s="140">
        <v>25</v>
      </c>
      <c r="B29" s="150" t="s">
        <v>93</v>
      </c>
      <c r="C29" s="142">
        <f t="shared" si="11"/>
        <v>31525</v>
      </c>
      <c r="D29" s="142">
        <f t="shared" ref="D29:H29" si="18">SUM(D30:D34)</f>
        <v>25721</v>
      </c>
      <c r="E29" s="142">
        <f t="shared" si="18"/>
        <v>5804</v>
      </c>
      <c r="F29" s="142">
        <f t="shared" si="12"/>
        <v>38199</v>
      </c>
      <c r="G29" s="142">
        <f t="shared" ref="G29:K29" si="19">SUM(G30:G34)</f>
        <v>30110</v>
      </c>
      <c r="H29" s="142">
        <f t="shared" si="19"/>
        <v>8089</v>
      </c>
      <c r="I29" s="142">
        <f t="shared" si="13"/>
        <v>35530</v>
      </c>
      <c r="J29" s="142">
        <f>SUM(J30:J34)</f>
        <v>27686</v>
      </c>
      <c r="K29" s="142">
        <f>SUM(K30:K34)</f>
        <v>7844</v>
      </c>
    </row>
    <row r="30" ht="22.5" customHeight="1" spans="1:12">
      <c r="A30" s="140">
        <v>26</v>
      </c>
      <c r="B30" s="151" t="s">
        <v>94</v>
      </c>
      <c r="C30" s="142">
        <f t="shared" si="11"/>
        <v>225</v>
      </c>
      <c r="D30" s="152">
        <v>-198</v>
      </c>
      <c r="E30" s="152">
        <v>423</v>
      </c>
      <c r="F30" s="142">
        <f t="shared" si="12"/>
        <v>225</v>
      </c>
      <c r="G30" s="152">
        <v>-198</v>
      </c>
      <c r="H30" s="152">
        <v>423</v>
      </c>
      <c r="I30" s="142">
        <f t="shared" si="13"/>
        <v>225</v>
      </c>
      <c r="J30" s="152">
        <v>-198</v>
      </c>
      <c r="K30" s="152">
        <v>423</v>
      </c>
    </row>
    <row r="31" ht="22.5" customHeight="1" spans="1:12">
      <c r="A31" s="140">
        <v>27</v>
      </c>
      <c r="B31" s="151" t="s">
        <v>95</v>
      </c>
      <c r="C31" s="142">
        <f t="shared" si="11"/>
        <v>1963</v>
      </c>
      <c r="D31" s="142">
        <v>0</v>
      </c>
      <c r="E31" s="142">
        <v>1963</v>
      </c>
      <c r="F31" s="142">
        <f t="shared" si="12"/>
        <v>2872</v>
      </c>
      <c r="G31" s="142">
        <v>0</v>
      </c>
      <c r="H31" s="142">
        <v>2872</v>
      </c>
      <c r="I31" s="142">
        <f t="shared" si="13"/>
        <v>2551</v>
      </c>
      <c r="J31" s="142">
        <v>0</v>
      </c>
      <c r="K31" s="142">
        <v>2551</v>
      </c>
    </row>
    <row r="32" ht="22.5" customHeight="1" spans="1:12">
      <c r="A32" s="140">
        <v>28</v>
      </c>
      <c r="B32" s="151" t="s">
        <v>96</v>
      </c>
      <c r="C32" s="142">
        <f t="shared" si="11"/>
        <v>342</v>
      </c>
      <c r="D32" s="142">
        <v>0</v>
      </c>
      <c r="E32" s="142">
        <v>342</v>
      </c>
      <c r="F32" s="142">
        <f t="shared" si="12"/>
        <v>485</v>
      </c>
      <c r="G32" s="142">
        <v>0</v>
      </c>
      <c r="H32" s="142">
        <v>485</v>
      </c>
      <c r="I32" s="142">
        <f t="shared" si="13"/>
        <v>365</v>
      </c>
      <c r="J32" s="142">
        <v>0</v>
      </c>
      <c r="K32" s="142">
        <v>365</v>
      </c>
    </row>
    <row r="33" ht="22.5" customHeight="1" spans="1:11">
      <c r="A33" s="140">
        <v>29</v>
      </c>
      <c r="B33" s="151" t="s">
        <v>97</v>
      </c>
      <c r="C33" s="142">
        <f t="shared" si="11"/>
        <v>1438</v>
      </c>
      <c r="D33" s="142">
        <v>1307</v>
      </c>
      <c r="E33" s="142">
        <v>131</v>
      </c>
      <c r="F33" s="142">
        <f t="shared" si="12"/>
        <v>1853</v>
      </c>
      <c r="G33" s="142">
        <v>1618</v>
      </c>
      <c r="H33" s="142">
        <v>235</v>
      </c>
      <c r="I33" s="142">
        <f t="shared" si="13"/>
        <v>1692</v>
      </c>
      <c r="J33" s="142">
        <v>1518</v>
      </c>
      <c r="K33" s="142">
        <v>174</v>
      </c>
    </row>
    <row r="34" ht="22.5" customHeight="1" spans="1:11">
      <c r="A34" s="140">
        <v>30</v>
      </c>
      <c r="B34" s="151" t="s">
        <v>98</v>
      </c>
      <c r="C34" s="142">
        <f t="shared" si="11"/>
        <v>27557</v>
      </c>
      <c r="D34" s="142">
        <v>24612</v>
      </c>
      <c r="E34" s="142">
        <v>2945</v>
      </c>
      <c r="F34" s="142">
        <f t="shared" si="12"/>
        <v>32764</v>
      </c>
      <c r="G34" s="142">
        <v>28690</v>
      </c>
      <c r="H34" s="142">
        <v>4074</v>
      </c>
      <c r="I34" s="142">
        <f t="shared" si="13"/>
        <v>30697</v>
      </c>
      <c r="J34" s="142">
        <v>26366</v>
      </c>
      <c r="K34" s="142">
        <v>4331</v>
      </c>
    </row>
    <row r="35" ht="22.5" customHeight="1" spans="1:11">
      <c r="A35" s="140">
        <v>31</v>
      </c>
      <c r="B35" s="150" t="s">
        <v>99</v>
      </c>
      <c r="C35" s="142">
        <f t="shared" si="11"/>
        <v>3860</v>
      </c>
      <c r="D35" s="152">
        <v>2365</v>
      </c>
      <c r="E35" s="152">
        <v>1495</v>
      </c>
      <c r="F35" s="142">
        <f t="shared" si="12"/>
        <v>3740</v>
      </c>
      <c r="G35" s="152">
        <v>2245</v>
      </c>
      <c r="H35" s="152">
        <v>1495</v>
      </c>
      <c r="I35" s="142">
        <f t="shared" si="13"/>
        <v>3740</v>
      </c>
      <c r="J35" s="152">
        <v>2245</v>
      </c>
      <c r="K35" s="152">
        <v>1495</v>
      </c>
    </row>
    <row r="36" ht="22.5" customHeight="1" spans="1:11">
      <c r="A36" s="140">
        <v>32</v>
      </c>
      <c r="B36" s="150" t="s">
        <v>100</v>
      </c>
      <c r="C36" s="142">
        <f t="shared" si="11"/>
        <v>0</v>
      </c>
      <c r="D36" s="142">
        <v>5797</v>
      </c>
      <c r="E36" s="142">
        <v>-5797</v>
      </c>
      <c r="F36" s="142">
        <f t="shared" si="12"/>
        <v>0</v>
      </c>
      <c r="G36" s="142">
        <v>13626</v>
      </c>
      <c r="H36" s="142">
        <v>-13626</v>
      </c>
      <c r="I36" s="142">
        <f t="shared" si="13"/>
        <v>0</v>
      </c>
      <c r="J36" s="142">
        <v>23247</v>
      </c>
      <c r="K36" s="142">
        <v>-23247</v>
      </c>
    </row>
    <row r="37" ht="22.5" customHeight="1" spans="1:11">
      <c r="A37" s="140">
        <v>33</v>
      </c>
      <c r="B37" s="153" t="s">
        <v>101</v>
      </c>
      <c r="C37" s="142">
        <f t="shared" si="11"/>
        <v>0</v>
      </c>
      <c r="D37" s="142">
        <v>5797</v>
      </c>
      <c r="E37" s="142">
        <v>-5797</v>
      </c>
      <c r="F37" s="142">
        <f t="shared" si="12"/>
        <v>0</v>
      </c>
      <c r="G37" s="142">
        <v>13626</v>
      </c>
      <c r="H37" s="142">
        <v>-13626</v>
      </c>
      <c r="I37" s="142">
        <f t="shared" si="13"/>
        <v>0</v>
      </c>
      <c r="J37" s="142">
        <v>23247</v>
      </c>
      <c r="K37" s="142">
        <v>-23247</v>
      </c>
    </row>
    <row r="38" ht="22.5" customHeight="1" spans="1:11">
      <c r="A38" s="140">
        <v>34</v>
      </c>
      <c r="B38" s="150" t="s">
        <v>102</v>
      </c>
      <c r="C38" s="142">
        <f t="shared" si="11"/>
        <v>0</v>
      </c>
      <c r="D38" s="142">
        <v>0</v>
      </c>
      <c r="E38" s="142">
        <v>0</v>
      </c>
      <c r="F38" s="142">
        <f t="shared" si="12"/>
        <v>0</v>
      </c>
      <c r="G38" s="142">
        <v>0</v>
      </c>
      <c r="H38" s="142">
        <v>0</v>
      </c>
      <c r="I38" s="142">
        <f t="shared" si="13"/>
        <v>0</v>
      </c>
      <c r="J38" s="142">
        <v>0</v>
      </c>
      <c r="K38" s="142">
        <v>0</v>
      </c>
    </row>
    <row r="39" ht="22.5" customHeight="1" spans="1:11">
      <c r="A39" s="140">
        <v>35</v>
      </c>
      <c r="B39" s="150" t="s">
        <v>103</v>
      </c>
      <c r="C39" s="142">
        <f t="shared" si="11"/>
        <v>0</v>
      </c>
      <c r="D39" s="142">
        <v>0</v>
      </c>
      <c r="E39" s="142">
        <v>0</v>
      </c>
      <c r="F39" s="142">
        <f t="shared" si="12"/>
        <v>0</v>
      </c>
      <c r="G39" s="142">
        <v>0</v>
      </c>
      <c r="H39" s="142">
        <v>0</v>
      </c>
      <c r="I39" s="142">
        <f t="shared" si="13"/>
        <v>0</v>
      </c>
      <c r="J39" s="142">
        <v>0</v>
      </c>
      <c r="K39" s="142">
        <v>0</v>
      </c>
    </row>
    <row r="40" ht="22.5" customHeight="1" spans="1:11">
      <c r="A40" s="140">
        <v>36</v>
      </c>
      <c r="B40" s="150" t="s">
        <v>104</v>
      </c>
      <c r="C40" s="142">
        <f t="shared" si="11"/>
        <v>4528</v>
      </c>
      <c r="D40" s="152">
        <v>3000</v>
      </c>
      <c r="E40" s="152">
        <v>1528</v>
      </c>
      <c r="F40" s="142">
        <f t="shared" si="12"/>
        <v>14154</v>
      </c>
      <c r="G40" s="152">
        <v>11721</v>
      </c>
      <c r="H40" s="152">
        <v>2433</v>
      </c>
      <c r="I40" s="142">
        <f t="shared" si="13"/>
        <v>14154</v>
      </c>
      <c r="J40" s="152">
        <v>11721</v>
      </c>
      <c r="K40" s="152">
        <v>2433</v>
      </c>
    </row>
    <row r="41" ht="22.5" customHeight="1" spans="1:11">
      <c r="A41" s="140">
        <v>37</v>
      </c>
      <c r="B41" s="150" t="s">
        <v>105</v>
      </c>
      <c r="C41" s="142">
        <f t="shared" si="11"/>
        <v>0</v>
      </c>
      <c r="D41" s="142">
        <v>0</v>
      </c>
      <c r="E41" s="142">
        <v>0</v>
      </c>
      <c r="F41" s="142">
        <f t="shared" si="12"/>
        <v>0</v>
      </c>
      <c r="G41" s="142">
        <v>0</v>
      </c>
      <c r="H41" s="142">
        <v>0</v>
      </c>
      <c r="I41" s="142">
        <f t="shared" si="13"/>
        <v>0</v>
      </c>
      <c r="J41" s="142">
        <v>0</v>
      </c>
      <c r="K41" s="142">
        <v>0</v>
      </c>
    </row>
    <row r="42" ht="22.5" customHeight="1" spans="1:11">
      <c r="A42" s="140">
        <v>38</v>
      </c>
      <c r="B42" s="150" t="s">
        <v>106</v>
      </c>
      <c r="C42" s="142">
        <f t="shared" si="11"/>
        <v>3800</v>
      </c>
      <c r="D42" s="142">
        <v>3500</v>
      </c>
      <c r="E42" s="142">
        <v>300</v>
      </c>
      <c r="F42" s="142">
        <f t="shared" si="12"/>
        <v>0</v>
      </c>
      <c r="G42" s="142">
        <v>0</v>
      </c>
      <c r="H42" s="142">
        <v>0</v>
      </c>
      <c r="I42" s="142">
        <f t="shared" si="13"/>
        <v>0</v>
      </c>
      <c r="J42" s="142">
        <v>0</v>
      </c>
      <c r="K42" s="142">
        <v>0</v>
      </c>
    </row>
    <row r="43" ht="22.5" customHeight="1" spans="1:11">
      <c r="A43" s="140">
        <v>39</v>
      </c>
      <c r="B43" s="154" t="s">
        <v>107</v>
      </c>
      <c r="C43" s="142">
        <f t="shared" si="11"/>
        <v>245388</v>
      </c>
      <c r="D43" s="148">
        <f t="shared" ref="D43:H43" si="20">D26+D27</f>
        <v>214233</v>
      </c>
      <c r="E43" s="148">
        <f t="shared" si="20"/>
        <v>31155</v>
      </c>
      <c r="F43" s="142">
        <f t="shared" si="12"/>
        <v>261682</v>
      </c>
      <c r="G43" s="148">
        <f t="shared" ref="G43:K43" si="21">G26+G27</f>
        <v>239221</v>
      </c>
      <c r="H43" s="148">
        <f t="shared" si="21"/>
        <v>22461</v>
      </c>
      <c r="I43" s="142">
        <f t="shared" si="13"/>
        <v>256420</v>
      </c>
      <c r="J43" s="148">
        <f>J26+J27</f>
        <v>230077</v>
      </c>
      <c r="K43" s="148">
        <f>K26+K27</f>
        <v>26343</v>
      </c>
    </row>
    <row r="44" ht="22.5" customHeight="1" spans="1:11">
      <c r="C44" s="121">
        <f>C25-C43</f>
        <v>0</v>
      </c>
      <c r="D44" s="121">
        <f t="shared" ref="D44:K44" si="22">D25-D43</f>
        <v>0</v>
      </c>
      <c r="E44" s="121">
        <f t="shared" si="22"/>
        <v>0</v>
      </c>
      <c r="F44" s="121">
        <f t="shared" si="22"/>
        <v>0</v>
      </c>
      <c r="G44" s="121">
        <f t="shared" si="22"/>
        <v>0</v>
      </c>
      <c r="H44" s="121">
        <f t="shared" si="22"/>
        <v>0</v>
      </c>
      <c r="I44" s="121">
        <f t="shared" si="22"/>
        <v>0</v>
      </c>
      <c r="J44" s="121">
        <f t="shared" si="22"/>
        <v>0</v>
      </c>
      <c r="K44" s="121">
        <f t="shared" si="22"/>
        <v>0</v>
      </c>
    </row>
  </sheetData>
  <mergeCells count="6">
    <mergeCell ref="B2:K2"/>
    <mergeCell ref="C4:E4"/>
    <mergeCell ref="F4:H4"/>
    <mergeCell ref="I4:K4"/>
    <mergeCell ref="A4:A5"/>
    <mergeCell ref="B4:B5"/>
  </mergeCells>
  <printOptions horizontalCentered="1"/>
  <pageMargins left="0.393055555555556" right="0.196527777777778" top="0.590277777777778" bottom="0.393055555555556" header="0.393055555555556" footer="0.196527777777778"/>
  <pageSetup paperSize="9" scale="78" firstPageNumber="32" orientation="portrait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7"/>
  <sheetViews>
    <sheetView workbookViewId="0">
      <selection activeCell="B14" sqref="B14"/>
    </sheetView>
  </sheetViews>
  <sheetFormatPr defaultColWidth="9.525" defaultRowHeight="13.5"/>
  <cols>
    <col min="1" max="1" width="24.4916666666667" style="61" customWidth="1"/>
    <col min="2" max="2" width="10.5583333333333" style="62" customWidth="1"/>
    <col min="3" max="3" width="10.5583333333333" style="60" customWidth="1"/>
    <col min="4" max="4" width="10.5583333333333" style="61" customWidth="1"/>
    <col min="5" max="5" width="10.5583333333333" style="60" customWidth="1"/>
    <col min="6" max="6" width="24.4916666666667" style="60" customWidth="1"/>
    <col min="7" max="10" width="10.5583333333333" style="60" customWidth="1"/>
    <col min="11" max="25" width="9.55833333333333" style="60"/>
    <col min="26" max="16377" width="9.525" style="60"/>
    <col min="16378" max="16384" width="9.525" style="63"/>
  </cols>
  <sheetData>
    <row r="1" ht="26.25" customHeight="1" spans="1:10 16378:16384">
      <c r="A1" s="64" t="s">
        <v>108</v>
      </c>
      <c r="D1" s="60"/>
      <c r="F1" s="61"/>
    </row>
    <row r="2" s="60" customFormat="1" ht="32" customHeight="1" spans="1:10 16378:16384">
      <c r="A2" s="65" t="s">
        <v>109</v>
      </c>
      <c r="B2" s="66"/>
      <c r="C2" s="66"/>
      <c r="D2" s="66"/>
      <c r="E2" s="66"/>
      <c r="F2" s="65"/>
      <c r="G2" s="66"/>
      <c r="H2" s="66"/>
      <c r="I2" s="66"/>
      <c r="J2" s="66"/>
    </row>
    <row r="3" s="60" customFormat="1" ht="21" customHeight="1" spans="1:10 16378:16384">
      <c r="A3" s="67"/>
      <c r="B3" s="68"/>
      <c r="F3" s="61"/>
      <c r="J3" s="69" t="s">
        <v>2</v>
      </c>
    </row>
    <row r="4" s="60" customFormat="1" ht="26.25" customHeight="1" spans="1:10 16378:16384">
      <c r="A4" s="70" t="s">
        <v>110</v>
      </c>
      <c r="B4" s="71"/>
      <c r="C4" s="71"/>
      <c r="D4" s="71"/>
      <c r="E4" s="72"/>
      <c r="F4" s="73" t="s">
        <v>111</v>
      </c>
      <c r="G4" s="74"/>
      <c r="H4" s="74"/>
      <c r="I4" s="74"/>
      <c r="J4" s="74"/>
    </row>
    <row r="5" s="61" customFormat="1" ht="26.25" customHeight="1" spans="1:10 16378:16384">
      <c r="A5" s="75" t="s">
        <v>112</v>
      </c>
      <c r="B5" s="75" t="s">
        <v>113</v>
      </c>
      <c r="C5" s="76" t="s">
        <v>6</v>
      </c>
      <c r="D5" s="76"/>
      <c r="E5" s="76"/>
      <c r="F5" s="75" t="s">
        <v>112</v>
      </c>
      <c r="G5" s="75" t="s">
        <v>113</v>
      </c>
      <c r="H5" s="76" t="s">
        <v>6</v>
      </c>
      <c r="I5" s="76"/>
      <c r="J5" s="76"/>
      <c r="XEX5" s="77"/>
      <c r="XEY5" s="77"/>
      <c r="XEZ5" s="77"/>
      <c r="XFA5" s="77"/>
      <c r="XFB5" s="77"/>
      <c r="XFC5" s="77"/>
      <c r="XFD5" s="77"/>
    </row>
    <row r="6" s="60" customFormat="1" ht="26.25" customHeight="1" spans="1:10 16378:16384">
      <c r="A6" s="78"/>
      <c r="B6" s="78"/>
      <c r="C6" s="76" t="s">
        <v>9</v>
      </c>
      <c r="D6" s="76" t="s">
        <v>10</v>
      </c>
      <c r="E6" s="76" t="s">
        <v>11</v>
      </c>
      <c r="F6" s="78"/>
      <c r="G6" s="78"/>
      <c r="H6" s="76" t="s">
        <v>9</v>
      </c>
      <c r="I6" s="76" t="s">
        <v>10</v>
      </c>
      <c r="J6" s="76" t="s">
        <v>11</v>
      </c>
    </row>
    <row r="7" s="60" customFormat="1" ht="30" customHeight="1" spans="1:10 16378:16384">
      <c r="A7" s="79" t="s">
        <v>114</v>
      </c>
      <c r="B7" s="80"/>
      <c r="C7" s="80">
        <f t="shared" ref="C7:C56" si="0">SUM(D7:E7)</f>
        <v>0</v>
      </c>
      <c r="D7" s="80"/>
      <c r="E7" s="80"/>
      <c r="F7" s="81" t="s">
        <v>115</v>
      </c>
      <c r="G7" s="82">
        <f t="shared" ref="G7:J7" si="1">SUM(,G8,G20:G23,G25,G27)</f>
        <v>57900</v>
      </c>
      <c r="H7" s="82">
        <f t="shared" ref="H7:H14" si="2">SUM(I7:J7)</f>
        <v>158734.627119</v>
      </c>
      <c r="I7" s="82">
        <f t="shared" si="1"/>
        <v>158734.627119</v>
      </c>
      <c r="J7" s="82">
        <f t="shared" si="1"/>
        <v>0</v>
      </c>
    </row>
    <row r="8" s="60" customFormat="1" ht="30" customHeight="1" spans="1:10 16378:16384">
      <c r="A8" s="79" t="s">
        <v>116</v>
      </c>
      <c r="B8" s="80"/>
      <c r="C8" s="80">
        <f t="shared" si="0"/>
        <v>0</v>
      </c>
      <c r="D8" s="80"/>
      <c r="E8" s="80"/>
      <c r="F8" s="83" t="s">
        <v>117</v>
      </c>
      <c r="G8" s="82">
        <f t="shared" ref="G8:J8" si="3">SUM(G9:G19)</f>
        <v>57240</v>
      </c>
      <c r="H8" s="82">
        <f t="shared" si="2"/>
        <v>55263.627119</v>
      </c>
      <c r="I8" s="82">
        <f t="shared" si="3"/>
        <v>55263.627119</v>
      </c>
      <c r="J8" s="82">
        <f t="shared" si="3"/>
        <v>0</v>
      </c>
    </row>
    <row r="9" s="60" customFormat="1" ht="30" customHeight="1" spans="1:10 16378:16384">
      <c r="A9" s="79" t="s">
        <v>118</v>
      </c>
      <c r="B9" s="80"/>
      <c r="C9" s="80">
        <f t="shared" si="0"/>
        <v>0</v>
      </c>
      <c r="D9" s="80"/>
      <c r="E9" s="80"/>
      <c r="F9" s="84" t="s">
        <v>119</v>
      </c>
      <c r="G9" s="85">
        <v>27052</v>
      </c>
      <c r="H9" s="82">
        <f t="shared" si="2"/>
        <v>26062</v>
      </c>
      <c r="I9" s="85">
        <v>26062</v>
      </c>
      <c r="J9" s="85"/>
    </row>
    <row r="10" s="60" customFormat="1" ht="30" customHeight="1" spans="1:10 16378:16384">
      <c r="A10" s="79" t="s">
        <v>120</v>
      </c>
      <c r="B10" s="80"/>
      <c r="C10" s="80">
        <f t="shared" si="0"/>
        <v>0</v>
      </c>
      <c r="D10" s="80"/>
      <c r="E10" s="80"/>
      <c r="F10" s="84" t="s">
        <v>121</v>
      </c>
      <c r="G10" s="85">
        <v>2350</v>
      </c>
      <c r="H10" s="82">
        <f t="shared" si="2"/>
        <v>2632</v>
      </c>
      <c r="I10" s="85">
        <v>2632</v>
      </c>
      <c r="J10" s="85"/>
    </row>
    <row r="11" s="60" customFormat="1" ht="30" customHeight="1" spans="1:10 16378:16384">
      <c r="A11" s="79" t="s">
        <v>122</v>
      </c>
      <c r="B11" s="80"/>
      <c r="C11" s="80">
        <f t="shared" si="0"/>
        <v>0</v>
      </c>
      <c r="D11" s="80"/>
      <c r="E11" s="80"/>
      <c r="F11" s="84" t="s">
        <v>123</v>
      </c>
      <c r="G11" s="85">
        <v>10311</v>
      </c>
      <c r="H11" s="82">
        <f t="shared" si="2"/>
        <v>7054</v>
      </c>
      <c r="I11" s="85">
        <v>7054</v>
      </c>
      <c r="J11" s="85"/>
    </row>
    <row r="12" s="60" customFormat="1" ht="30" customHeight="1" spans="1:10 16378:16384">
      <c r="A12" s="79" t="s">
        <v>124</v>
      </c>
      <c r="B12" s="80">
        <f>SUM(B13:B17)</f>
        <v>0</v>
      </c>
      <c r="C12" s="80">
        <f t="shared" si="0"/>
        <v>0</v>
      </c>
      <c r="D12" s="80">
        <v>0</v>
      </c>
      <c r="E12" s="80">
        <v>0</v>
      </c>
      <c r="F12" s="84" t="s">
        <v>125</v>
      </c>
      <c r="G12" s="85">
        <v>5490</v>
      </c>
      <c r="H12" s="82">
        <f t="shared" si="2"/>
        <v>3383.765248</v>
      </c>
      <c r="I12" s="85">
        <v>3383.765248</v>
      </c>
      <c r="J12" s="85"/>
    </row>
    <row r="13" s="60" customFormat="1" ht="30" customHeight="1" spans="1:10 16378:16384">
      <c r="A13" s="86" t="s">
        <v>126</v>
      </c>
      <c r="B13" s="80"/>
      <c r="C13" s="80">
        <f t="shared" si="0"/>
        <v>0</v>
      </c>
      <c r="D13" s="80"/>
      <c r="E13" s="80"/>
      <c r="F13" s="84" t="s">
        <v>127</v>
      </c>
      <c r="G13" s="85">
        <v>288</v>
      </c>
      <c r="H13" s="82">
        <f t="shared" si="2"/>
        <v>213.66445</v>
      </c>
      <c r="I13" s="85">
        <v>213.66445</v>
      </c>
      <c r="J13" s="85"/>
    </row>
    <row r="14" s="60" customFormat="1" ht="30" customHeight="1" spans="1:10 16378:16384">
      <c r="A14" s="86" t="s">
        <v>128</v>
      </c>
      <c r="B14" s="80"/>
      <c r="C14" s="80">
        <f t="shared" si="0"/>
        <v>0</v>
      </c>
      <c r="D14" s="80"/>
      <c r="E14" s="80"/>
      <c r="F14" s="84" t="s">
        <v>129</v>
      </c>
      <c r="G14" s="85">
        <v>460</v>
      </c>
      <c r="H14" s="82">
        <f t="shared" si="2"/>
        <v>429.980121</v>
      </c>
      <c r="I14" s="85">
        <v>429.980121</v>
      </c>
      <c r="J14" s="85"/>
    </row>
    <row r="15" s="60" customFormat="1" ht="30" customHeight="1" spans="1:10 16378:16384">
      <c r="A15" s="86" t="s">
        <v>130</v>
      </c>
      <c r="B15" s="80"/>
      <c r="C15" s="80">
        <f t="shared" si="0"/>
        <v>0</v>
      </c>
      <c r="D15" s="80"/>
      <c r="E15" s="80"/>
      <c r="F15" s="84" t="s">
        <v>131</v>
      </c>
      <c r="G15" s="85">
        <v>208</v>
      </c>
      <c r="H15" s="82">
        <f t="shared" ref="H15:H45" si="4">SUM(I15:J15)</f>
        <v>7562</v>
      </c>
      <c r="I15" s="85">
        <v>7562</v>
      </c>
      <c r="J15" s="85"/>
    </row>
    <row r="16" s="60" customFormat="1" ht="30" customHeight="1" spans="1:10 16378:16384">
      <c r="A16" s="86" t="s">
        <v>132</v>
      </c>
      <c r="B16" s="80"/>
      <c r="C16" s="80">
        <f t="shared" si="0"/>
        <v>0</v>
      </c>
      <c r="D16" s="80"/>
      <c r="E16" s="80"/>
      <c r="F16" s="84" t="s">
        <v>133</v>
      </c>
      <c r="G16" s="85">
        <v>1950</v>
      </c>
      <c r="H16" s="82">
        <f t="shared" si="4"/>
        <v>5354</v>
      </c>
      <c r="I16" s="85">
        <v>5354</v>
      </c>
      <c r="J16" s="85"/>
    </row>
    <row r="17" s="60" customFormat="1" ht="30" customHeight="1" spans="1:10">
      <c r="A17" s="86" t="s">
        <v>134</v>
      </c>
      <c r="B17" s="80"/>
      <c r="C17" s="80">
        <f t="shared" si="0"/>
        <v>0</v>
      </c>
      <c r="D17" s="80"/>
      <c r="E17" s="80"/>
      <c r="F17" s="84" t="s">
        <v>135</v>
      </c>
      <c r="G17" s="85">
        <v>96</v>
      </c>
      <c r="H17" s="82">
        <f t="shared" si="4"/>
        <v>0</v>
      </c>
      <c r="I17" s="85">
        <v>0</v>
      </c>
      <c r="J17" s="85"/>
    </row>
    <row r="18" s="60" customFormat="1" ht="30" customHeight="1" spans="1:10">
      <c r="A18" s="79" t="s">
        <v>136</v>
      </c>
      <c r="B18" s="80"/>
      <c r="C18" s="80">
        <f t="shared" si="0"/>
        <v>0</v>
      </c>
      <c r="D18" s="80"/>
      <c r="E18" s="80"/>
      <c r="F18" s="84" t="s">
        <v>137</v>
      </c>
      <c r="G18" s="85">
        <v>9035</v>
      </c>
      <c r="H18" s="82">
        <f t="shared" si="4"/>
        <v>2572.2173</v>
      </c>
      <c r="I18" s="85">
        <v>2572.2173</v>
      </c>
      <c r="J18" s="85"/>
    </row>
    <row r="19" s="60" customFormat="1" ht="30" customHeight="1" spans="1:10">
      <c r="A19" s="79" t="s">
        <v>138</v>
      </c>
      <c r="B19" s="87"/>
      <c r="C19" s="87">
        <f t="shared" si="0"/>
        <v>0</v>
      </c>
      <c r="D19" s="87"/>
      <c r="E19" s="87"/>
      <c r="F19" s="84" t="s">
        <v>139</v>
      </c>
      <c r="G19" s="88"/>
      <c r="H19" s="82">
        <f t="shared" si="4"/>
        <v>0</v>
      </c>
      <c r="I19" s="88"/>
      <c r="J19" s="85"/>
    </row>
    <row r="20" s="60" customFormat="1" ht="30" customHeight="1" spans="1:10">
      <c r="A20" s="79" t="s">
        <v>140</v>
      </c>
      <c r="B20" s="87"/>
      <c r="C20" s="87">
        <f t="shared" si="0"/>
        <v>0</v>
      </c>
      <c r="D20" s="87"/>
      <c r="E20" s="87"/>
      <c r="F20" s="81" t="s">
        <v>141</v>
      </c>
      <c r="G20" s="82"/>
      <c r="H20" s="82">
        <f t="shared" si="4"/>
        <v>0</v>
      </c>
      <c r="I20" s="82"/>
      <c r="J20" s="89"/>
    </row>
    <row r="21" s="60" customFormat="1" ht="30" customHeight="1" spans="1:10">
      <c r="A21" s="79" t="s">
        <v>142</v>
      </c>
      <c r="B21" s="90">
        <f>SUM(B22:B28)</f>
        <v>67600</v>
      </c>
      <c r="C21" s="90">
        <f t="shared" si="0"/>
        <v>47286</v>
      </c>
      <c r="D21" s="90">
        <f>SUM(D22:D28)</f>
        <v>47286</v>
      </c>
      <c r="E21" s="90">
        <f>SUM(E22:E28)</f>
        <v>0</v>
      </c>
      <c r="F21" s="81" t="s">
        <v>143</v>
      </c>
      <c r="G21" s="91"/>
      <c r="H21" s="82">
        <f t="shared" si="4"/>
        <v>0</v>
      </c>
      <c r="I21" s="91"/>
      <c r="J21" s="92"/>
    </row>
    <row r="22" s="60" customFormat="1" ht="30" customHeight="1" spans="1:10">
      <c r="A22" s="86" t="s">
        <v>144</v>
      </c>
      <c r="B22" s="87">
        <v>67600</v>
      </c>
      <c r="C22" s="87">
        <f t="shared" si="0"/>
        <v>47936</v>
      </c>
      <c r="D22" s="87">
        <v>47936</v>
      </c>
      <c r="E22" s="87"/>
      <c r="F22" s="81" t="s">
        <v>145</v>
      </c>
      <c r="G22" s="91"/>
      <c r="H22" s="82">
        <f t="shared" si="4"/>
        <v>0</v>
      </c>
      <c r="I22" s="91"/>
      <c r="J22" s="85"/>
    </row>
    <row r="23" s="60" customFormat="1" ht="30" customHeight="1" spans="1:10">
      <c r="A23" s="86" t="s">
        <v>146</v>
      </c>
      <c r="B23" s="87"/>
      <c r="C23" s="87">
        <f t="shared" si="0"/>
        <v>0</v>
      </c>
      <c r="D23" s="87"/>
      <c r="E23" s="87"/>
      <c r="F23" s="81" t="s">
        <v>147</v>
      </c>
      <c r="G23" s="93">
        <f t="shared" ref="G23:J23" si="5">SUM(G24)</f>
        <v>660</v>
      </c>
      <c r="H23" s="82">
        <f t="shared" si="4"/>
        <v>1189</v>
      </c>
      <c r="I23" s="93">
        <f t="shared" si="5"/>
        <v>1189</v>
      </c>
      <c r="J23" s="82">
        <f t="shared" si="5"/>
        <v>0</v>
      </c>
    </row>
    <row r="24" s="60" customFormat="1" ht="30" customHeight="1" spans="1:10">
      <c r="A24" s="86" t="s">
        <v>148</v>
      </c>
      <c r="B24" s="87">
        <v>1000</v>
      </c>
      <c r="C24" s="87">
        <f t="shared" si="0"/>
        <v>880</v>
      </c>
      <c r="D24" s="87">
        <v>880</v>
      </c>
      <c r="E24" s="87"/>
      <c r="F24" s="84" t="s">
        <v>149</v>
      </c>
      <c r="G24" s="91">
        <v>660</v>
      </c>
      <c r="H24" s="82">
        <f t="shared" si="4"/>
        <v>1189</v>
      </c>
      <c r="I24" s="91">
        <v>1189</v>
      </c>
      <c r="J24" s="85"/>
    </row>
    <row r="25" s="60" customFormat="1" ht="30" customHeight="1" spans="1:10">
      <c r="A25" s="94" t="s">
        <v>150</v>
      </c>
      <c r="B25" s="87"/>
      <c r="C25" s="87">
        <f t="shared" si="0"/>
        <v>0</v>
      </c>
      <c r="D25" s="87"/>
      <c r="E25" s="87"/>
      <c r="F25" s="95" t="s">
        <v>151</v>
      </c>
      <c r="G25" s="96">
        <f>SUM(G26:G26)</f>
        <v>0</v>
      </c>
      <c r="H25" s="82">
        <f t="shared" si="4"/>
        <v>69200</v>
      </c>
      <c r="I25" s="96">
        <v>69200</v>
      </c>
      <c r="J25" s="96">
        <v>0</v>
      </c>
    </row>
    <row r="26" s="60" customFormat="1" ht="30" customHeight="1" spans="1:10">
      <c r="A26" s="94" t="s">
        <v>152</v>
      </c>
      <c r="B26" s="87"/>
      <c r="C26" s="87">
        <f t="shared" si="0"/>
        <v>0</v>
      </c>
      <c r="D26" s="87"/>
      <c r="E26" s="87"/>
      <c r="F26" s="84" t="s">
        <v>153</v>
      </c>
      <c r="G26" s="85"/>
      <c r="H26" s="82">
        <f t="shared" si="4"/>
        <v>69200</v>
      </c>
      <c r="I26" s="85">
        <v>69200</v>
      </c>
      <c r="J26" s="96"/>
    </row>
    <row r="27" s="60" customFormat="1" ht="30" customHeight="1" spans="1:10">
      <c r="A27" s="86" t="s">
        <v>154</v>
      </c>
      <c r="B27" s="87">
        <v>-1000</v>
      </c>
      <c r="C27" s="87">
        <f t="shared" si="0"/>
        <v>-1530</v>
      </c>
      <c r="D27" s="87">
        <v>-1530</v>
      </c>
      <c r="E27" s="87"/>
      <c r="F27" s="95" t="s">
        <v>155</v>
      </c>
      <c r="G27" s="85">
        <f>SUM(G28:G30)</f>
        <v>0</v>
      </c>
      <c r="H27" s="82">
        <f t="shared" si="4"/>
        <v>33082</v>
      </c>
      <c r="I27" s="85">
        <v>33082</v>
      </c>
      <c r="J27" s="85">
        <v>0</v>
      </c>
    </row>
    <row r="28" s="60" customFormat="1" ht="30" customHeight="1" spans="1:10">
      <c r="A28" s="86" t="s">
        <v>156</v>
      </c>
      <c r="B28" s="80"/>
      <c r="C28" s="80">
        <f t="shared" si="0"/>
        <v>0</v>
      </c>
      <c r="D28" s="80"/>
      <c r="E28" s="80"/>
      <c r="F28" s="84" t="s">
        <v>157</v>
      </c>
      <c r="G28" s="85"/>
      <c r="H28" s="82">
        <f t="shared" si="4"/>
        <v>16000</v>
      </c>
      <c r="I28" s="85">
        <v>16000</v>
      </c>
      <c r="J28" s="96"/>
    </row>
    <row r="29" s="60" customFormat="1" ht="30" customHeight="1" spans="1:10">
      <c r="A29" s="79" t="s">
        <v>158</v>
      </c>
      <c r="B29" s="80">
        <v>1100</v>
      </c>
      <c r="C29" s="80">
        <f t="shared" si="0"/>
        <v>1189</v>
      </c>
      <c r="D29" s="80">
        <v>1189</v>
      </c>
      <c r="E29" s="80"/>
      <c r="F29" s="84" t="s">
        <v>159</v>
      </c>
      <c r="G29" s="85"/>
      <c r="H29" s="82">
        <f t="shared" si="4"/>
        <v>1000</v>
      </c>
      <c r="I29" s="85">
        <v>1000</v>
      </c>
      <c r="J29" s="96"/>
    </row>
    <row r="30" s="60" customFormat="1" ht="30" customHeight="1" spans="1:10">
      <c r="A30" s="79" t="s">
        <v>160</v>
      </c>
      <c r="B30" s="97"/>
      <c r="C30" s="97">
        <f t="shared" si="0"/>
        <v>0</v>
      </c>
      <c r="D30" s="97"/>
      <c r="E30" s="97"/>
      <c r="F30" s="84" t="s">
        <v>161</v>
      </c>
      <c r="G30" s="85"/>
      <c r="H30" s="82">
        <f t="shared" si="4"/>
        <v>16082</v>
      </c>
      <c r="I30" s="85">
        <v>16082</v>
      </c>
      <c r="J30" s="96"/>
    </row>
    <row r="31" s="60" customFormat="1" ht="30" customHeight="1" spans="1:10">
      <c r="A31" s="79" t="s">
        <v>162</v>
      </c>
      <c r="B31" s="80"/>
      <c r="C31" s="80">
        <f t="shared" si="0"/>
        <v>0</v>
      </c>
      <c r="D31" s="80"/>
      <c r="E31" s="80"/>
      <c r="F31" s="95" t="s">
        <v>163</v>
      </c>
      <c r="G31" s="96">
        <f t="shared" ref="G31:J31" si="6">SUM(G32:G34)</f>
        <v>0</v>
      </c>
      <c r="H31" s="82">
        <f t="shared" si="4"/>
        <v>20826.99</v>
      </c>
      <c r="I31" s="96">
        <f t="shared" si="6"/>
        <v>19969.99</v>
      </c>
      <c r="J31" s="96">
        <f t="shared" si="6"/>
        <v>857</v>
      </c>
    </row>
    <row r="32" s="60" customFormat="1" ht="30" customHeight="1" spans="1:10">
      <c r="A32" s="98"/>
      <c r="B32" s="99"/>
      <c r="C32" s="99">
        <f t="shared" si="0"/>
        <v>0</v>
      </c>
      <c r="D32" s="99"/>
      <c r="E32" s="99"/>
      <c r="F32" s="100" t="s">
        <v>164</v>
      </c>
      <c r="G32" s="101"/>
      <c r="H32" s="82">
        <f t="shared" si="4"/>
        <v>4500</v>
      </c>
      <c r="I32" s="101">
        <v>4500</v>
      </c>
      <c r="J32" s="101"/>
    </row>
    <row r="33" s="60" customFormat="1" ht="30" customHeight="1" spans="1:10">
      <c r="A33" s="98"/>
      <c r="B33" s="99"/>
      <c r="C33" s="99">
        <f t="shared" si="0"/>
        <v>0</v>
      </c>
      <c r="D33" s="99"/>
      <c r="E33" s="99"/>
      <c r="F33" s="100" t="s">
        <v>165</v>
      </c>
      <c r="G33" s="101"/>
      <c r="H33" s="82">
        <f t="shared" si="4"/>
        <v>16085</v>
      </c>
      <c r="I33" s="101">
        <v>15228</v>
      </c>
      <c r="J33" s="101">
        <v>857</v>
      </c>
    </row>
    <row r="34" s="60" customFormat="1" ht="30" customHeight="1" spans="1:10">
      <c r="A34" s="98"/>
      <c r="B34" s="99"/>
      <c r="C34" s="99">
        <f t="shared" si="0"/>
        <v>0</v>
      </c>
      <c r="D34" s="99"/>
      <c r="E34" s="99"/>
      <c r="F34" s="102" t="s">
        <v>166</v>
      </c>
      <c r="G34" s="101">
        <f t="shared" ref="G34:J34" si="7">SUM(G35:G38)</f>
        <v>0</v>
      </c>
      <c r="H34" s="82">
        <f t="shared" si="4"/>
        <v>241.99</v>
      </c>
      <c r="I34" s="101">
        <f t="shared" si="7"/>
        <v>241.99</v>
      </c>
      <c r="J34" s="101">
        <f t="shared" si="7"/>
        <v>0</v>
      </c>
    </row>
    <row r="35" s="60" customFormat="1" ht="30" customHeight="1" spans="1:10">
      <c r="A35" s="98"/>
      <c r="B35" s="99"/>
      <c r="C35" s="99">
        <f t="shared" si="0"/>
        <v>0</v>
      </c>
      <c r="D35" s="99"/>
      <c r="E35" s="99"/>
      <c r="F35" s="86" t="s">
        <v>167</v>
      </c>
      <c r="G35" s="96"/>
      <c r="H35" s="82">
        <f t="shared" si="4"/>
        <v>172.49</v>
      </c>
      <c r="I35" s="96">
        <v>172.49</v>
      </c>
      <c r="J35" s="96"/>
    </row>
    <row r="36" s="60" customFormat="1" ht="30" customHeight="1" spans="1:10">
      <c r="A36" s="98"/>
      <c r="B36" s="99"/>
      <c r="C36" s="99">
        <f t="shared" si="0"/>
        <v>0</v>
      </c>
      <c r="D36" s="99"/>
      <c r="E36" s="99"/>
      <c r="F36" s="86" t="s">
        <v>168</v>
      </c>
      <c r="G36" s="96">
        <v>0</v>
      </c>
      <c r="H36" s="82">
        <f t="shared" si="4"/>
        <v>32</v>
      </c>
      <c r="I36" s="96">
        <v>32</v>
      </c>
      <c r="J36" s="96"/>
    </row>
    <row r="37" s="60" customFormat="1" ht="30" customHeight="1" spans="1:10">
      <c r="A37" s="98"/>
      <c r="B37" s="99"/>
      <c r="C37" s="99">
        <f t="shared" si="0"/>
        <v>0</v>
      </c>
      <c r="D37" s="99"/>
      <c r="E37" s="99"/>
      <c r="F37" s="86" t="s">
        <v>169</v>
      </c>
      <c r="G37" s="96">
        <v>0</v>
      </c>
      <c r="H37" s="82">
        <f t="shared" si="4"/>
        <v>37.5</v>
      </c>
      <c r="I37" s="96">
        <v>37.5</v>
      </c>
      <c r="J37" s="96"/>
    </row>
    <row r="38" s="60" customFormat="1" ht="30" customHeight="1" spans="1:10">
      <c r="A38" s="98"/>
      <c r="B38" s="99"/>
      <c r="C38" s="99">
        <f t="shared" si="0"/>
        <v>0</v>
      </c>
      <c r="D38" s="99"/>
      <c r="E38" s="99"/>
      <c r="F38" s="86" t="s">
        <v>170</v>
      </c>
      <c r="G38" s="96">
        <v>0</v>
      </c>
      <c r="H38" s="82">
        <f t="shared" si="4"/>
        <v>0</v>
      </c>
      <c r="I38" s="96"/>
      <c r="J38" s="96"/>
    </row>
    <row r="39" s="60" customFormat="1" ht="30" customHeight="1" spans="1:10">
      <c r="A39" s="98"/>
      <c r="B39" s="99"/>
      <c r="C39" s="99">
        <f t="shared" si="0"/>
        <v>0</v>
      </c>
      <c r="D39" s="99"/>
      <c r="E39" s="99"/>
      <c r="F39" s="81" t="s">
        <v>171</v>
      </c>
      <c r="G39" s="93">
        <f t="shared" ref="G39:J39" si="8">SUM(G40:G43)</f>
        <v>20500</v>
      </c>
      <c r="H39" s="82">
        <f t="shared" si="4"/>
        <v>20135</v>
      </c>
      <c r="I39" s="93">
        <f t="shared" si="8"/>
        <v>19935</v>
      </c>
      <c r="J39" s="93">
        <f t="shared" si="8"/>
        <v>200</v>
      </c>
    </row>
    <row r="40" s="60" customFormat="1" ht="30" customHeight="1" spans="1:10">
      <c r="A40" s="98"/>
      <c r="B40" s="99"/>
      <c r="C40" s="99">
        <f t="shared" si="0"/>
        <v>0</v>
      </c>
      <c r="D40" s="99"/>
      <c r="E40" s="99"/>
      <c r="F40" s="84" t="s">
        <v>172</v>
      </c>
      <c r="G40" s="103">
        <v>8237</v>
      </c>
      <c r="H40" s="82">
        <f t="shared" si="4"/>
        <v>7751</v>
      </c>
      <c r="I40" s="103">
        <v>7551</v>
      </c>
      <c r="J40" s="96">
        <v>200</v>
      </c>
    </row>
    <row r="41" s="60" customFormat="1" ht="30" customHeight="1" spans="1:10">
      <c r="A41" s="98"/>
      <c r="B41" s="99"/>
      <c r="C41" s="99">
        <f t="shared" si="0"/>
        <v>0</v>
      </c>
      <c r="D41" s="99"/>
      <c r="E41" s="99"/>
      <c r="F41" s="84" t="s">
        <v>173</v>
      </c>
      <c r="G41" s="103">
        <v>3110</v>
      </c>
      <c r="H41" s="82">
        <f t="shared" si="4"/>
        <v>2942</v>
      </c>
      <c r="I41" s="103">
        <v>2942</v>
      </c>
      <c r="J41" s="96"/>
    </row>
    <row r="42" s="60" customFormat="1" ht="30" customHeight="1" spans="1:10">
      <c r="A42" s="98"/>
      <c r="B42" s="104"/>
      <c r="C42" s="99">
        <f t="shared" si="0"/>
        <v>0</v>
      </c>
      <c r="D42" s="104"/>
      <c r="E42" s="104"/>
      <c r="F42" s="84" t="s">
        <v>174</v>
      </c>
      <c r="G42" s="103">
        <v>4078</v>
      </c>
      <c r="H42" s="82">
        <f t="shared" si="4"/>
        <v>4266</v>
      </c>
      <c r="I42" s="103">
        <v>4266</v>
      </c>
      <c r="J42" s="96"/>
    </row>
    <row r="43" s="60" customFormat="1" ht="30" customHeight="1" spans="1:10">
      <c r="A43" s="98"/>
      <c r="B43" s="104"/>
      <c r="C43" s="99">
        <f t="shared" si="0"/>
        <v>0</v>
      </c>
      <c r="D43" s="104"/>
      <c r="E43" s="104"/>
      <c r="F43" s="84" t="s">
        <v>175</v>
      </c>
      <c r="G43" s="103">
        <v>5075</v>
      </c>
      <c r="H43" s="82">
        <f t="shared" si="4"/>
        <v>5176</v>
      </c>
      <c r="I43" s="103">
        <v>5176</v>
      </c>
      <c r="J43" s="96"/>
    </row>
    <row r="44" s="60" customFormat="1" ht="30" customHeight="1" spans="1:10">
      <c r="A44" s="98"/>
      <c r="B44" s="104"/>
      <c r="C44" s="99">
        <f t="shared" si="0"/>
        <v>0</v>
      </c>
      <c r="D44" s="104"/>
      <c r="E44" s="104"/>
      <c r="F44" s="95" t="s">
        <v>176</v>
      </c>
      <c r="G44" s="93"/>
      <c r="H44" s="93">
        <f t="shared" si="4"/>
        <v>95.72</v>
      </c>
      <c r="I44" s="93">
        <v>80.72</v>
      </c>
      <c r="J44" s="93">
        <v>15</v>
      </c>
    </row>
    <row r="45" s="60" customFormat="1" ht="30" customHeight="1" spans="1:10">
      <c r="A45" s="105" t="s">
        <v>177</v>
      </c>
      <c r="B45" s="106">
        <f>SUM(B7:B12,B18:B21,B29:B31)</f>
        <v>68700</v>
      </c>
      <c r="C45" s="107">
        <f t="shared" si="0"/>
        <v>48475</v>
      </c>
      <c r="D45" s="106">
        <f>SUM(D7:D12,D18:D21,D29:D31)</f>
        <v>48475</v>
      </c>
      <c r="E45" s="106">
        <f>SUM(E7:E12,E18:E21,E29:E31)</f>
        <v>0</v>
      </c>
      <c r="F45" s="105" t="s">
        <v>178</v>
      </c>
      <c r="G45" s="93">
        <f t="shared" ref="G45:J45" si="9">G7+G31+G39+G44</f>
        <v>78400</v>
      </c>
      <c r="H45" s="93">
        <f t="shared" si="9"/>
        <v>199792.337119</v>
      </c>
      <c r="I45" s="93">
        <f t="shared" si="9"/>
        <v>198720.337119</v>
      </c>
      <c r="J45" s="93">
        <f t="shared" si="9"/>
        <v>1072</v>
      </c>
    </row>
    <row r="46" s="60" customFormat="1" ht="30" customHeight="1" spans="1:10">
      <c r="A46" s="108" t="s">
        <v>179</v>
      </c>
      <c r="B46" s="106">
        <f>SUM(B47,B50:B53)</f>
        <v>10000</v>
      </c>
      <c r="C46" s="107">
        <f t="shared" si="0"/>
        <v>166517</v>
      </c>
      <c r="D46" s="106">
        <f>SUM(D47,D50:D53)</f>
        <v>150545</v>
      </c>
      <c r="E46" s="106">
        <f>SUM(E47,E50:E53)</f>
        <v>15972</v>
      </c>
      <c r="F46" s="108" t="s">
        <v>180</v>
      </c>
      <c r="G46" s="109">
        <f>SUM(G47:G52)</f>
        <v>300</v>
      </c>
      <c r="H46" s="82">
        <f t="shared" ref="H46:H54" si="10">SUM(I46:J46)</f>
        <v>15200</v>
      </c>
      <c r="I46" s="109">
        <v>300</v>
      </c>
      <c r="J46" s="109">
        <v>14900</v>
      </c>
    </row>
    <row r="47" s="60" customFormat="1" ht="30" customHeight="1" spans="1:10">
      <c r="A47" s="110" t="s">
        <v>181</v>
      </c>
      <c r="B47" s="111">
        <f>B48</f>
        <v>0</v>
      </c>
      <c r="C47" s="111">
        <f t="shared" si="0"/>
        <v>71</v>
      </c>
      <c r="D47" s="111">
        <f>D48</f>
        <v>71</v>
      </c>
      <c r="E47" s="111">
        <f>E48</f>
        <v>0</v>
      </c>
      <c r="F47" s="110" t="s">
        <v>182</v>
      </c>
      <c r="G47" s="88"/>
      <c r="H47" s="82">
        <f t="shared" si="10"/>
        <v>0</v>
      </c>
      <c r="I47" s="88"/>
      <c r="J47" s="85"/>
    </row>
    <row r="48" s="60" customFormat="1" ht="30" customHeight="1" spans="1:10">
      <c r="A48" s="110" t="s">
        <v>183</v>
      </c>
      <c r="B48" s="111"/>
      <c r="C48" s="80">
        <f t="shared" si="0"/>
        <v>71</v>
      </c>
      <c r="D48" s="80">
        <v>71</v>
      </c>
      <c r="E48" s="80"/>
      <c r="F48" s="110" t="s">
        <v>184</v>
      </c>
      <c r="G48" s="88"/>
      <c r="H48" s="82">
        <f t="shared" si="10"/>
        <v>0</v>
      </c>
      <c r="I48" s="88"/>
      <c r="J48" s="85"/>
    </row>
    <row r="49" s="60" customFormat="1" ht="30" customHeight="1" spans="1:10">
      <c r="A49" s="110" t="s">
        <v>185</v>
      </c>
      <c r="B49" s="112"/>
      <c r="C49" s="80">
        <f t="shared" si="0"/>
        <v>0</v>
      </c>
      <c r="D49" s="80"/>
      <c r="E49" s="80"/>
      <c r="F49" s="110" t="s">
        <v>186</v>
      </c>
      <c r="G49" s="88"/>
      <c r="H49" s="82">
        <f t="shared" si="10"/>
        <v>0</v>
      </c>
      <c r="I49" s="88"/>
      <c r="J49" s="113"/>
    </row>
    <row r="50" s="60" customFormat="1" ht="30" customHeight="1" spans="1:10">
      <c r="A50" s="110" t="s">
        <v>187</v>
      </c>
      <c r="B50" s="111"/>
      <c r="C50" s="80">
        <f t="shared" si="0"/>
        <v>5072</v>
      </c>
      <c r="D50" s="80">
        <v>5072</v>
      </c>
      <c r="E50" s="80"/>
      <c r="F50" s="114" t="s">
        <v>188</v>
      </c>
      <c r="G50" s="113">
        <v>300</v>
      </c>
      <c r="H50" s="82">
        <f t="shared" si="10"/>
        <v>15200</v>
      </c>
      <c r="I50" s="113">
        <v>300</v>
      </c>
      <c r="J50" s="113">
        <v>14900</v>
      </c>
    </row>
    <row r="51" s="60" customFormat="1" ht="30" customHeight="1" spans="1:10">
      <c r="A51" s="110" t="s">
        <v>189</v>
      </c>
      <c r="B51" s="111"/>
      <c r="C51" s="80">
        <f t="shared" si="0"/>
        <v>28182</v>
      </c>
      <c r="D51" s="80">
        <v>28182</v>
      </c>
      <c r="E51" s="80"/>
      <c r="F51" s="110" t="s">
        <v>190</v>
      </c>
      <c r="G51" s="113"/>
      <c r="H51" s="82">
        <f t="shared" si="10"/>
        <v>0</v>
      </c>
      <c r="I51" s="113"/>
      <c r="J51" s="113"/>
    </row>
    <row r="52" s="60" customFormat="1" ht="30" customHeight="1" spans="1:10">
      <c r="A52" s="110" t="s">
        <v>191</v>
      </c>
      <c r="B52" s="111"/>
      <c r="C52" s="80">
        <f t="shared" si="0"/>
        <v>104985</v>
      </c>
      <c r="D52" s="80">
        <v>89228</v>
      </c>
      <c r="E52" s="80">
        <v>15757</v>
      </c>
      <c r="F52" s="110" t="s">
        <v>192</v>
      </c>
      <c r="G52" s="85"/>
      <c r="H52" s="82">
        <f t="shared" si="10"/>
        <v>0</v>
      </c>
      <c r="I52" s="85"/>
      <c r="J52" s="113"/>
    </row>
    <row r="53" s="60" customFormat="1" ht="30" customHeight="1" spans="1:10">
      <c r="A53" s="115" t="s">
        <v>193</v>
      </c>
      <c r="B53" s="111">
        <v>10000</v>
      </c>
      <c r="C53" s="80">
        <f t="shared" si="0"/>
        <v>28207</v>
      </c>
      <c r="D53" s="80">
        <v>27992</v>
      </c>
      <c r="E53" s="80">
        <v>215</v>
      </c>
      <c r="F53" s="116"/>
      <c r="G53" s="116"/>
      <c r="H53" s="82">
        <f t="shared" si="10"/>
        <v>0</v>
      </c>
      <c r="I53" s="116"/>
      <c r="J53" s="116"/>
    </row>
    <row r="54" s="60" customFormat="1" ht="30" customHeight="1" spans="1:10">
      <c r="A54" s="105" t="s">
        <v>89</v>
      </c>
      <c r="B54" s="106">
        <f>SUM(B45,B46)</f>
        <v>78700</v>
      </c>
      <c r="C54" s="117">
        <f t="shared" si="0"/>
        <v>214992</v>
      </c>
      <c r="D54" s="106">
        <f t="shared" ref="D54:J54" si="11">SUM(D45,D46)</f>
        <v>199020</v>
      </c>
      <c r="E54" s="106">
        <f t="shared" si="11"/>
        <v>15972</v>
      </c>
      <c r="F54" s="105" t="s">
        <v>107</v>
      </c>
      <c r="G54" s="89">
        <f t="shared" si="11"/>
        <v>78700</v>
      </c>
      <c r="H54" s="82">
        <f t="shared" si="10"/>
        <v>214992.337119</v>
      </c>
      <c r="I54" s="89">
        <f t="shared" si="11"/>
        <v>199020.337119</v>
      </c>
      <c r="J54" s="89">
        <f t="shared" si="11"/>
        <v>15972</v>
      </c>
    </row>
    <row r="55" s="60" customFormat="1" ht="26.25" customHeight="1"/>
    <row r="56" s="60" customFormat="1" ht="26.25" customHeight="1"/>
    <row r="57" s="60" customFormat="1" ht="26.25" customHeight="1"/>
  </sheetData>
  <mergeCells count="9">
    <mergeCell ref="A2:J2"/>
    <mergeCell ref="A4:E4"/>
    <mergeCell ref="F4:J4"/>
    <mergeCell ref="C5:E5"/>
    <mergeCell ref="H5:J5"/>
    <mergeCell ref="A5:A6"/>
    <mergeCell ref="B5:B6"/>
    <mergeCell ref="F5:F6"/>
    <mergeCell ref="G5:G6"/>
  </mergeCells>
  <printOptions horizontalCentered="1"/>
  <pageMargins left="0.393055555555556" right="0.393055555555556" top="0.786805555555556" bottom="0.393055555555556" header="0.5" footer="0.393055555555556"/>
  <pageSetup paperSize="9" scale="7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92D050"/>
    <pageSetUpPr fitToPage="1"/>
  </sheetPr>
  <dimension ref="A1:P310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P19" sqref="P19:P20"/>
    </sheetView>
  </sheetViews>
  <sheetFormatPr defaultColWidth="6.875" defaultRowHeight="13.5"/>
  <cols>
    <col min="1" max="2" width="8.625" style="12" customWidth="1"/>
    <col min="3" max="3" width="28.625" style="7" customWidth="1"/>
    <col min="4" max="5" width="12.625" style="13" hidden="1" customWidth="1"/>
    <col min="6" max="6" width="12.625" style="13" customWidth="1"/>
    <col min="7" max="7" width="32.625" style="14" customWidth="1"/>
    <col min="8" max="8" width="2.125" style="7" customWidth="1"/>
    <col min="9" max="9" width="9.625" style="7"/>
    <col min="10" max="10" width="12.625" style="7" customWidth="1"/>
    <col min="11" max="11" width="11.875" style="7" customWidth="1"/>
    <col min="12" max="12" width="9.625" style="7" customWidth="1"/>
    <col min="13" max="14" width="6.875" style="7"/>
    <col min="15" max="15" width="10.375" style="7" customWidth="1"/>
    <col min="16" max="16" width="8.375" style="7" customWidth="1"/>
    <col min="17" max="16046" width="6.875" style="7"/>
    <col min="16059" max="16384" width="6.875" style="7"/>
  </cols>
  <sheetData>
    <row r="1" s="1" customFormat="1" ht="32.1" customHeight="1" spans="1:13">
      <c r="A1" s="15" t="s">
        <v>194</v>
      </c>
      <c r="B1" s="15"/>
      <c r="C1" s="15"/>
      <c r="D1" s="16"/>
      <c r="E1" s="16"/>
      <c r="F1" s="16"/>
      <c r="G1" s="16"/>
    </row>
    <row r="2" s="2" customFormat="1" ht="18" customHeight="1" spans="1:13">
      <c r="A2" s="17"/>
      <c r="B2" s="17"/>
      <c r="D2" s="18"/>
      <c r="E2" s="18"/>
      <c r="F2" s="18"/>
      <c r="G2" s="19" t="s">
        <v>2</v>
      </c>
    </row>
    <row r="3" s="3" customFormat="1" ht="20.1" customHeight="1" spans="1:13">
      <c r="A3" s="20" t="s">
        <v>195</v>
      </c>
      <c r="B3" s="20" t="s">
        <v>196</v>
      </c>
      <c r="C3" s="20" t="s">
        <v>197</v>
      </c>
      <c r="D3" s="21" t="s">
        <v>198</v>
      </c>
      <c r="E3" s="21" t="s">
        <v>199</v>
      </c>
      <c r="F3" s="21" t="s">
        <v>200</v>
      </c>
      <c r="G3" s="21" t="s">
        <v>201</v>
      </c>
    </row>
    <row r="4" s="4" customFormat="1" ht="20.1" customHeight="1" spans="1:13">
      <c r="A4" s="20"/>
      <c r="B4" s="20"/>
      <c r="C4" s="20"/>
      <c r="D4" s="21"/>
      <c r="E4" s="21"/>
      <c r="F4" s="21"/>
      <c r="G4" s="21"/>
    </row>
    <row r="5" s="5" customFormat="1" ht="24" customHeight="1" spans="1:13">
      <c r="A5" s="22" t="s">
        <v>202</v>
      </c>
      <c r="B5" s="22" t="s">
        <v>202</v>
      </c>
      <c r="C5" s="23" t="s">
        <v>203</v>
      </c>
      <c r="D5" s="24"/>
      <c r="E5" s="24"/>
      <c r="F5" s="24"/>
      <c r="G5" s="25"/>
    </row>
    <row r="6" s="5" customFormat="1" ht="24" customHeight="1" spans="1:13">
      <c r="A6" s="26"/>
      <c r="B6" s="26"/>
      <c r="C6" s="27" t="s">
        <v>204</v>
      </c>
      <c r="D6" s="28">
        <f t="shared" ref="D6:F6" si="0">D9+D46</f>
        <v>53395.3435</v>
      </c>
      <c r="E6" s="28">
        <f t="shared" si="0"/>
        <v>51640.170443</v>
      </c>
      <c r="F6" s="28">
        <f t="shared" si="0"/>
        <v>49546.306086</v>
      </c>
      <c r="G6" s="29"/>
      <c r="K6" s="7" t="s">
        <v>205</v>
      </c>
    </row>
    <row r="7" s="5" customFormat="1" ht="24" customHeight="1" spans="1:13">
      <c r="A7" s="26"/>
      <c r="B7" s="26"/>
      <c r="C7" s="30" t="s">
        <v>206</v>
      </c>
      <c r="D7" s="28">
        <f t="shared" ref="D7:F7" si="1">D10+D47</f>
        <v>50083.3308</v>
      </c>
      <c r="E7" s="28">
        <f t="shared" si="1"/>
        <v>48685.64567</v>
      </c>
      <c r="F7" s="28">
        <f t="shared" si="1"/>
        <v>46545.595606</v>
      </c>
      <c r="G7" s="31"/>
      <c r="K7" s="7" t="s">
        <v>207</v>
      </c>
    </row>
    <row r="8" s="5" customFormat="1" ht="24" customHeight="1" spans="1:13">
      <c r="A8" s="26"/>
      <c r="B8" s="26"/>
      <c r="C8" s="30" t="s">
        <v>208</v>
      </c>
      <c r="D8" s="28">
        <f t="shared" ref="D8:F8" si="2">D11+D48</f>
        <v>3312.0127</v>
      </c>
      <c r="E8" s="28">
        <f t="shared" si="2"/>
        <v>2954.524773</v>
      </c>
      <c r="F8" s="28">
        <f t="shared" si="2"/>
        <v>3000.71048</v>
      </c>
      <c r="G8" s="31"/>
      <c r="K8" s="7" t="s">
        <v>209</v>
      </c>
    </row>
    <row r="9" s="6" customFormat="1" ht="24" customHeight="1" spans="1:13">
      <c r="A9" s="32" t="s">
        <v>11</v>
      </c>
      <c r="B9" s="32"/>
      <c r="C9" s="33" t="s">
        <v>204</v>
      </c>
      <c r="D9" s="34">
        <f t="shared" ref="D9:F9" si="3">D12+D19+D32+D36</f>
        <v>10461.6348</v>
      </c>
      <c r="E9" s="34">
        <f t="shared" si="3"/>
        <v>9687.788162</v>
      </c>
      <c r="F9" s="34">
        <f t="shared" si="3"/>
        <v>9494.574544</v>
      </c>
      <c r="G9" s="35"/>
      <c r="I9" s="36"/>
      <c r="K9" s="7" t="s">
        <v>210</v>
      </c>
    </row>
    <row r="10" s="6" customFormat="1" ht="24" customHeight="1" spans="1:13">
      <c r="A10" s="32"/>
      <c r="B10" s="32"/>
      <c r="C10" s="33" t="s">
        <v>206</v>
      </c>
      <c r="D10" s="34">
        <f>SUMIFS(D12:D45,$C$12:$C$45,$C$10)</f>
        <v>9922.023</v>
      </c>
      <c r="E10" s="34">
        <f>SUMIFS(E12:E45,$C$12:$C$45,$C$10)</f>
        <v>9218.222988</v>
      </c>
      <c r="F10" s="34">
        <f>SUMIFS(F12:F45,$C$12:$C$45,$C$10)</f>
        <v>9034.911359</v>
      </c>
      <c r="G10" s="35"/>
      <c r="K10" s="7" t="s">
        <v>211</v>
      </c>
    </row>
    <row r="11" s="6" customFormat="1" ht="24" customHeight="1" spans="1:13">
      <c r="A11" s="32"/>
      <c r="B11" s="32"/>
      <c r="C11" s="33" t="s">
        <v>208</v>
      </c>
      <c r="D11" s="34">
        <f>SUMIFS(D12:D45,$C$12:$C$45,$C$11)</f>
        <v>539.6118</v>
      </c>
      <c r="E11" s="34">
        <f>SUMIFS(E12:E45,$C$12:$C$45,$C$11)</f>
        <v>469.565174</v>
      </c>
      <c r="F11" s="34">
        <f>SUMIFS(F12:F45,$C$12:$C$45,$C$11)</f>
        <v>459.663185</v>
      </c>
      <c r="G11" s="35"/>
      <c r="K11" s="7" t="s">
        <v>212</v>
      </c>
    </row>
    <row r="12" s="7" customFormat="1" ht="24" customHeight="1" spans="1:13">
      <c r="A12" s="37"/>
      <c r="B12" s="37"/>
      <c r="C12" s="38" t="s">
        <v>213</v>
      </c>
      <c r="D12" s="39">
        <f t="shared" ref="D12:F12" si="4">D13+D16</f>
        <v>1520.8441</v>
      </c>
      <c r="E12" s="39">
        <f t="shared" si="4"/>
        <v>1534.21444</v>
      </c>
      <c r="F12" s="39">
        <f t="shared" si="4"/>
        <v>1394.663881</v>
      </c>
      <c r="G12" s="40"/>
    </row>
    <row r="13" s="7" customFormat="1" ht="24" customHeight="1" spans="1:13">
      <c r="A13" s="41"/>
      <c r="B13" s="41"/>
      <c r="C13" s="42" t="s">
        <v>214</v>
      </c>
      <c r="D13" s="43">
        <f t="shared" ref="D13:F13" si="5">SUM(D14:D15)</f>
        <v>825.9791</v>
      </c>
      <c r="E13" s="43">
        <f t="shared" si="5"/>
        <v>876.6596</v>
      </c>
      <c r="F13" s="43">
        <f t="shared" si="5"/>
        <v>789.228163</v>
      </c>
      <c r="G13" s="44"/>
    </row>
    <row r="14" s="7" customFormat="1" ht="24" customHeight="1" spans="1:13">
      <c r="A14" s="45" t="s">
        <v>215</v>
      </c>
      <c r="B14" s="46" t="s">
        <v>216</v>
      </c>
      <c r="C14" s="47" t="s">
        <v>206</v>
      </c>
      <c r="D14" s="24">
        <v>743.5915</v>
      </c>
      <c r="E14" s="24">
        <v>788.584559</v>
      </c>
      <c r="F14" s="24">
        <v>711.344561</v>
      </c>
      <c r="G14" s="48"/>
      <c r="H14" s="7" t="str">
        <f t="shared" ref="H14:H77" si="6">MID(B14,1,1)</f>
        <v>9</v>
      </c>
      <c r="K14" s="7" t="s">
        <v>217</v>
      </c>
      <c r="L14" s="49"/>
      <c r="M14" s="49"/>
    </row>
    <row r="15" s="7" customFormat="1" ht="24" customHeight="1" spans="1:13">
      <c r="A15" s="45" t="s">
        <v>215</v>
      </c>
      <c r="B15" s="46" t="s">
        <v>216</v>
      </c>
      <c r="C15" s="47" t="s">
        <v>208</v>
      </c>
      <c r="D15" s="24">
        <v>82.3876</v>
      </c>
      <c r="E15" s="24">
        <v>88.075041</v>
      </c>
      <c r="F15" s="24">
        <v>77.883602</v>
      </c>
      <c r="G15" s="25"/>
      <c r="H15" s="7" t="str">
        <f t="shared" si="6"/>
        <v>9</v>
      </c>
      <c r="K15" s="7" t="s">
        <v>218</v>
      </c>
      <c r="L15" s="49"/>
      <c r="M15" s="49"/>
    </row>
    <row r="16" s="7" customFormat="1" ht="24" customHeight="1" spans="1:13">
      <c r="A16" s="41" t="s">
        <v>219</v>
      </c>
      <c r="B16" s="41" t="s">
        <v>219</v>
      </c>
      <c r="C16" s="42" t="s">
        <v>220</v>
      </c>
      <c r="D16" s="43">
        <f t="shared" ref="D16:F16" si="7">SUM(D17:D18)</f>
        <v>694.865</v>
      </c>
      <c r="E16" s="43">
        <f t="shared" si="7"/>
        <v>657.55484</v>
      </c>
      <c r="F16" s="43">
        <f t="shared" si="7"/>
        <v>605.435718</v>
      </c>
      <c r="G16" s="44"/>
      <c r="H16" s="7" t="str">
        <f t="shared" si="6"/>
        <v/>
      </c>
      <c r="K16" s="7" t="s">
        <v>221</v>
      </c>
      <c r="L16" s="49"/>
      <c r="M16" s="49"/>
    </row>
    <row r="17" s="7" customFormat="1" ht="24" customHeight="1" spans="1:13">
      <c r="A17" s="45" t="s">
        <v>222</v>
      </c>
      <c r="B17" s="46" t="s">
        <v>223</v>
      </c>
      <c r="C17" s="47" t="s">
        <v>206</v>
      </c>
      <c r="D17" s="24">
        <v>625.6994</v>
      </c>
      <c r="E17" s="24">
        <v>591.70059</v>
      </c>
      <c r="F17" s="24">
        <v>545.451053</v>
      </c>
      <c r="G17" s="25"/>
      <c r="H17" s="7" t="str">
        <f t="shared" si="6"/>
        <v>9</v>
      </c>
      <c r="K17" s="7" t="s">
        <v>210</v>
      </c>
      <c r="L17" s="49"/>
      <c r="M17" s="49"/>
    </row>
    <row r="18" s="7" customFormat="1" ht="24" customHeight="1" spans="1:13">
      <c r="A18" s="45" t="s">
        <v>222</v>
      </c>
      <c r="B18" s="46" t="s">
        <v>223</v>
      </c>
      <c r="C18" s="47" t="s">
        <v>208</v>
      </c>
      <c r="D18" s="24">
        <v>69.1656</v>
      </c>
      <c r="E18" s="24">
        <v>65.85425</v>
      </c>
      <c r="F18" s="24">
        <v>59.984665</v>
      </c>
      <c r="G18" s="25"/>
      <c r="H18" s="7" t="str">
        <f t="shared" si="6"/>
        <v>9</v>
      </c>
      <c r="L18" s="49"/>
      <c r="M18" s="49"/>
    </row>
    <row r="19" s="7" customFormat="1" ht="24" customHeight="1" spans="1:13">
      <c r="A19" s="37" t="s">
        <v>219</v>
      </c>
      <c r="B19" s="37" t="s">
        <v>219</v>
      </c>
      <c r="C19" s="38" t="s">
        <v>224</v>
      </c>
      <c r="D19" s="39">
        <f t="shared" ref="D19:F19" si="8">D20+D23+D26+D29</f>
        <v>7277.6633</v>
      </c>
      <c r="E19" s="39">
        <f t="shared" si="8"/>
        <v>6654.991633</v>
      </c>
      <c r="F19" s="39">
        <f t="shared" si="8"/>
        <v>6575.469189</v>
      </c>
      <c r="G19" s="40"/>
      <c r="H19" s="7" t="str">
        <f t="shared" si="6"/>
        <v/>
      </c>
      <c r="L19" s="49"/>
      <c r="M19" s="49"/>
    </row>
    <row r="20" s="8" customFormat="1" ht="24" customHeight="1" spans="1:13">
      <c r="A20" s="41" t="s">
        <v>219</v>
      </c>
      <c r="B20" s="41" t="s">
        <v>219</v>
      </c>
      <c r="C20" s="42" t="s">
        <v>225</v>
      </c>
      <c r="D20" s="43">
        <f t="shared" ref="D20:F20" si="9">SUM(D21:D22)</f>
        <v>2806.0459</v>
      </c>
      <c r="E20" s="43">
        <f t="shared" si="9"/>
        <v>2500.170686</v>
      </c>
      <c r="F20" s="43">
        <f t="shared" si="9"/>
        <v>2529.941305</v>
      </c>
      <c r="G20" s="44"/>
      <c r="H20" s="7" t="str">
        <f t="shared" si="6"/>
        <v/>
      </c>
      <c r="L20" s="49"/>
      <c r="M20" s="49"/>
    </row>
    <row r="21" s="8" customFormat="1" ht="24" customHeight="1" spans="1:13">
      <c r="A21" s="46" t="s">
        <v>226</v>
      </c>
      <c r="B21" s="46" t="s">
        <v>227</v>
      </c>
      <c r="C21" s="47" t="s">
        <v>206</v>
      </c>
      <c r="D21" s="24">
        <v>2733.8113</v>
      </c>
      <c r="E21" s="24">
        <v>2441.161966</v>
      </c>
      <c r="F21" s="24">
        <v>2475.76595</v>
      </c>
      <c r="G21" s="25"/>
      <c r="H21" s="7" t="str">
        <f t="shared" si="6"/>
        <v>9</v>
      </c>
      <c r="L21" s="49"/>
      <c r="M21" s="49"/>
    </row>
    <row r="22" s="8" customFormat="1" ht="24" customHeight="1" spans="1:13">
      <c r="A22" s="46" t="s">
        <v>226</v>
      </c>
      <c r="B22" s="46" t="s">
        <v>227</v>
      </c>
      <c r="C22" s="47" t="s">
        <v>208</v>
      </c>
      <c r="D22" s="24">
        <v>72.2346</v>
      </c>
      <c r="E22" s="24">
        <v>59.00872</v>
      </c>
      <c r="F22" s="24">
        <v>54.175355</v>
      </c>
      <c r="G22" s="50"/>
      <c r="H22" s="7" t="str">
        <f t="shared" si="6"/>
        <v>9</v>
      </c>
      <c r="J22" s="7"/>
      <c r="L22" s="49"/>
      <c r="M22" s="49"/>
    </row>
    <row r="23" s="9" customFormat="1" ht="24" customHeight="1" spans="1:13">
      <c r="A23" s="41" t="s">
        <v>219</v>
      </c>
      <c r="B23" s="41" t="s">
        <v>219</v>
      </c>
      <c r="C23" s="42" t="s">
        <v>228</v>
      </c>
      <c r="D23" s="43">
        <f t="shared" ref="D23:F23" si="10">SUM(D24:D25)</f>
        <v>371.6199</v>
      </c>
      <c r="E23" s="43">
        <f t="shared" si="10"/>
        <v>355.851084</v>
      </c>
      <c r="F23" s="43">
        <f t="shared" si="10"/>
        <v>0</v>
      </c>
      <c r="G23" s="44" t="s">
        <v>229</v>
      </c>
      <c r="H23" s="7" t="str">
        <f t="shared" si="6"/>
        <v/>
      </c>
      <c r="L23" s="49"/>
      <c r="M23" s="49"/>
    </row>
    <row r="24" s="9" customFormat="1" ht="24" customHeight="1" spans="1:13">
      <c r="A24" s="46" t="s">
        <v>230</v>
      </c>
      <c r="B24" s="46" t="s">
        <v>231</v>
      </c>
      <c r="C24" s="47" t="s">
        <v>206</v>
      </c>
      <c r="D24" s="24">
        <v>360.7702</v>
      </c>
      <c r="E24" s="24">
        <v>346.876336</v>
      </c>
      <c r="F24" s="24"/>
      <c r="G24" s="25"/>
      <c r="H24" s="7" t="str">
        <f t="shared" si="6"/>
        <v>9</v>
      </c>
    </row>
    <row r="25" s="10" customFormat="1" ht="24" customHeight="1" spans="1:13">
      <c r="A25" s="46" t="s">
        <v>230</v>
      </c>
      <c r="B25" s="46" t="s">
        <v>231</v>
      </c>
      <c r="C25" s="47" t="s">
        <v>208</v>
      </c>
      <c r="D25" s="24">
        <v>10.8497</v>
      </c>
      <c r="E25" s="24">
        <v>8.974748</v>
      </c>
      <c r="F25" s="24"/>
      <c r="G25" s="50"/>
      <c r="H25" s="7" t="str">
        <f t="shared" si="6"/>
        <v>9</v>
      </c>
      <c r="J25" s="7"/>
    </row>
    <row r="26" s="10" customFormat="1" ht="24" customHeight="1" spans="1:13">
      <c r="A26" s="41" t="s">
        <v>219</v>
      </c>
      <c r="B26" s="41" t="s">
        <v>219</v>
      </c>
      <c r="C26" s="42" t="s">
        <v>232</v>
      </c>
      <c r="D26" s="43">
        <f t="shared" ref="D26:F26" si="11">SUM(D27:D28)</f>
        <v>1886.2129</v>
      </c>
      <c r="E26" s="43">
        <f t="shared" si="11"/>
        <v>1703.751337</v>
      </c>
      <c r="F26" s="43">
        <f t="shared" si="11"/>
        <v>0</v>
      </c>
      <c r="G26" s="44" t="s">
        <v>229</v>
      </c>
      <c r="H26" s="7" t="str">
        <f t="shared" si="6"/>
        <v/>
      </c>
    </row>
    <row r="27" s="9" customFormat="1" ht="24" customHeight="1" spans="1:13">
      <c r="A27" s="46" t="s">
        <v>230</v>
      </c>
      <c r="B27" s="46" t="s">
        <v>233</v>
      </c>
      <c r="C27" s="47" t="s">
        <v>206</v>
      </c>
      <c r="D27" s="24">
        <v>1833.918</v>
      </c>
      <c r="E27" s="24">
        <v>1665.608325</v>
      </c>
      <c r="F27" s="24"/>
      <c r="G27" s="25"/>
      <c r="H27" s="7" t="str">
        <f t="shared" si="6"/>
        <v>9</v>
      </c>
    </row>
    <row r="28" s="9" customFormat="1" ht="24" customHeight="1" spans="1:13">
      <c r="A28" s="46" t="s">
        <v>230</v>
      </c>
      <c r="B28" s="46" t="s">
        <v>233</v>
      </c>
      <c r="C28" s="47" t="s">
        <v>208</v>
      </c>
      <c r="D28" s="24">
        <v>52.2949</v>
      </c>
      <c r="E28" s="24">
        <v>38.143012</v>
      </c>
      <c r="F28" s="24"/>
      <c r="G28" s="50"/>
      <c r="H28" s="7" t="str">
        <f t="shared" si="6"/>
        <v>9</v>
      </c>
      <c r="J28" s="7"/>
    </row>
    <row r="29" s="8" customFormat="1" ht="24" customHeight="1" spans="1:13">
      <c r="A29" s="41" t="s">
        <v>219</v>
      </c>
      <c r="B29" s="41" t="s">
        <v>219</v>
      </c>
      <c r="C29" s="42" t="s">
        <v>234</v>
      </c>
      <c r="D29" s="43">
        <f t="shared" ref="D29:F29" si="12">SUM(D30:D31)</f>
        <v>2213.7846</v>
      </c>
      <c r="E29" s="43">
        <f t="shared" si="12"/>
        <v>2095.218526</v>
      </c>
      <c r="F29" s="43">
        <f t="shared" si="12"/>
        <v>4045.527884</v>
      </c>
      <c r="G29" s="44"/>
      <c r="H29" s="7" t="str">
        <f t="shared" si="6"/>
        <v/>
      </c>
    </row>
    <row r="30" s="7" customFormat="1" ht="24" customHeight="1" spans="1:13">
      <c r="A30" s="46" t="s">
        <v>230</v>
      </c>
      <c r="B30" s="46" t="s">
        <v>235</v>
      </c>
      <c r="C30" s="47" t="s">
        <v>206</v>
      </c>
      <c r="D30" s="24">
        <v>2154.7003</v>
      </c>
      <c r="E30" s="24">
        <v>2050.510716</v>
      </c>
      <c r="F30" s="24">
        <v>3957.551642</v>
      </c>
      <c r="G30" s="25"/>
      <c r="H30" s="7" t="str">
        <f t="shared" si="6"/>
        <v>9</v>
      </c>
    </row>
    <row r="31" s="8" customFormat="1" ht="24" customHeight="1" spans="1:13">
      <c r="A31" s="46" t="s">
        <v>230</v>
      </c>
      <c r="B31" s="46" t="s">
        <v>235</v>
      </c>
      <c r="C31" s="47" t="s">
        <v>208</v>
      </c>
      <c r="D31" s="24">
        <v>59.0843</v>
      </c>
      <c r="E31" s="24">
        <v>44.70781</v>
      </c>
      <c r="F31" s="24">
        <v>87.976242</v>
      </c>
      <c r="G31" s="50"/>
      <c r="H31" s="7" t="str">
        <f t="shared" si="6"/>
        <v>9</v>
      </c>
      <c r="J31" s="7"/>
    </row>
    <row r="32" s="7" customFormat="1" ht="24" customHeight="1" spans="1:13">
      <c r="A32" s="37" t="s">
        <v>219</v>
      </c>
      <c r="B32" s="37" t="s">
        <v>219</v>
      </c>
      <c r="C32" s="51" t="s">
        <v>236</v>
      </c>
      <c r="D32" s="39">
        <f t="shared" ref="D32:F32" si="13">D33</f>
        <v>305.6469</v>
      </c>
      <c r="E32" s="39">
        <f t="shared" si="13"/>
        <v>289.476</v>
      </c>
      <c r="F32" s="39">
        <f t="shared" si="13"/>
        <v>291.620228</v>
      </c>
      <c r="G32" s="40"/>
      <c r="H32" s="7" t="str">
        <f t="shared" si="6"/>
        <v/>
      </c>
    </row>
    <row r="33" s="7" customFormat="1" ht="24" customHeight="1" spans="1:8">
      <c r="A33" s="41" t="s">
        <v>219</v>
      </c>
      <c r="B33" s="41" t="s">
        <v>219</v>
      </c>
      <c r="C33" s="52" t="s">
        <v>237</v>
      </c>
      <c r="D33" s="43">
        <f t="shared" ref="D33:F33" si="14">SUM(D34:D35)</f>
        <v>305.6469</v>
      </c>
      <c r="E33" s="43">
        <f t="shared" si="14"/>
        <v>289.476</v>
      </c>
      <c r="F33" s="43">
        <f t="shared" si="14"/>
        <v>291.620228</v>
      </c>
      <c r="G33" s="44"/>
      <c r="H33" s="7" t="str">
        <f t="shared" si="6"/>
        <v/>
      </c>
    </row>
    <row r="34" s="7" customFormat="1" ht="24" customHeight="1" spans="1:8">
      <c r="A34" s="45">
        <v>2100301</v>
      </c>
      <c r="B34" s="46" t="s">
        <v>238</v>
      </c>
      <c r="C34" s="47" t="s">
        <v>206</v>
      </c>
      <c r="D34" s="24">
        <v>256.6514</v>
      </c>
      <c r="E34" s="24">
        <v>240.956447</v>
      </c>
      <c r="F34" s="24">
        <v>243.059124</v>
      </c>
      <c r="G34" s="25"/>
      <c r="H34" s="7" t="str">
        <f t="shared" si="6"/>
        <v>9</v>
      </c>
    </row>
    <row r="35" s="7" customFormat="1" ht="24" customHeight="1" spans="1:8">
      <c r="A35" s="45">
        <v>2100301</v>
      </c>
      <c r="B35" s="46" t="s">
        <v>238</v>
      </c>
      <c r="C35" s="47" t="s">
        <v>208</v>
      </c>
      <c r="D35" s="24">
        <v>48.9955</v>
      </c>
      <c r="E35" s="24">
        <v>48.519553</v>
      </c>
      <c r="F35" s="24">
        <v>48.561104</v>
      </c>
      <c r="G35" s="25"/>
      <c r="H35" s="7" t="str">
        <f t="shared" si="6"/>
        <v>9</v>
      </c>
    </row>
    <row r="36" s="7" customFormat="1" ht="24" customHeight="1" spans="1:8">
      <c r="A36" s="37" t="s">
        <v>219</v>
      </c>
      <c r="B36" s="37" t="s">
        <v>219</v>
      </c>
      <c r="C36" s="38" t="s">
        <v>239</v>
      </c>
      <c r="D36" s="39">
        <f t="shared" ref="D36:F36" si="15">D37+D40+D43</f>
        <v>1357.4805</v>
      </c>
      <c r="E36" s="39">
        <f t="shared" si="15"/>
        <v>1209.106089</v>
      </c>
      <c r="F36" s="39">
        <f t="shared" si="15"/>
        <v>1232.821246</v>
      </c>
      <c r="G36" s="40"/>
      <c r="H36" s="7" t="str">
        <f t="shared" si="6"/>
        <v/>
      </c>
    </row>
    <row r="37" s="7" customFormat="1" ht="24" customHeight="1" spans="1:8">
      <c r="A37" s="41" t="s">
        <v>219</v>
      </c>
      <c r="B37" s="41" t="s">
        <v>219</v>
      </c>
      <c r="C37" s="42" t="s">
        <v>240</v>
      </c>
      <c r="D37" s="43">
        <f t="shared" ref="D37:F37" si="16">SUM(D38:D39)</f>
        <v>1100.7626</v>
      </c>
      <c r="E37" s="43">
        <f t="shared" si="16"/>
        <v>979.909203</v>
      </c>
      <c r="F37" s="43">
        <f t="shared" si="16"/>
        <v>1000.571697</v>
      </c>
      <c r="G37" s="44"/>
      <c r="H37" s="7" t="str">
        <f t="shared" si="6"/>
        <v/>
      </c>
    </row>
    <row r="38" s="7" customFormat="1" ht="24" customHeight="1" spans="1:8">
      <c r="A38" s="45" t="s">
        <v>241</v>
      </c>
      <c r="B38" s="46" t="s">
        <v>242</v>
      </c>
      <c r="C38" s="47" t="s">
        <v>206</v>
      </c>
      <c r="D38" s="24">
        <v>993.8387</v>
      </c>
      <c r="E38" s="24">
        <v>890.0633</v>
      </c>
      <c r="F38" s="24">
        <v>907.309421</v>
      </c>
      <c r="G38" s="25"/>
      <c r="H38" s="7" t="str">
        <f t="shared" si="6"/>
        <v>9</v>
      </c>
    </row>
    <row r="39" s="7" customFormat="1" ht="24" customHeight="1" spans="1:8">
      <c r="A39" s="45" t="s">
        <v>241</v>
      </c>
      <c r="B39" s="46" t="s">
        <v>242</v>
      </c>
      <c r="C39" s="47" t="s">
        <v>208</v>
      </c>
      <c r="D39" s="24">
        <v>106.9239</v>
      </c>
      <c r="E39" s="24">
        <v>89.845903</v>
      </c>
      <c r="F39" s="24">
        <v>93.262276</v>
      </c>
      <c r="G39" s="25"/>
      <c r="H39" s="7" t="str">
        <f t="shared" si="6"/>
        <v>9</v>
      </c>
    </row>
    <row r="40" s="11" customFormat="1" ht="24" customHeight="1" spans="1:8">
      <c r="A40" s="41" t="s">
        <v>219</v>
      </c>
      <c r="B40" s="41" t="s">
        <v>219</v>
      </c>
      <c r="C40" s="42" t="s">
        <v>243</v>
      </c>
      <c r="D40" s="43">
        <f t="shared" ref="D40:F40" si="17">SUM(D41:D42)</f>
        <v>150.6524</v>
      </c>
      <c r="E40" s="43">
        <f t="shared" si="17"/>
        <v>149.659045</v>
      </c>
      <c r="F40" s="43">
        <f t="shared" si="17"/>
        <v>163.23149</v>
      </c>
      <c r="G40" s="44"/>
      <c r="H40" s="7" t="str">
        <f t="shared" si="6"/>
        <v/>
      </c>
    </row>
    <row r="41" s="11" customFormat="1" ht="24" customHeight="1" spans="1:8">
      <c r="A41" s="45" t="s">
        <v>244</v>
      </c>
      <c r="B41" s="46" t="s">
        <v>245</v>
      </c>
      <c r="C41" s="47" t="s">
        <v>206</v>
      </c>
      <c r="D41" s="24">
        <v>126.6524</v>
      </c>
      <c r="E41" s="24">
        <v>133.659045</v>
      </c>
      <c r="F41" s="24">
        <v>135.809734</v>
      </c>
      <c r="G41" s="25"/>
      <c r="H41" s="7" t="str">
        <f t="shared" si="6"/>
        <v>9</v>
      </c>
    </row>
    <row r="42" s="7" customFormat="1" ht="24" customHeight="1" spans="1:8">
      <c r="A42" s="45" t="s">
        <v>244</v>
      </c>
      <c r="B42" s="46" t="s">
        <v>245</v>
      </c>
      <c r="C42" s="47" t="s">
        <v>208</v>
      </c>
      <c r="D42" s="24">
        <v>24</v>
      </c>
      <c r="E42" s="24">
        <v>16</v>
      </c>
      <c r="F42" s="24">
        <v>27.421756</v>
      </c>
      <c r="G42" s="25"/>
      <c r="H42" s="7" t="str">
        <f t="shared" si="6"/>
        <v>9</v>
      </c>
    </row>
    <row r="43" s="7" customFormat="1" ht="24" customHeight="1" spans="1:8">
      <c r="A43" s="41" t="s">
        <v>219</v>
      </c>
      <c r="B43" s="41" t="s">
        <v>219</v>
      </c>
      <c r="C43" s="42" t="s">
        <v>246</v>
      </c>
      <c r="D43" s="43">
        <f t="shared" ref="D43:F43" si="18">SUM(D44:D45)</f>
        <v>106.0655</v>
      </c>
      <c r="E43" s="43">
        <f t="shared" si="18"/>
        <v>79.537841</v>
      </c>
      <c r="F43" s="43">
        <f t="shared" si="18"/>
        <v>69.018059</v>
      </c>
      <c r="G43" s="44"/>
      <c r="H43" s="7" t="str">
        <f t="shared" si="6"/>
        <v/>
      </c>
    </row>
    <row r="44" s="7" customFormat="1" ht="24" customHeight="1" spans="1:8">
      <c r="A44" s="45" t="s">
        <v>247</v>
      </c>
      <c r="B44" s="46" t="s">
        <v>248</v>
      </c>
      <c r="C44" s="47" t="s">
        <v>206</v>
      </c>
      <c r="D44" s="24">
        <v>92.3898</v>
      </c>
      <c r="E44" s="24">
        <v>69.101704</v>
      </c>
      <c r="F44" s="24">
        <v>58.619874</v>
      </c>
      <c r="G44" s="25"/>
      <c r="H44" s="7" t="str">
        <f t="shared" si="6"/>
        <v>9</v>
      </c>
    </row>
    <row r="45" s="7" customFormat="1" ht="24" customHeight="1" spans="1:8">
      <c r="A45" s="45" t="s">
        <v>247</v>
      </c>
      <c r="B45" s="46" t="s">
        <v>248</v>
      </c>
      <c r="C45" s="47" t="s">
        <v>208</v>
      </c>
      <c r="D45" s="24">
        <v>13.6757</v>
      </c>
      <c r="E45" s="24">
        <v>10.436137</v>
      </c>
      <c r="F45" s="24">
        <v>10.398185</v>
      </c>
      <c r="G45" s="25"/>
      <c r="H45" s="7" t="str">
        <f t="shared" si="6"/>
        <v>9</v>
      </c>
    </row>
    <row r="46" s="7" customFormat="1" ht="24" customHeight="1" spans="1:8">
      <c r="A46" s="32" t="s">
        <v>10</v>
      </c>
      <c r="B46" s="32"/>
      <c r="C46" s="33" t="s">
        <v>204</v>
      </c>
      <c r="D46" s="34">
        <f t="shared" ref="D46:F46" si="19">D49+D182+D243+D256</f>
        <v>42933.7087</v>
      </c>
      <c r="E46" s="34">
        <f t="shared" si="19"/>
        <v>41952.382281</v>
      </c>
      <c r="F46" s="34">
        <f t="shared" si="19"/>
        <v>40051.731542</v>
      </c>
      <c r="G46" s="35"/>
      <c r="H46" s="7" t="str">
        <f t="shared" si="6"/>
        <v/>
      </c>
    </row>
    <row r="47" s="7" customFormat="1" ht="24" customHeight="1" spans="1:8">
      <c r="A47" s="32" t="s">
        <v>219</v>
      </c>
      <c r="B47" s="32" t="s">
        <v>219</v>
      </c>
      <c r="C47" s="33" t="s">
        <v>206</v>
      </c>
      <c r="D47" s="34">
        <f>SUMIFS(D49:D310,$C$49:$C$310,$C$47)</f>
        <v>40161.3078</v>
      </c>
      <c r="E47" s="34">
        <f>SUMIFS(E49:E310,$C$49:$C$310,$C$47)</f>
        <v>39467.422682</v>
      </c>
      <c r="F47" s="34">
        <f>SUMIFS(F49:F310,$C$49:$C$310,$C$47)</f>
        <v>37510.684247</v>
      </c>
      <c r="G47" s="35"/>
      <c r="H47" s="7" t="str">
        <f t="shared" si="6"/>
        <v/>
      </c>
    </row>
    <row r="48" s="7" customFormat="1" ht="24" customHeight="1" spans="1:8">
      <c r="A48" s="32" t="s">
        <v>219</v>
      </c>
      <c r="B48" s="32" t="s">
        <v>219</v>
      </c>
      <c r="C48" s="33" t="s">
        <v>208</v>
      </c>
      <c r="D48" s="34">
        <f>SUMIFS(D49:D310,$C$49:$C$310,$C$48)</f>
        <v>2772.4009</v>
      </c>
      <c r="E48" s="34">
        <f>SUMIFS(E49:E310,$C$49:$C$310,$C$48)</f>
        <v>2484.959599</v>
      </c>
      <c r="F48" s="34">
        <f>SUMIFS(F49:F310,$C$49:$C$310,$C$48)</f>
        <v>2541.047295</v>
      </c>
      <c r="G48" s="35"/>
      <c r="H48" s="7" t="str">
        <f t="shared" si="6"/>
        <v/>
      </c>
    </row>
    <row r="49" s="7" customFormat="1" ht="24" customHeight="1" spans="1:8">
      <c r="A49" s="37" t="s">
        <v>219</v>
      </c>
      <c r="B49" s="37" t="s">
        <v>219</v>
      </c>
      <c r="C49" s="38" t="s">
        <v>213</v>
      </c>
      <c r="D49" s="39">
        <f>D50+D146+D98+D68+D80+D116+D56+D149+D152+D83+D53+D86+D89+D65+D92+D95+D62+D59+D134+D140+D143+D137+D119+D122+D125+D128+D131+D155+D158+D161+D113+D164+D167+D170+D173+D101+D104</f>
        <v>13313.7548</v>
      </c>
      <c r="E49" s="39">
        <f>E50+E146+E98+E68+E80+E116+E56+E149+E152+E83+E53+E86+E89+E65+E92+E95+E62+E59+E134+E140+E143+E137+E119+E122+E125+E128+E131+E155+E158+E161+E113+E164+E167+E170+E173+E101+E104+E176</f>
        <v>12890.648574</v>
      </c>
      <c r="F49" s="39">
        <f>F50+F146+F98+F68+F71+F74+F77+F80+F116+F56+F149+F152+F83+F53+F86+F89+F65+F92+F95+F62+F59+F134+F140+F143+F137+F119+F122+F125+F128+F131+F155+F158+F161+F113+F164+F167+F170+F173+F101+F104+F107+F110+F176+F179</f>
        <v>12331.896176</v>
      </c>
      <c r="G49" s="40"/>
      <c r="H49" s="7" t="str">
        <f t="shared" si="6"/>
        <v/>
      </c>
    </row>
    <row r="50" s="7" customFormat="1" ht="24" customHeight="1" spans="1:8">
      <c r="A50" s="41" t="s">
        <v>219</v>
      </c>
      <c r="B50" s="41" t="s">
        <v>219</v>
      </c>
      <c r="C50" s="42" t="s">
        <v>249</v>
      </c>
      <c r="D50" s="43">
        <f t="shared" ref="D50:F50" si="20">SUM(D51:D52)</f>
        <v>988.4696</v>
      </c>
      <c r="E50" s="43">
        <f t="shared" si="20"/>
        <v>992.06182</v>
      </c>
      <c r="F50" s="43">
        <f t="shared" si="20"/>
        <v>950.559985</v>
      </c>
      <c r="G50" s="44"/>
      <c r="H50" s="7" t="str">
        <f t="shared" si="6"/>
        <v/>
      </c>
    </row>
    <row r="51" s="7" customFormat="1" ht="24" customHeight="1" spans="1:8">
      <c r="A51" s="45" t="s">
        <v>241</v>
      </c>
      <c r="B51" s="46" t="s">
        <v>250</v>
      </c>
      <c r="C51" s="53" t="s">
        <v>206</v>
      </c>
      <c r="D51" s="24">
        <v>779.3664</v>
      </c>
      <c r="E51" s="24">
        <v>776.661517</v>
      </c>
      <c r="F51" s="24">
        <v>735.644219</v>
      </c>
      <c r="G51" s="25"/>
      <c r="H51" s="7" t="str">
        <f t="shared" si="6"/>
        <v>0</v>
      </c>
    </row>
    <row r="52" s="7" customFormat="1" ht="24" customHeight="1" spans="1:8">
      <c r="A52" s="45" t="s">
        <v>241</v>
      </c>
      <c r="B52" s="46" t="s">
        <v>250</v>
      </c>
      <c r="C52" s="53" t="s">
        <v>208</v>
      </c>
      <c r="D52" s="24">
        <v>209.1032</v>
      </c>
      <c r="E52" s="24">
        <v>215.400303</v>
      </c>
      <c r="F52" s="24">
        <v>214.915766</v>
      </c>
      <c r="G52" s="25"/>
      <c r="H52" s="7" t="str">
        <f t="shared" si="6"/>
        <v>0</v>
      </c>
    </row>
    <row r="53" s="7" customFormat="1" ht="24" customHeight="1" spans="1:8">
      <c r="A53" s="41" t="s">
        <v>219</v>
      </c>
      <c r="B53" s="41" t="s">
        <v>219</v>
      </c>
      <c r="C53" s="42" t="s">
        <v>251</v>
      </c>
      <c r="D53" s="43">
        <f t="shared" ref="D53:F53" si="21">SUM(D54:D55)</f>
        <v>573.9458</v>
      </c>
      <c r="E53" s="43">
        <f t="shared" si="21"/>
        <v>524.108261</v>
      </c>
      <c r="F53" s="43">
        <f t="shared" si="21"/>
        <v>566.948271</v>
      </c>
      <c r="G53" s="44"/>
      <c r="H53" s="7" t="str">
        <f t="shared" si="6"/>
        <v/>
      </c>
    </row>
    <row r="54" s="7" customFormat="1" ht="24" customHeight="1" spans="1:8">
      <c r="A54" s="45" t="s">
        <v>252</v>
      </c>
      <c r="B54" s="46" t="s">
        <v>253</v>
      </c>
      <c r="C54" s="53" t="s">
        <v>206</v>
      </c>
      <c r="D54" s="24">
        <v>527.114</v>
      </c>
      <c r="E54" s="24">
        <v>474.88582</v>
      </c>
      <c r="F54" s="24">
        <v>513.673836</v>
      </c>
      <c r="G54" s="25"/>
      <c r="H54" s="7" t="str">
        <f t="shared" si="6"/>
        <v>0</v>
      </c>
    </row>
    <row r="55" s="7" customFormat="1" ht="24" customHeight="1" spans="1:8">
      <c r="A55" s="45" t="s">
        <v>252</v>
      </c>
      <c r="B55" s="46" t="s">
        <v>253</v>
      </c>
      <c r="C55" s="53" t="s">
        <v>208</v>
      </c>
      <c r="D55" s="24">
        <v>46.8318</v>
      </c>
      <c r="E55" s="24">
        <v>49.222441</v>
      </c>
      <c r="F55" s="24">
        <v>53.274435</v>
      </c>
      <c r="G55" s="25"/>
      <c r="H55" s="7" t="str">
        <f t="shared" si="6"/>
        <v>0</v>
      </c>
    </row>
    <row r="56" s="7" customFormat="1" ht="24" customHeight="1" spans="1:8">
      <c r="A56" s="41" t="s">
        <v>219</v>
      </c>
      <c r="B56" s="41" t="s">
        <v>219</v>
      </c>
      <c r="C56" s="42" t="s">
        <v>254</v>
      </c>
      <c r="D56" s="43">
        <f t="shared" ref="D56:F56" si="22">SUM(D57:D58)</f>
        <v>775.1846</v>
      </c>
      <c r="E56" s="43">
        <f t="shared" si="22"/>
        <v>759.139495</v>
      </c>
      <c r="F56" s="43">
        <f t="shared" si="22"/>
        <v>813.600496</v>
      </c>
      <c r="G56" s="44"/>
      <c r="H56" s="7" t="str">
        <f t="shared" si="6"/>
        <v/>
      </c>
    </row>
    <row r="57" s="7" customFormat="1" ht="24" customHeight="1" spans="1:8">
      <c r="A57" s="45" t="s">
        <v>255</v>
      </c>
      <c r="B57" s="46" t="s">
        <v>256</v>
      </c>
      <c r="C57" s="53" t="s">
        <v>206</v>
      </c>
      <c r="D57" s="24">
        <v>665.3192</v>
      </c>
      <c r="E57" s="24">
        <v>654.842065</v>
      </c>
      <c r="F57" s="24">
        <v>701.453326</v>
      </c>
      <c r="G57" s="25"/>
      <c r="H57" s="7" t="str">
        <f t="shared" si="6"/>
        <v>0</v>
      </c>
    </row>
    <row r="58" s="7" customFormat="1" ht="24" customHeight="1" spans="1:8">
      <c r="A58" s="45" t="s">
        <v>255</v>
      </c>
      <c r="B58" s="46" t="s">
        <v>256</v>
      </c>
      <c r="C58" s="53" t="s">
        <v>208</v>
      </c>
      <c r="D58" s="24">
        <v>109.8654</v>
      </c>
      <c r="E58" s="24">
        <v>104.29743</v>
      </c>
      <c r="F58" s="24">
        <v>112.14717</v>
      </c>
      <c r="G58" s="25"/>
      <c r="H58" s="7" t="str">
        <f t="shared" si="6"/>
        <v>0</v>
      </c>
    </row>
    <row r="59" s="7" customFormat="1" ht="24" customHeight="1" spans="1:8">
      <c r="A59" s="41" t="s">
        <v>219</v>
      </c>
      <c r="B59" s="41" t="s">
        <v>219</v>
      </c>
      <c r="C59" s="42" t="s">
        <v>257</v>
      </c>
      <c r="D59" s="43">
        <f t="shared" ref="D59:F59" si="23">SUM(D60:D61)</f>
        <v>499.4366</v>
      </c>
      <c r="E59" s="43">
        <f t="shared" si="23"/>
        <v>362.559281</v>
      </c>
      <c r="F59" s="43">
        <f t="shared" si="23"/>
        <v>308.290613</v>
      </c>
      <c r="G59" s="44"/>
      <c r="H59" s="7" t="str">
        <f t="shared" si="6"/>
        <v/>
      </c>
    </row>
    <row r="60" s="7" customFormat="1" ht="24" customHeight="1" spans="1:8">
      <c r="A60" s="45">
        <v>2013601</v>
      </c>
      <c r="B60" s="46" t="s">
        <v>258</v>
      </c>
      <c r="C60" s="53" t="s">
        <v>206</v>
      </c>
      <c r="D60" s="24">
        <v>459.6455</v>
      </c>
      <c r="E60" s="24">
        <v>328.318552</v>
      </c>
      <c r="F60" s="24">
        <v>278.568449</v>
      </c>
      <c r="G60" s="25"/>
      <c r="H60" s="7" t="str">
        <f t="shared" si="6"/>
        <v>0</v>
      </c>
    </row>
    <row r="61" s="7" customFormat="1" ht="24" customHeight="1" spans="1:8">
      <c r="A61" s="45">
        <v>2013601</v>
      </c>
      <c r="B61" s="46" t="s">
        <v>258</v>
      </c>
      <c r="C61" s="53" t="s">
        <v>208</v>
      </c>
      <c r="D61" s="24">
        <v>39.7911</v>
      </c>
      <c r="E61" s="24">
        <v>34.240729</v>
      </c>
      <c r="F61" s="24">
        <v>29.722164</v>
      </c>
      <c r="G61" s="54"/>
      <c r="H61" s="7" t="str">
        <f t="shared" si="6"/>
        <v>0</v>
      </c>
    </row>
    <row r="62" s="7" customFormat="1" ht="24" customHeight="1" spans="1:8">
      <c r="A62" s="41" t="s">
        <v>219</v>
      </c>
      <c r="B62" s="41" t="s">
        <v>219</v>
      </c>
      <c r="C62" s="42" t="s">
        <v>259</v>
      </c>
      <c r="D62" s="43">
        <f t="shared" ref="D62:F62" si="24">SUM(D63:D64)</f>
        <v>17.1104</v>
      </c>
      <c r="E62" s="43">
        <f t="shared" si="24"/>
        <v>0</v>
      </c>
      <c r="F62" s="43">
        <f t="shared" si="24"/>
        <v>0</v>
      </c>
      <c r="G62" s="44" t="s">
        <v>229</v>
      </c>
      <c r="H62" s="7" t="str">
        <f t="shared" si="6"/>
        <v/>
      </c>
    </row>
    <row r="63" s="7" customFormat="1" ht="24" customHeight="1" spans="1:8">
      <c r="A63" s="45" t="s">
        <v>241</v>
      </c>
      <c r="B63" s="46" t="s">
        <v>260</v>
      </c>
      <c r="C63" s="53" t="s">
        <v>206</v>
      </c>
      <c r="D63" s="24">
        <v>15.6349</v>
      </c>
      <c r="E63" s="24"/>
      <c r="F63" s="24"/>
      <c r="G63" s="25"/>
      <c r="H63" s="7" t="str">
        <f t="shared" si="6"/>
        <v>0</v>
      </c>
    </row>
    <row r="64" s="7" customFormat="1" ht="24" customHeight="1" spans="1:8">
      <c r="A64" s="45" t="s">
        <v>241</v>
      </c>
      <c r="B64" s="46" t="s">
        <v>260</v>
      </c>
      <c r="C64" s="53" t="s">
        <v>208</v>
      </c>
      <c r="D64" s="24">
        <v>1.4755</v>
      </c>
      <c r="E64" s="24"/>
      <c r="F64" s="24"/>
      <c r="G64" s="25"/>
      <c r="H64" s="7" t="str">
        <f t="shared" si="6"/>
        <v>0</v>
      </c>
    </row>
    <row r="65" s="7" customFormat="1" ht="24" customHeight="1" spans="1:8">
      <c r="A65" s="41" t="s">
        <v>219</v>
      </c>
      <c r="B65" s="41" t="s">
        <v>219</v>
      </c>
      <c r="C65" s="42" t="s">
        <v>261</v>
      </c>
      <c r="D65" s="43">
        <f t="shared" ref="D65:F65" si="25">SUM(D66:D67)</f>
        <v>870.8922</v>
      </c>
      <c r="E65" s="43">
        <f t="shared" si="25"/>
        <v>852.648916</v>
      </c>
      <c r="F65" s="43">
        <f t="shared" si="25"/>
        <v>782.266604</v>
      </c>
      <c r="G65" s="44"/>
      <c r="H65" s="7" t="str">
        <f t="shared" si="6"/>
        <v/>
      </c>
    </row>
    <row r="66" s="7" customFormat="1" ht="24" customHeight="1" spans="1:8">
      <c r="A66" s="45" t="s">
        <v>262</v>
      </c>
      <c r="B66" s="46" t="s">
        <v>263</v>
      </c>
      <c r="C66" s="53" t="s">
        <v>206</v>
      </c>
      <c r="D66" s="24">
        <v>751.8025</v>
      </c>
      <c r="E66" s="24">
        <v>736.674132</v>
      </c>
      <c r="F66" s="24">
        <v>673.395389</v>
      </c>
      <c r="G66" s="25"/>
      <c r="H66" s="7" t="str">
        <f t="shared" si="6"/>
        <v>0</v>
      </c>
    </row>
    <row r="67" s="7" customFormat="1" ht="24" customHeight="1" spans="1:8">
      <c r="A67" s="45" t="s">
        <v>262</v>
      </c>
      <c r="B67" s="46" t="s">
        <v>263</v>
      </c>
      <c r="C67" s="53" t="s">
        <v>208</v>
      </c>
      <c r="D67" s="24">
        <v>119.0897</v>
      </c>
      <c r="E67" s="24">
        <v>115.974784</v>
      </c>
      <c r="F67" s="24">
        <v>108.871215</v>
      </c>
      <c r="G67" s="25"/>
      <c r="H67" s="7" t="str">
        <f t="shared" si="6"/>
        <v>0</v>
      </c>
    </row>
    <row r="68" s="7" customFormat="1" ht="24" customHeight="1" spans="1:8">
      <c r="A68" s="41" t="s">
        <v>219</v>
      </c>
      <c r="B68" s="41" t="s">
        <v>219</v>
      </c>
      <c r="C68" s="42" t="s">
        <v>264</v>
      </c>
      <c r="D68" s="43">
        <f t="shared" ref="D68:F68" si="26">SUM(D69:D70)</f>
        <v>489.1486</v>
      </c>
      <c r="E68" s="43">
        <f t="shared" si="26"/>
        <v>479.131488</v>
      </c>
      <c r="F68" s="43">
        <f t="shared" si="26"/>
        <v>452.657548</v>
      </c>
      <c r="G68" s="44"/>
      <c r="H68" s="7" t="str">
        <f t="shared" si="6"/>
        <v/>
      </c>
    </row>
    <row r="69" s="7" customFormat="1" ht="24" customHeight="1" spans="1:8">
      <c r="A69" s="45" t="s">
        <v>265</v>
      </c>
      <c r="B69" s="46" t="s">
        <v>266</v>
      </c>
      <c r="C69" s="53" t="s">
        <v>206</v>
      </c>
      <c r="D69" s="24">
        <v>445.1227</v>
      </c>
      <c r="E69" s="24">
        <v>435.510526</v>
      </c>
      <c r="F69" s="24">
        <v>411.097253</v>
      </c>
      <c r="G69" s="25"/>
      <c r="H69" s="7" t="str">
        <f t="shared" si="6"/>
        <v>0</v>
      </c>
    </row>
    <row r="70" s="7" customFormat="1" ht="24" customHeight="1" spans="1:8">
      <c r="A70" s="45" t="s">
        <v>265</v>
      </c>
      <c r="B70" s="46" t="s">
        <v>266</v>
      </c>
      <c r="C70" s="53" t="s">
        <v>208</v>
      </c>
      <c r="D70" s="24">
        <v>44.0259</v>
      </c>
      <c r="E70" s="24">
        <v>43.620962</v>
      </c>
      <c r="F70" s="24">
        <v>41.560295</v>
      </c>
      <c r="G70" s="25"/>
      <c r="H70" s="7" t="str">
        <f t="shared" si="6"/>
        <v>0</v>
      </c>
    </row>
    <row r="71" s="7" customFormat="1" ht="24" customHeight="1" spans="1:8">
      <c r="A71" s="41" t="s">
        <v>219</v>
      </c>
      <c r="B71" s="41" t="s">
        <v>219</v>
      </c>
      <c r="C71" s="42" t="s">
        <v>267</v>
      </c>
      <c r="D71" s="43">
        <f t="shared" ref="D71:F71" si="27">SUM(D72:D73)</f>
        <v>0</v>
      </c>
      <c r="E71" s="43">
        <f t="shared" si="27"/>
        <v>0</v>
      </c>
      <c r="F71" s="43">
        <f t="shared" si="27"/>
        <v>119.560129</v>
      </c>
      <c r="G71" s="44"/>
      <c r="H71" s="7" t="str">
        <f t="shared" si="6"/>
        <v/>
      </c>
    </row>
    <row r="72" s="7" customFormat="1" ht="24" customHeight="1" spans="1:8">
      <c r="A72" s="45" t="s">
        <v>268</v>
      </c>
      <c r="B72" s="46" t="s">
        <v>269</v>
      </c>
      <c r="C72" s="53" t="s">
        <v>206</v>
      </c>
      <c r="D72" s="24"/>
      <c r="E72" s="24"/>
      <c r="F72" s="24">
        <v>110.587522</v>
      </c>
      <c r="G72" s="25"/>
      <c r="H72" s="7" t="str">
        <f t="shared" si="6"/>
        <v>0</v>
      </c>
    </row>
    <row r="73" s="7" customFormat="1" ht="24" customHeight="1" spans="1:8">
      <c r="A73" s="45" t="s">
        <v>268</v>
      </c>
      <c r="B73" s="46" t="s">
        <v>269</v>
      </c>
      <c r="C73" s="53" t="s">
        <v>208</v>
      </c>
      <c r="D73" s="24"/>
      <c r="E73" s="24"/>
      <c r="F73" s="24">
        <v>8.972607</v>
      </c>
      <c r="G73" s="25"/>
      <c r="H73" s="7" t="str">
        <f t="shared" si="6"/>
        <v>0</v>
      </c>
    </row>
    <row r="74" s="7" customFormat="1" ht="24" customHeight="1" spans="1:8">
      <c r="A74" s="41" t="s">
        <v>219</v>
      </c>
      <c r="B74" s="41" t="s">
        <v>219</v>
      </c>
      <c r="C74" s="42" t="s">
        <v>270</v>
      </c>
      <c r="D74" s="43">
        <f t="shared" ref="D74:F74" si="28">SUM(D75:D76)</f>
        <v>0</v>
      </c>
      <c r="E74" s="43">
        <f t="shared" si="28"/>
        <v>0</v>
      </c>
      <c r="F74" s="43">
        <f t="shared" si="28"/>
        <v>120.57752</v>
      </c>
      <c r="G74" s="44"/>
      <c r="H74" s="7" t="str">
        <f t="shared" si="6"/>
        <v/>
      </c>
    </row>
    <row r="75" s="7" customFormat="1" ht="24" customHeight="1" spans="1:8">
      <c r="A75" s="45" t="s">
        <v>268</v>
      </c>
      <c r="B75" s="46" t="s">
        <v>271</v>
      </c>
      <c r="C75" s="53" t="s">
        <v>206</v>
      </c>
      <c r="D75" s="24"/>
      <c r="E75" s="24"/>
      <c r="F75" s="24">
        <v>113.129591</v>
      </c>
      <c r="G75" s="25"/>
      <c r="H75" s="7" t="str">
        <f t="shared" si="6"/>
        <v>0</v>
      </c>
    </row>
    <row r="76" s="7" customFormat="1" ht="24" customHeight="1" spans="1:8">
      <c r="A76" s="45" t="s">
        <v>268</v>
      </c>
      <c r="B76" s="46" t="s">
        <v>271</v>
      </c>
      <c r="C76" s="53" t="s">
        <v>208</v>
      </c>
      <c r="D76" s="24"/>
      <c r="E76" s="24"/>
      <c r="F76" s="24">
        <v>7.447929</v>
      </c>
      <c r="G76" s="25"/>
      <c r="H76" s="7" t="str">
        <f t="shared" si="6"/>
        <v>0</v>
      </c>
    </row>
    <row r="77" s="7" customFormat="1" ht="24" customHeight="1" spans="1:8">
      <c r="A77" s="41" t="s">
        <v>219</v>
      </c>
      <c r="B77" s="41" t="s">
        <v>219</v>
      </c>
      <c r="C77" s="42" t="s">
        <v>272</v>
      </c>
      <c r="D77" s="43">
        <f t="shared" ref="D77:F77" si="29">SUM(D78:D79)</f>
        <v>0</v>
      </c>
      <c r="E77" s="43">
        <f t="shared" si="29"/>
        <v>0</v>
      </c>
      <c r="F77" s="43">
        <f t="shared" si="29"/>
        <v>162.62083</v>
      </c>
      <c r="G77" s="44"/>
      <c r="H77" s="7" t="str">
        <f t="shared" si="6"/>
        <v/>
      </c>
    </row>
    <row r="78" s="7" customFormat="1" ht="24" customHeight="1" spans="1:8">
      <c r="A78" s="45" t="s">
        <v>268</v>
      </c>
      <c r="B78" s="46" t="s">
        <v>273</v>
      </c>
      <c r="C78" s="53" t="s">
        <v>206</v>
      </c>
      <c r="D78" s="24"/>
      <c r="E78" s="24"/>
      <c r="F78" s="24">
        <v>151.610124</v>
      </c>
      <c r="G78" s="25"/>
      <c r="H78" s="7" t="str">
        <f t="shared" ref="H78:H141" si="30">MID(B78,1,1)</f>
        <v>0</v>
      </c>
    </row>
    <row r="79" s="7" customFormat="1" ht="24" customHeight="1" spans="1:8">
      <c r="A79" s="45" t="s">
        <v>268</v>
      </c>
      <c r="B79" s="46" t="s">
        <v>273</v>
      </c>
      <c r="C79" s="53" t="s">
        <v>208</v>
      </c>
      <c r="D79" s="24"/>
      <c r="E79" s="24"/>
      <c r="F79" s="24">
        <v>11.010706</v>
      </c>
      <c r="G79" s="25"/>
      <c r="H79" s="7" t="str">
        <f t="shared" si="30"/>
        <v>0</v>
      </c>
    </row>
    <row r="80" s="7" customFormat="1" ht="24" customHeight="1" spans="1:8">
      <c r="A80" s="41" t="s">
        <v>219</v>
      </c>
      <c r="B80" s="41" t="s">
        <v>219</v>
      </c>
      <c r="C80" s="42" t="s">
        <v>274</v>
      </c>
      <c r="D80" s="43">
        <f t="shared" ref="D80:F80" si="31">SUM(D81:D82)</f>
        <v>186.8672</v>
      </c>
      <c r="E80" s="43">
        <f t="shared" si="31"/>
        <v>192.85469</v>
      </c>
      <c r="F80" s="43">
        <f t="shared" si="31"/>
        <v>189.99471</v>
      </c>
      <c r="G80" s="44"/>
      <c r="H80" s="7" t="str">
        <f t="shared" si="30"/>
        <v/>
      </c>
    </row>
    <row r="81" s="7" customFormat="1" ht="24" customHeight="1" spans="1:8">
      <c r="A81" s="45" t="s">
        <v>275</v>
      </c>
      <c r="B81" s="46" t="s">
        <v>276</v>
      </c>
      <c r="C81" s="53" t="s">
        <v>206</v>
      </c>
      <c r="D81" s="24">
        <v>168.7706</v>
      </c>
      <c r="E81" s="24">
        <v>174.237766</v>
      </c>
      <c r="F81" s="24">
        <v>171.859581</v>
      </c>
      <c r="G81" s="25"/>
      <c r="H81" s="7" t="str">
        <f t="shared" si="30"/>
        <v>0</v>
      </c>
    </row>
    <row r="82" s="7" customFormat="1" ht="24" customHeight="1" spans="1:8">
      <c r="A82" s="45" t="s">
        <v>275</v>
      </c>
      <c r="B82" s="46" t="s">
        <v>276</v>
      </c>
      <c r="C82" s="53" t="s">
        <v>208</v>
      </c>
      <c r="D82" s="24">
        <v>18.0966</v>
      </c>
      <c r="E82" s="24">
        <v>18.616924</v>
      </c>
      <c r="F82" s="24">
        <v>18.135129</v>
      </c>
      <c r="G82" s="25"/>
      <c r="H82" s="7" t="str">
        <f t="shared" si="30"/>
        <v>0</v>
      </c>
    </row>
    <row r="83" s="7" customFormat="1" ht="24" customHeight="1" spans="1:8">
      <c r="A83" s="41" t="s">
        <v>219</v>
      </c>
      <c r="B83" s="41" t="s">
        <v>219</v>
      </c>
      <c r="C83" s="42" t="s">
        <v>277</v>
      </c>
      <c r="D83" s="43">
        <f t="shared" ref="D83:F83" si="32">SUM(D84:D85)</f>
        <v>186.6405</v>
      </c>
      <c r="E83" s="43">
        <f t="shared" si="32"/>
        <v>182.610019</v>
      </c>
      <c r="F83" s="43">
        <f t="shared" si="32"/>
        <v>203.90087</v>
      </c>
      <c r="G83" s="44"/>
      <c r="H83" s="7" t="str">
        <f t="shared" si="30"/>
        <v/>
      </c>
    </row>
    <row r="84" s="7" customFormat="1" ht="24" customHeight="1" spans="1:8">
      <c r="A84" s="45" t="s">
        <v>278</v>
      </c>
      <c r="B84" s="46" t="s">
        <v>279</v>
      </c>
      <c r="C84" s="53" t="s">
        <v>206</v>
      </c>
      <c r="D84" s="24">
        <v>170.7138</v>
      </c>
      <c r="E84" s="24">
        <v>166.329055</v>
      </c>
      <c r="F84" s="24">
        <v>185.676091</v>
      </c>
      <c r="G84" s="25"/>
      <c r="H84" s="7" t="str">
        <f t="shared" si="30"/>
        <v>0</v>
      </c>
    </row>
    <row r="85" s="7" customFormat="1" ht="24" customHeight="1" spans="1:8">
      <c r="A85" s="45" t="s">
        <v>278</v>
      </c>
      <c r="B85" s="46" t="s">
        <v>279</v>
      </c>
      <c r="C85" s="53" t="s">
        <v>208</v>
      </c>
      <c r="D85" s="24">
        <v>15.9267</v>
      </c>
      <c r="E85" s="24">
        <v>16.280964</v>
      </c>
      <c r="F85" s="24">
        <v>18.224779</v>
      </c>
      <c r="G85" s="54"/>
      <c r="H85" s="7" t="str">
        <f t="shared" si="30"/>
        <v>0</v>
      </c>
    </row>
    <row r="86" s="7" customFormat="1" ht="24" customHeight="1" spans="1:8">
      <c r="A86" s="41" t="s">
        <v>219</v>
      </c>
      <c r="B86" s="41" t="s">
        <v>219</v>
      </c>
      <c r="C86" s="42" t="s">
        <v>280</v>
      </c>
      <c r="D86" s="43">
        <f t="shared" ref="D86:F86" si="33">SUM(D87:D88)</f>
        <v>261.6805</v>
      </c>
      <c r="E86" s="43">
        <f t="shared" si="33"/>
        <v>286.147701</v>
      </c>
      <c r="F86" s="43">
        <f t="shared" si="33"/>
        <v>250.752244</v>
      </c>
      <c r="G86" s="44"/>
      <c r="H86" s="7" t="str">
        <f t="shared" si="30"/>
        <v/>
      </c>
    </row>
    <row r="87" s="7" customFormat="1" ht="24" customHeight="1" spans="1:8">
      <c r="A87" s="45" t="s">
        <v>281</v>
      </c>
      <c r="B87" s="46" t="s">
        <v>282</v>
      </c>
      <c r="C87" s="53" t="s">
        <v>206</v>
      </c>
      <c r="D87" s="24">
        <v>236.3376</v>
      </c>
      <c r="E87" s="24">
        <v>258.233503</v>
      </c>
      <c r="F87" s="24">
        <v>226.994968</v>
      </c>
      <c r="G87" s="25"/>
      <c r="H87" s="7" t="str">
        <f t="shared" si="30"/>
        <v>0</v>
      </c>
    </row>
    <row r="88" s="7" customFormat="1" ht="24" customHeight="1" spans="1:8">
      <c r="A88" s="45" t="s">
        <v>281</v>
      </c>
      <c r="B88" s="46" t="s">
        <v>282</v>
      </c>
      <c r="C88" s="53" t="s">
        <v>208</v>
      </c>
      <c r="D88" s="24">
        <v>25.3429</v>
      </c>
      <c r="E88" s="24">
        <v>27.914198</v>
      </c>
      <c r="F88" s="24">
        <v>23.757276</v>
      </c>
      <c r="G88" s="25"/>
      <c r="H88" s="7" t="str">
        <f t="shared" si="30"/>
        <v>0</v>
      </c>
    </row>
    <row r="89" s="7" customFormat="1" ht="24" customHeight="1" spans="1:8">
      <c r="A89" s="41" t="s">
        <v>219</v>
      </c>
      <c r="B89" s="41" t="s">
        <v>219</v>
      </c>
      <c r="C89" s="42" t="s">
        <v>283</v>
      </c>
      <c r="D89" s="43">
        <f t="shared" ref="D89:F89" si="34">SUM(D90:D91)</f>
        <v>164.6303</v>
      </c>
      <c r="E89" s="43">
        <f t="shared" si="34"/>
        <v>165.044507</v>
      </c>
      <c r="F89" s="43">
        <f t="shared" si="34"/>
        <v>168.685978</v>
      </c>
      <c r="G89" s="44"/>
      <c r="H89" s="7" t="str">
        <f t="shared" si="30"/>
        <v/>
      </c>
    </row>
    <row r="90" s="7" customFormat="1" ht="24" customHeight="1" spans="1:8">
      <c r="A90" s="45" t="s">
        <v>284</v>
      </c>
      <c r="B90" s="46" t="s">
        <v>285</v>
      </c>
      <c r="C90" s="53" t="s">
        <v>206</v>
      </c>
      <c r="D90" s="24">
        <v>148.9723</v>
      </c>
      <c r="E90" s="24">
        <v>149.576717</v>
      </c>
      <c r="F90" s="24">
        <v>152.326789</v>
      </c>
      <c r="G90" s="25"/>
      <c r="H90" s="7" t="str">
        <f t="shared" si="30"/>
        <v>0</v>
      </c>
    </row>
    <row r="91" s="7" customFormat="1" ht="24" customHeight="1" spans="1:8">
      <c r="A91" s="45" t="s">
        <v>284</v>
      </c>
      <c r="B91" s="46" t="s">
        <v>285</v>
      </c>
      <c r="C91" s="53" t="s">
        <v>208</v>
      </c>
      <c r="D91" s="24">
        <v>15.658</v>
      </c>
      <c r="E91" s="24">
        <v>15.46779</v>
      </c>
      <c r="F91" s="24">
        <v>16.359189</v>
      </c>
      <c r="G91" s="25"/>
      <c r="H91" s="7" t="str">
        <f t="shared" si="30"/>
        <v>0</v>
      </c>
    </row>
    <row r="92" s="7" customFormat="1" ht="24" customHeight="1" spans="1:8">
      <c r="A92" s="41" t="s">
        <v>219</v>
      </c>
      <c r="B92" s="41" t="s">
        <v>219</v>
      </c>
      <c r="C92" s="42" t="s">
        <v>286</v>
      </c>
      <c r="D92" s="43">
        <f t="shared" ref="D92:F92" si="35">SUM(D93:D94)</f>
        <v>212.2377</v>
      </c>
      <c r="E92" s="43">
        <f t="shared" si="35"/>
        <v>226.67401</v>
      </c>
      <c r="F92" s="43">
        <f t="shared" si="35"/>
        <v>199.144405</v>
      </c>
      <c r="G92" s="44"/>
      <c r="H92" s="7" t="str">
        <f t="shared" si="30"/>
        <v/>
      </c>
    </row>
    <row r="93" s="7" customFormat="1" ht="24" customHeight="1" spans="1:8">
      <c r="A93" s="45">
        <v>2013701</v>
      </c>
      <c r="B93" s="46" t="s">
        <v>287</v>
      </c>
      <c r="C93" s="53" t="s">
        <v>206</v>
      </c>
      <c r="D93" s="24">
        <v>190.1013</v>
      </c>
      <c r="E93" s="24">
        <v>205.281471</v>
      </c>
      <c r="F93" s="24">
        <v>180.344551</v>
      </c>
      <c r="G93" s="25"/>
      <c r="H93" s="7" t="str">
        <f t="shared" si="30"/>
        <v>0</v>
      </c>
    </row>
    <row r="94" s="7" customFormat="1" ht="24" customHeight="1" spans="1:8">
      <c r="A94" s="45">
        <v>2013701</v>
      </c>
      <c r="B94" s="46" t="s">
        <v>287</v>
      </c>
      <c r="C94" s="53" t="s">
        <v>208</v>
      </c>
      <c r="D94" s="24">
        <v>22.1364</v>
      </c>
      <c r="E94" s="24">
        <v>21.392539</v>
      </c>
      <c r="F94" s="24">
        <v>18.799854</v>
      </c>
      <c r="G94" s="25"/>
      <c r="H94" s="7" t="str">
        <f t="shared" si="30"/>
        <v>0</v>
      </c>
    </row>
    <row r="95" s="7" customFormat="1" ht="24" customHeight="1" spans="1:8">
      <c r="A95" s="41" t="s">
        <v>219</v>
      </c>
      <c r="B95" s="41" t="s">
        <v>219</v>
      </c>
      <c r="C95" s="42" t="s">
        <v>288</v>
      </c>
      <c r="D95" s="43">
        <f t="shared" ref="D95:F95" si="36">SUM(D96:D97)</f>
        <v>393.5498</v>
      </c>
      <c r="E95" s="43">
        <f t="shared" si="36"/>
        <v>278.294106</v>
      </c>
      <c r="F95" s="43">
        <f t="shared" si="36"/>
        <v>203.933996</v>
      </c>
      <c r="G95" s="44"/>
      <c r="H95" s="7" t="str">
        <f t="shared" si="30"/>
        <v/>
      </c>
    </row>
    <row r="96" s="6" customFormat="1" ht="24" customHeight="1" spans="1:8">
      <c r="A96" s="45">
        <v>2150801</v>
      </c>
      <c r="B96" s="46" t="s">
        <v>289</v>
      </c>
      <c r="C96" s="53" t="s">
        <v>206</v>
      </c>
      <c r="D96" s="24">
        <v>370.3874</v>
      </c>
      <c r="E96" s="24">
        <v>258.165919</v>
      </c>
      <c r="F96" s="24">
        <v>181.62456</v>
      </c>
      <c r="G96" s="25"/>
      <c r="H96" s="7" t="str">
        <f t="shared" si="30"/>
        <v>0</v>
      </c>
    </row>
    <row r="97" s="7" customFormat="1" ht="24" customHeight="1" spans="1:8">
      <c r="A97" s="45">
        <v>2150801</v>
      </c>
      <c r="B97" s="46" t="s">
        <v>289</v>
      </c>
      <c r="C97" s="53" t="s">
        <v>208</v>
      </c>
      <c r="D97" s="24">
        <v>23.1624</v>
      </c>
      <c r="E97" s="24">
        <v>20.128187</v>
      </c>
      <c r="F97" s="24">
        <v>22.309436</v>
      </c>
      <c r="G97" s="25"/>
      <c r="H97" s="7" t="str">
        <f t="shared" si="30"/>
        <v>0</v>
      </c>
    </row>
    <row r="98" s="7" customFormat="1" ht="24" customHeight="1" spans="1:8">
      <c r="A98" s="41" t="s">
        <v>219</v>
      </c>
      <c r="B98" s="41" t="s">
        <v>219</v>
      </c>
      <c r="C98" s="42" t="s">
        <v>290</v>
      </c>
      <c r="D98" s="43">
        <f t="shared" ref="D98:F98" si="37">SUM(D99:D100)</f>
        <v>178.9423</v>
      </c>
      <c r="E98" s="43">
        <f t="shared" si="37"/>
        <v>178.41144</v>
      </c>
      <c r="F98" s="43">
        <f t="shared" si="37"/>
        <v>157.47839</v>
      </c>
      <c r="G98" s="44"/>
      <c r="H98" s="7" t="str">
        <f t="shared" si="30"/>
        <v/>
      </c>
    </row>
    <row r="99" s="6" customFormat="1" ht="24" customHeight="1" spans="1:8">
      <c r="A99" s="45" t="s">
        <v>291</v>
      </c>
      <c r="B99" s="46" t="s">
        <v>292</v>
      </c>
      <c r="C99" s="53" t="s">
        <v>206</v>
      </c>
      <c r="D99" s="24">
        <v>160.1996</v>
      </c>
      <c r="E99" s="24">
        <v>160.526668</v>
      </c>
      <c r="F99" s="24">
        <v>141.216474</v>
      </c>
      <c r="G99" s="25"/>
      <c r="H99" s="7" t="str">
        <f t="shared" si="30"/>
        <v>0</v>
      </c>
    </row>
    <row r="100" s="7" customFormat="1" ht="24" customHeight="1" spans="1:8">
      <c r="A100" s="45" t="s">
        <v>291</v>
      </c>
      <c r="B100" s="46" t="s">
        <v>292</v>
      </c>
      <c r="C100" s="53" t="s">
        <v>208</v>
      </c>
      <c r="D100" s="24">
        <v>18.7427</v>
      </c>
      <c r="E100" s="24">
        <v>17.884772</v>
      </c>
      <c r="F100" s="24">
        <v>16.261916</v>
      </c>
      <c r="G100" s="25"/>
      <c r="H100" s="7" t="str">
        <f t="shared" si="30"/>
        <v>0</v>
      </c>
    </row>
    <row r="101" s="7" customFormat="1" ht="24" customHeight="1" spans="1:8">
      <c r="A101" s="41" t="s">
        <v>219</v>
      </c>
      <c r="B101" s="41" t="s">
        <v>219</v>
      </c>
      <c r="C101" s="42" t="s">
        <v>293</v>
      </c>
      <c r="D101" s="43">
        <f t="shared" ref="D101:F101" si="38">SUM(D102:D103)</f>
        <v>66.2509</v>
      </c>
      <c r="E101" s="43">
        <f t="shared" si="38"/>
        <v>63.63424</v>
      </c>
      <c r="F101" s="43">
        <f t="shared" si="38"/>
        <v>72.734746</v>
      </c>
      <c r="G101" s="44"/>
      <c r="H101" s="7" t="str">
        <f t="shared" si="30"/>
        <v/>
      </c>
    </row>
    <row r="102" s="7" customFormat="1" ht="24" customHeight="1" spans="1:8">
      <c r="A102" s="45" t="s">
        <v>241</v>
      </c>
      <c r="B102" s="46" t="s">
        <v>294</v>
      </c>
      <c r="C102" s="53" t="s">
        <v>206</v>
      </c>
      <c r="D102" s="24">
        <v>60.685</v>
      </c>
      <c r="E102" s="24">
        <v>58.232923</v>
      </c>
      <c r="F102" s="24">
        <v>65.909354</v>
      </c>
      <c r="G102" s="25"/>
      <c r="H102" s="7" t="str">
        <f t="shared" si="30"/>
        <v>0</v>
      </c>
    </row>
    <row r="103" s="7" customFormat="1" ht="24" customHeight="1" spans="1:8">
      <c r="A103" s="45" t="s">
        <v>241</v>
      </c>
      <c r="B103" s="46" t="s">
        <v>294</v>
      </c>
      <c r="C103" s="53" t="s">
        <v>208</v>
      </c>
      <c r="D103" s="24">
        <v>5.5659</v>
      </c>
      <c r="E103" s="24">
        <v>5.401317</v>
      </c>
      <c r="F103" s="24">
        <v>6.825392</v>
      </c>
      <c r="G103" s="25"/>
      <c r="H103" s="7" t="str">
        <f t="shared" si="30"/>
        <v>0</v>
      </c>
    </row>
    <row r="104" s="7" customFormat="1" ht="24" customHeight="1" spans="1:8">
      <c r="A104" s="41" t="s">
        <v>219</v>
      </c>
      <c r="B104" s="41" t="s">
        <v>219</v>
      </c>
      <c r="C104" s="42" t="s">
        <v>295</v>
      </c>
      <c r="D104" s="43">
        <f t="shared" ref="D104:F104" si="39">SUM(D105:D106)</f>
        <v>240.9184</v>
      </c>
      <c r="E104" s="43">
        <f t="shared" si="39"/>
        <v>256.579384</v>
      </c>
      <c r="F104" s="43">
        <f t="shared" si="39"/>
        <v>354.863617</v>
      </c>
      <c r="G104" s="44"/>
      <c r="H104" s="7" t="str">
        <f t="shared" si="30"/>
        <v/>
      </c>
    </row>
    <row r="105" s="7" customFormat="1" ht="24" customHeight="1" spans="1:8">
      <c r="A105" s="45">
        <v>2040601</v>
      </c>
      <c r="B105" s="46" t="s">
        <v>296</v>
      </c>
      <c r="C105" s="53" t="s">
        <v>206</v>
      </c>
      <c r="D105" s="24">
        <v>215.0287</v>
      </c>
      <c r="E105" s="24">
        <v>231.06332</v>
      </c>
      <c r="F105" s="24">
        <v>318.347625</v>
      </c>
      <c r="G105" s="25"/>
      <c r="H105" s="7" t="str">
        <f t="shared" si="30"/>
        <v>0</v>
      </c>
    </row>
    <row r="106" s="7" customFormat="1" ht="24" customHeight="1" spans="1:8">
      <c r="A106" s="45">
        <v>2040601</v>
      </c>
      <c r="B106" s="46" t="s">
        <v>296</v>
      </c>
      <c r="C106" s="53" t="s">
        <v>208</v>
      </c>
      <c r="D106" s="24">
        <v>25.8897</v>
      </c>
      <c r="E106" s="24">
        <v>25.516064</v>
      </c>
      <c r="F106" s="24">
        <v>36.515992</v>
      </c>
      <c r="G106" s="25"/>
      <c r="H106" s="7" t="str">
        <f t="shared" si="30"/>
        <v>0</v>
      </c>
    </row>
    <row r="107" s="7" customFormat="1" ht="24" customHeight="1" spans="1:8">
      <c r="A107" s="41" t="s">
        <v>219</v>
      </c>
      <c r="B107" s="41" t="s">
        <v>219</v>
      </c>
      <c r="C107" s="42" t="s">
        <v>297</v>
      </c>
      <c r="D107" s="43">
        <f t="shared" ref="D107:F107" si="40">SUM(D108:D109)</f>
        <v>0</v>
      </c>
      <c r="E107" s="43">
        <f t="shared" si="40"/>
        <v>0</v>
      </c>
      <c r="F107" s="43">
        <f t="shared" si="40"/>
        <v>121.642302</v>
      </c>
      <c r="G107" s="44"/>
      <c r="H107" s="7" t="str">
        <f t="shared" si="30"/>
        <v/>
      </c>
    </row>
    <row r="108" s="7" customFormat="1" ht="24" customHeight="1" spans="1:8">
      <c r="A108" s="45">
        <v>2013901</v>
      </c>
      <c r="B108" s="46" t="s">
        <v>298</v>
      </c>
      <c r="C108" s="53" t="s">
        <v>206</v>
      </c>
      <c r="D108" s="24"/>
      <c r="E108" s="24"/>
      <c r="F108" s="24">
        <v>109.959676</v>
      </c>
      <c r="G108" s="25"/>
      <c r="H108" s="7" t="str">
        <f t="shared" si="30"/>
        <v>0</v>
      </c>
    </row>
    <row r="109" s="7" customFormat="1" ht="24" customHeight="1" spans="1:8">
      <c r="A109" s="45">
        <v>2013901</v>
      </c>
      <c r="B109" s="46" t="s">
        <v>298</v>
      </c>
      <c r="C109" s="53" t="s">
        <v>208</v>
      </c>
      <c r="D109" s="24"/>
      <c r="E109" s="24"/>
      <c r="F109" s="24">
        <v>11.682626</v>
      </c>
      <c r="G109" s="25"/>
      <c r="H109" s="7" t="str">
        <f t="shared" si="30"/>
        <v>0</v>
      </c>
    </row>
    <row r="110" s="7" customFormat="1" ht="24" customHeight="1" spans="1:8">
      <c r="A110" s="41" t="s">
        <v>219</v>
      </c>
      <c r="B110" s="41" t="s">
        <v>219</v>
      </c>
      <c r="C110" s="42" t="s">
        <v>299</v>
      </c>
      <c r="D110" s="43">
        <f t="shared" ref="D110:F110" si="41">SUM(D111:D112)</f>
        <v>0</v>
      </c>
      <c r="E110" s="43">
        <f t="shared" si="41"/>
        <v>0</v>
      </c>
      <c r="F110" s="43">
        <f t="shared" si="41"/>
        <v>67.245031</v>
      </c>
      <c r="G110" s="44"/>
      <c r="H110" s="7" t="str">
        <f t="shared" si="30"/>
        <v/>
      </c>
    </row>
    <row r="111" s="7" customFormat="1" ht="24" customHeight="1" spans="1:8">
      <c r="A111" s="45">
        <v>2014001</v>
      </c>
      <c r="B111" s="46" t="s">
        <v>300</v>
      </c>
      <c r="C111" s="53" t="s">
        <v>206</v>
      </c>
      <c r="D111" s="24"/>
      <c r="E111" s="24"/>
      <c r="F111" s="24">
        <v>60.488417</v>
      </c>
      <c r="G111" s="25"/>
      <c r="H111" s="7" t="str">
        <f t="shared" si="30"/>
        <v>0</v>
      </c>
    </row>
    <row r="112" s="7" customFormat="1" ht="24" customHeight="1" spans="1:8">
      <c r="A112" s="45">
        <v>2014001</v>
      </c>
      <c r="B112" s="46" t="s">
        <v>300</v>
      </c>
      <c r="C112" s="53" t="s">
        <v>208</v>
      </c>
      <c r="D112" s="24"/>
      <c r="E112" s="24"/>
      <c r="F112" s="24">
        <v>6.756614</v>
      </c>
      <c r="G112" s="25"/>
      <c r="H112" s="7" t="str">
        <f t="shared" si="30"/>
        <v>0</v>
      </c>
    </row>
    <row r="113" s="7" customFormat="1" ht="24" customHeight="1" spans="1:8">
      <c r="A113" s="41" t="s">
        <v>219</v>
      </c>
      <c r="B113" s="41" t="s">
        <v>219</v>
      </c>
      <c r="C113" s="42" t="s">
        <v>301</v>
      </c>
      <c r="D113" s="43">
        <f t="shared" ref="D113:F113" si="42">SUM(D114:D115)</f>
        <v>329.2314</v>
      </c>
      <c r="E113" s="43">
        <f t="shared" si="42"/>
        <v>310.939256</v>
      </c>
      <c r="F113" s="43">
        <f t="shared" si="42"/>
        <v>286.93797</v>
      </c>
      <c r="G113" s="44"/>
      <c r="H113" s="7" t="str">
        <f t="shared" si="30"/>
        <v/>
      </c>
    </row>
    <row r="114" s="7" customFormat="1" ht="24" customHeight="1" spans="1:8">
      <c r="A114" s="45" t="s">
        <v>302</v>
      </c>
      <c r="B114" s="46" t="s">
        <v>303</v>
      </c>
      <c r="C114" s="53" t="s">
        <v>206</v>
      </c>
      <c r="D114" s="24">
        <v>298.6819</v>
      </c>
      <c r="E114" s="24">
        <v>284.817911</v>
      </c>
      <c r="F114" s="24">
        <v>259.081489</v>
      </c>
      <c r="G114" s="25"/>
      <c r="H114" s="7" t="str">
        <f t="shared" si="30"/>
        <v>1</v>
      </c>
    </row>
    <row r="115" s="7" customFormat="1" ht="24" customHeight="1" spans="1:8">
      <c r="A115" s="45" t="s">
        <v>302</v>
      </c>
      <c r="B115" s="46" t="s">
        <v>303</v>
      </c>
      <c r="C115" s="53" t="s">
        <v>208</v>
      </c>
      <c r="D115" s="24">
        <v>30.5495</v>
      </c>
      <c r="E115" s="24">
        <v>26.121345</v>
      </c>
      <c r="F115" s="24">
        <v>27.856481</v>
      </c>
      <c r="G115" s="55"/>
      <c r="H115" s="7" t="str">
        <f t="shared" si="30"/>
        <v>1</v>
      </c>
    </row>
    <row r="116" s="7" customFormat="1" ht="24" customHeight="1" spans="1:8">
      <c r="A116" s="41" t="s">
        <v>219</v>
      </c>
      <c r="B116" s="41" t="s">
        <v>219</v>
      </c>
      <c r="C116" s="42" t="s">
        <v>304</v>
      </c>
      <c r="D116" s="43">
        <f t="shared" ref="D116:F116" si="43">SUM(D117:D118)</f>
        <v>416.9015</v>
      </c>
      <c r="E116" s="43">
        <f t="shared" si="43"/>
        <v>418.91937</v>
      </c>
      <c r="F116" s="43">
        <f t="shared" si="43"/>
        <v>473.971443</v>
      </c>
      <c r="G116" s="44"/>
      <c r="H116" s="7" t="str">
        <f t="shared" si="30"/>
        <v/>
      </c>
    </row>
    <row r="117" s="7" customFormat="1" ht="24" customHeight="1" spans="1:8">
      <c r="A117" s="45" t="s">
        <v>305</v>
      </c>
      <c r="B117" s="46" t="s">
        <v>306</v>
      </c>
      <c r="C117" s="53" t="s">
        <v>206</v>
      </c>
      <c r="D117" s="24">
        <v>378.3419</v>
      </c>
      <c r="E117" s="24">
        <v>380.317194</v>
      </c>
      <c r="F117" s="24">
        <v>428.349468</v>
      </c>
      <c r="G117" s="25"/>
      <c r="H117" s="7" t="str">
        <f t="shared" si="30"/>
        <v>2</v>
      </c>
    </row>
    <row r="118" s="7" customFormat="1" ht="24" customHeight="1" spans="1:8">
      <c r="A118" s="45" t="s">
        <v>305</v>
      </c>
      <c r="B118" s="46" t="s">
        <v>306</v>
      </c>
      <c r="C118" s="53" t="s">
        <v>208</v>
      </c>
      <c r="D118" s="24">
        <v>38.5596</v>
      </c>
      <c r="E118" s="24">
        <v>38.602176</v>
      </c>
      <c r="F118" s="24">
        <v>45.621975</v>
      </c>
      <c r="G118" s="25"/>
      <c r="H118" s="7" t="str">
        <f t="shared" si="30"/>
        <v>2</v>
      </c>
    </row>
    <row r="119" s="7" customFormat="1" ht="24" customHeight="1" spans="1:8">
      <c r="A119" s="41" t="s">
        <v>219</v>
      </c>
      <c r="B119" s="41" t="s">
        <v>219</v>
      </c>
      <c r="C119" s="42" t="s">
        <v>307</v>
      </c>
      <c r="D119" s="43">
        <f t="shared" ref="D119:F119" si="44">SUM(D120:D121)</f>
        <v>244.6859</v>
      </c>
      <c r="E119" s="43">
        <f t="shared" si="44"/>
        <v>193.897063</v>
      </c>
      <c r="F119" s="43">
        <f t="shared" si="44"/>
        <v>215.444324</v>
      </c>
      <c r="G119" s="44"/>
      <c r="H119" s="7" t="str">
        <f t="shared" si="30"/>
        <v/>
      </c>
    </row>
    <row r="120" s="7" customFormat="1" ht="24" customHeight="1" spans="1:8">
      <c r="A120" s="45">
        <v>2080201</v>
      </c>
      <c r="B120" s="46" t="s">
        <v>308</v>
      </c>
      <c r="C120" s="53" t="s">
        <v>206</v>
      </c>
      <c r="D120" s="24">
        <v>225.3559</v>
      </c>
      <c r="E120" s="24">
        <v>177.057181</v>
      </c>
      <c r="F120" s="24">
        <v>196.162285</v>
      </c>
      <c r="G120" s="25"/>
      <c r="H120" s="7" t="str">
        <f t="shared" si="30"/>
        <v>2</v>
      </c>
    </row>
    <row r="121" s="7" customFormat="1" ht="24" customHeight="1" spans="1:8">
      <c r="A121" s="45">
        <v>2080201</v>
      </c>
      <c r="B121" s="46" t="s">
        <v>308</v>
      </c>
      <c r="C121" s="53" t="s">
        <v>208</v>
      </c>
      <c r="D121" s="24">
        <v>19.33</v>
      </c>
      <c r="E121" s="24">
        <v>16.839882</v>
      </c>
      <c r="F121" s="24">
        <v>19.282039</v>
      </c>
      <c r="G121" s="25"/>
      <c r="H121" s="7" t="str">
        <f t="shared" si="30"/>
        <v>2</v>
      </c>
    </row>
    <row r="122" s="7" customFormat="1" ht="24" customHeight="1" spans="1:8">
      <c r="A122" s="41" t="s">
        <v>219</v>
      </c>
      <c r="B122" s="41" t="s">
        <v>219</v>
      </c>
      <c r="C122" s="42" t="s">
        <v>309</v>
      </c>
      <c r="D122" s="43">
        <f t="shared" ref="D122:F122" si="45">SUM(D123:D124)</f>
        <v>27.3207</v>
      </c>
      <c r="E122" s="43">
        <f t="shared" si="45"/>
        <v>27.235056</v>
      </c>
      <c r="F122" s="43">
        <f t="shared" si="45"/>
        <v>27.660031</v>
      </c>
      <c r="G122" s="44"/>
      <c r="H122" s="7" t="str">
        <f t="shared" si="30"/>
        <v/>
      </c>
    </row>
    <row r="123" s="7" customFormat="1" ht="24" customHeight="1" spans="1:8">
      <c r="A123" s="45" t="s">
        <v>310</v>
      </c>
      <c r="B123" s="46" t="s">
        <v>311</v>
      </c>
      <c r="C123" s="53" t="s">
        <v>206</v>
      </c>
      <c r="D123" s="24">
        <v>24.3962</v>
      </c>
      <c r="E123" s="24">
        <v>24.390475</v>
      </c>
      <c r="F123" s="24">
        <v>24.803048</v>
      </c>
      <c r="G123" s="25"/>
      <c r="H123" s="7" t="str">
        <f t="shared" si="30"/>
        <v>2</v>
      </c>
    </row>
    <row r="124" s="7" customFormat="1" ht="24" customHeight="1" spans="1:8">
      <c r="A124" s="45" t="s">
        <v>310</v>
      </c>
      <c r="B124" s="46" t="s">
        <v>311</v>
      </c>
      <c r="C124" s="53" t="s">
        <v>208</v>
      </c>
      <c r="D124" s="24">
        <v>2.9245</v>
      </c>
      <c r="E124" s="24">
        <v>2.844581</v>
      </c>
      <c r="F124" s="24">
        <v>2.856983</v>
      </c>
      <c r="G124" s="25"/>
      <c r="H124" s="7" t="str">
        <f t="shared" si="30"/>
        <v>2</v>
      </c>
    </row>
    <row r="125" s="7" customFormat="1" ht="24" customHeight="1" spans="1:8">
      <c r="A125" s="41" t="s">
        <v>219</v>
      </c>
      <c r="B125" s="41" t="s">
        <v>219</v>
      </c>
      <c r="C125" s="42" t="s">
        <v>312</v>
      </c>
      <c r="D125" s="43">
        <f t="shared" ref="D125:F125" si="46">SUM(D126:D127)</f>
        <v>141.2075</v>
      </c>
      <c r="E125" s="43">
        <f t="shared" si="46"/>
        <v>182.501029</v>
      </c>
      <c r="F125" s="43">
        <f t="shared" si="46"/>
        <v>204.465208</v>
      </c>
      <c r="G125" s="44"/>
      <c r="H125" s="7" t="str">
        <f t="shared" si="30"/>
        <v/>
      </c>
    </row>
    <row r="126" s="7" customFormat="1" ht="24" customHeight="1" spans="1:8">
      <c r="A126" s="45" t="s">
        <v>313</v>
      </c>
      <c r="B126" s="46" t="s">
        <v>314</v>
      </c>
      <c r="C126" s="53" t="s">
        <v>206</v>
      </c>
      <c r="D126" s="24">
        <v>126.4891</v>
      </c>
      <c r="E126" s="24">
        <v>165.601893</v>
      </c>
      <c r="F126" s="24">
        <v>185.248289</v>
      </c>
      <c r="G126" s="25"/>
      <c r="H126" s="7" t="str">
        <f t="shared" si="30"/>
        <v>2</v>
      </c>
    </row>
    <row r="127" s="7" customFormat="1" ht="24" customHeight="1" spans="1:8">
      <c r="A127" s="45" t="s">
        <v>313</v>
      </c>
      <c r="B127" s="46" t="s">
        <v>314</v>
      </c>
      <c r="C127" s="53" t="s">
        <v>208</v>
      </c>
      <c r="D127" s="24">
        <v>14.7184</v>
      </c>
      <c r="E127" s="24">
        <v>16.899136</v>
      </c>
      <c r="F127" s="24">
        <v>19.216919</v>
      </c>
      <c r="G127" s="25"/>
      <c r="H127" s="7" t="str">
        <f t="shared" si="30"/>
        <v>2</v>
      </c>
    </row>
    <row r="128" s="7" customFormat="1" ht="24" customHeight="1" spans="1:8">
      <c r="A128" s="41" t="s">
        <v>219</v>
      </c>
      <c r="B128" s="41" t="s">
        <v>219</v>
      </c>
      <c r="C128" s="42" t="s">
        <v>315</v>
      </c>
      <c r="D128" s="43">
        <f t="shared" ref="D128:F128" si="47">SUM(D129:D130)</f>
        <v>271.9587</v>
      </c>
      <c r="E128" s="43">
        <f t="shared" si="47"/>
        <v>282.838332</v>
      </c>
      <c r="F128" s="43">
        <f t="shared" si="47"/>
        <v>285.535344</v>
      </c>
      <c r="G128" s="44"/>
      <c r="H128" s="7" t="str">
        <f t="shared" si="30"/>
        <v/>
      </c>
    </row>
    <row r="129" s="7" customFormat="1" ht="24" customHeight="1" spans="1:8">
      <c r="A129" s="45" t="s">
        <v>316</v>
      </c>
      <c r="B129" s="46" t="s">
        <v>317</v>
      </c>
      <c r="C129" s="53" t="s">
        <v>206</v>
      </c>
      <c r="D129" s="24">
        <v>248.8345</v>
      </c>
      <c r="E129" s="24">
        <v>258.481232</v>
      </c>
      <c r="F129" s="24">
        <v>259.918311</v>
      </c>
      <c r="G129" s="25"/>
      <c r="H129" s="7" t="str">
        <f t="shared" si="30"/>
        <v>2</v>
      </c>
    </row>
    <row r="130" s="7" customFormat="1" ht="24" customHeight="1" spans="1:8">
      <c r="A130" s="45" t="s">
        <v>316</v>
      </c>
      <c r="B130" s="46" t="s">
        <v>317</v>
      </c>
      <c r="C130" s="53" t="s">
        <v>208</v>
      </c>
      <c r="D130" s="24">
        <v>23.1242</v>
      </c>
      <c r="E130" s="24">
        <v>24.3571</v>
      </c>
      <c r="F130" s="24">
        <v>25.617033</v>
      </c>
      <c r="G130" s="25"/>
      <c r="H130" s="7" t="str">
        <f t="shared" si="30"/>
        <v>2</v>
      </c>
    </row>
    <row r="131" s="7" customFormat="1" ht="24" customHeight="1" spans="1:8">
      <c r="A131" s="41" t="s">
        <v>219</v>
      </c>
      <c r="B131" s="41" t="s">
        <v>219</v>
      </c>
      <c r="C131" s="42" t="s">
        <v>318</v>
      </c>
      <c r="D131" s="43">
        <f t="shared" ref="D131:F131" si="48">SUM(D132:D133)</f>
        <v>124.1127</v>
      </c>
      <c r="E131" s="43">
        <f t="shared" si="48"/>
        <v>121.484848</v>
      </c>
      <c r="F131" s="43">
        <f t="shared" si="48"/>
        <v>0</v>
      </c>
      <c r="G131" s="44" t="s">
        <v>229</v>
      </c>
      <c r="H131" s="7" t="str">
        <f t="shared" si="30"/>
        <v/>
      </c>
    </row>
    <row r="132" s="7" customFormat="1" ht="24" customHeight="1" spans="1:8">
      <c r="A132" s="45" t="s">
        <v>319</v>
      </c>
      <c r="B132" s="46" t="s">
        <v>320</v>
      </c>
      <c r="C132" s="53" t="s">
        <v>206</v>
      </c>
      <c r="D132" s="24">
        <v>112.3718</v>
      </c>
      <c r="E132" s="24">
        <v>110.355222</v>
      </c>
      <c r="F132" s="24"/>
      <c r="G132" s="25"/>
      <c r="H132" s="7" t="str">
        <f t="shared" si="30"/>
        <v>2</v>
      </c>
    </row>
    <row r="133" s="7" customFormat="1" ht="24" customHeight="1" spans="1:8">
      <c r="A133" s="45" t="s">
        <v>319</v>
      </c>
      <c r="B133" s="46" t="s">
        <v>320</v>
      </c>
      <c r="C133" s="53" t="s">
        <v>208</v>
      </c>
      <c r="D133" s="24">
        <v>11.7409</v>
      </c>
      <c r="E133" s="24">
        <v>11.129626</v>
      </c>
      <c r="F133" s="24"/>
      <c r="G133" s="25"/>
      <c r="H133" s="7" t="str">
        <f t="shared" si="30"/>
        <v>2</v>
      </c>
    </row>
    <row r="134" s="7" customFormat="1" ht="24" customHeight="1" spans="1:8">
      <c r="A134" s="41" t="s">
        <v>219</v>
      </c>
      <c r="B134" s="41" t="s">
        <v>219</v>
      </c>
      <c r="C134" s="42" t="s">
        <v>321</v>
      </c>
      <c r="D134" s="43">
        <f t="shared" ref="D134:F134" si="49">SUM(D135:D136)</f>
        <v>348.1891</v>
      </c>
      <c r="E134" s="43">
        <f t="shared" si="49"/>
        <v>303.849845</v>
      </c>
      <c r="F134" s="43">
        <f t="shared" si="49"/>
        <v>285.800079</v>
      </c>
      <c r="G134" s="44"/>
      <c r="H134" s="7" t="str">
        <f t="shared" si="30"/>
        <v/>
      </c>
    </row>
    <row r="135" s="7" customFormat="1" ht="24" customHeight="1" spans="1:8">
      <c r="A135" s="45" t="s">
        <v>322</v>
      </c>
      <c r="B135" s="46" t="s">
        <v>323</v>
      </c>
      <c r="C135" s="53" t="s">
        <v>206</v>
      </c>
      <c r="D135" s="24">
        <v>322.7926</v>
      </c>
      <c r="E135" s="24">
        <v>277.899884</v>
      </c>
      <c r="F135" s="24">
        <v>261.520084</v>
      </c>
      <c r="G135" s="25"/>
      <c r="H135" s="7" t="str">
        <f t="shared" si="30"/>
        <v>3</v>
      </c>
    </row>
    <row r="136" s="7" customFormat="1" ht="24" customHeight="1" spans="1:8">
      <c r="A136" s="45" t="s">
        <v>322</v>
      </c>
      <c r="B136" s="46" t="s">
        <v>323</v>
      </c>
      <c r="C136" s="53" t="s">
        <v>208</v>
      </c>
      <c r="D136" s="24">
        <v>25.3965</v>
      </c>
      <c r="E136" s="24">
        <v>25.949961</v>
      </c>
      <c r="F136" s="24">
        <v>24.279995</v>
      </c>
      <c r="G136" s="25"/>
      <c r="H136" s="7" t="str">
        <f t="shared" si="30"/>
        <v>3</v>
      </c>
    </row>
    <row r="137" s="7" customFormat="1" ht="24" customHeight="1" spans="1:8">
      <c r="A137" s="41" t="s">
        <v>219</v>
      </c>
      <c r="B137" s="41" t="s">
        <v>219</v>
      </c>
      <c r="C137" s="42" t="s">
        <v>324</v>
      </c>
      <c r="D137" s="43">
        <f t="shared" ref="D137:F137" si="50">SUM(D138:D139)</f>
        <v>169.3207</v>
      </c>
      <c r="E137" s="43">
        <f t="shared" si="50"/>
        <v>153.724033</v>
      </c>
      <c r="F137" s="43">
        <f t="shared" si="50"/>
        <v>178.492069</v>
      </c>
      <c r="G137" s="44"/>
      <c r="H137" s="7" t="str">
        <f t="shared" si="30"/>
        <v/>
      </c>
    </row>
    <row r="138" s="7" customFormat="1" ht="24" customHeight="1" spans="1:8">
      <c r="A138" s="45" t="s">
        <v>325</v>
      </c>
      <c r="B138" s="46" t="s">
        <v>326</v>
      </c>
      <c r="C138" s="53" t="s">
        <v>206</v>
      </c>
      <c r="D138" s="24">
        <v>153.5462</v>
      </c>
      <c r="E138" s="24">
        <v>141.295092</v>
      </c>
      <c r="F138" s="24">
        <v>160.826499</v>
      </c>
      <c r="G138" s="25"/>
      <c r="H138" s="7" t="str">
        <f t="shared" si="30"/>
        <v>3</v>
      </c>
    </row>
    <row r="139" s="7" customFormat="1" ht="24" customHeight="1" spans="1:8">
      <c r="A139" s="45" t="s">
        <v>325</v>
      </c>
      <c r="B139" s="46" t="s">
        <v>326</v>
      </c>
      <c r="C139" s="53" t="s">
        <v>208</v>
      </c>
      <c r="D139" s="24">
        <v>15.7745</v>
      </c>
      <c r="E139" s="24">
        <v>12.428941</v>
      </c>
      <c r="F139" s="24">
        <v>17.66557</v>
      </c>
      <c r="G139" s="25"/>
      <c r="H139" s="7" t="str">
        <f t="shared" si="30"/>
        <v>3</v>
      </c>
    </row>
    <row r="140" s="7" customFormat="1" ht="24" customHeight="1" spans="1:8">
      <c r="A140" s="41" t="s">
        <v>219</v>
      </c>
      <c r="B140" s="41" t="s">
        <v>219</v>
      </c>
      <c r="C140" s="42" t="s">
        <v>327</v>
      </c>
      <c r="D140" s="43">
        <f t="shared" ref="D140:F140" si="51">SUM(D141:D142)</f>
        <v>88.34</v>
      </c>
      <c r="E140" s="43">
        <f t="shared" si="51"/>
        <v>96.117769</v>
      </c>
      <c r="F140" s="43">
        <f t="shared" si="51"/>
        <v>124.891508</v>
      </c>
      <c r="G140" s="44"/>
      <c r="H140" s="7" t="str">
        <f t="shared" si="30"/>
        <v/>
      </c>
    </row>
    <row r="141" s="7" customFormat="1" ht="24" customHeight="1" spans="1:8">
      <c r="A141" s="45" t="s">
        <v>328</v>
      </c>
      <c r="B141" s="46" t="s">
        <v>329</v>
      </c>
      <c r="C141" s="53" t="s">
        <v>206</v>
      </c>
      <c r="D141" s="24">
        <v>79.9918</v>
      </c>
      <c r="E141" s="24">
        <v>88.81932</v>
      </c>
      <c r="F141" s="24">
        <v>113.323175</v>
      </c>
      <c r="G141" s="25"/>
      <c r="H141" s="7" t="str">
        <f t="shared" si="30"/>
        <v>3</v>
      </c>
    </row>
    <row r="142" s="7" customFormat="1" ht="24" customHeight="1" spans="1:8">
      <c r="A142" s="45" t="s">
        <v>328</v>
      </c>
      <c r="B142" s="46" t="s">
        <v>329</v>
      </c>
      <c r="C142" s="53" t="s">
        <v>208</v>
      </c>
      <c r="D142" s="24">
        <v>8.3482</v>
      </c>
      <c r="E142" s="24">
        <v>7.298449</v>
      </c>
      <c r="F142" s="24">
        <v>11.568333</v>
      </c>
      <c r="G142" s="25"/>
      <c r="H142" s="7" t="str">
        <f t="shared" ref="H142:H175" si="52">MID(B142,1,1)</f>
        <v>3</v>
      </c>
    </row>
    <row r="143" s="7" customFormat="1" ht="24" customHeight="1" spans="1:8">
      <c r="A143" s="41" t="s">
        <v>219</v>
      </c>
      <c r="B143" s="41" t="s">
        <v>219</v>
      </c>
      <c r="C143" s="42" t="s">
        <v>330</v>
      </c>
      <c r="D143" s="43">
        <f t="shared" ref="D143:F143" si="53">SUM(D144:D145)</f>
        <v>162.3421</v>
      </c>
      <c r="E143" s="43">
        <f t="shared" si="53"/>
        <v>183.232936</v>
      </c>
      <c r="F143" s="43">
        <f t="shared" si="53"/>
        <v>194.082656</v>
      </c>
      <c r="G143" s="44"/>
      <c r="H143" s="7" t="str">
        <f t="shared" si="52"/>
        <v/>
      </c>
    </row>
    <row r="144" s="7" customFormat="1" ht="24" customHeight="1" spans="1:8">
      <c r="A144" s="45">
        <v>2060101</v>
      </c>
      <c r="B144" s="46" t="s">
        <v>331</v>
      </c>
      <c r="C144" s="53" t="s">
        <v>206</v>
      </c>
      <c r="D144" s="24">
        <v>142.6452</v>
      </c>
      <c r="E144" s="24">
        <v>162.711284</v>
      </c>
      <c r="F144" s="24">
        <v>172.287887</v>
      </c>
      <c r="G144" s="25"/>
      <c r="H144" s="7" t="str">
        <f t="shared" si="52"/>
        <v>3</v>
      </c>
    </row>
    <row r="145" s="11" customFormat="1" ht="24" customHeight="1" spans="1:16">
      <c r="A145" s="45">
        <v>2060101</v>
      </c>
      <c r="B145" s="46" t="s">
        <v>331</v>
      </c>
      <c r="C145" s="53" t="s">
        <v>208</v>
      </c>
      <c r="D145" s="24">
        <v>19.6969</v>
      </c>
      <c r="E145" s="24">
        <v>20.521652</v>
      </c>
      <c r="F145" s="24">
        <v>21.794769</v>
      </c>
      <c r="G145" s="25"/>
      <c r="H145" s="7" t="str">
        <f t="shared" si="52"/>
        <v>3</v>
      </c>
      <c r="J145" s="7"/>
    </row>
    <row r="146" s="7" customFormat="1" ht="24" customHeight="1" spans="1:16">
      <c r="A146" s="41" t="s">
        <v>219</v>
      </c>
      <c r="B146" s="41" t="s">
        <v>219</v>
      </c>
      <c r="C146" s="42" t="s">
        <v>332</v>
      </c>
      <c r="D146" s="43">
        <f t="shared" ref="D146:F146" si="54">SUM(D147:D148)</f>
        <v>241.3875</v>
      </c>
      <c r="E146" s="43">
        <f t="shared" si="54"/>
        <v>293.778049</v>
      </c>
      <c r="F146" s="43">
        <f t="shared" si="54"/>
        <v>296.62318</v>
      </c>
      <c r="G146" s="44"/>
      <c r="H146" s="7" t="str">
        <f t="shared" si="52"/>
        <v/>
      </c>
    </row>
    <row r="147" s="7" customFormat="1" ht="24" customHeight="1" spans="1:16">
      <c r="A147" s="45" t="s">
        <v>333</v>
      </c>
      <c r="B147" s="46" t="s">
        <v>334</v>
      </c>
      <c r="C147" s="53" t="s">
        <v>206</v>
      </c>
      <c r="D147" s="24">
        <v>219.4872</v>
      </c>
      <c r="E147" s="24">
        <v>267.156418</v>
      </c>
      <c r="F147" s="24">
        <v>270.254277</v>
      </c>
      <c r="G147" s="25"/>
      <c r="H147" s="7" t="str">
        <f t="shared" si="52"/>
        <v>4</v>
      </c>
      <c r="O147" s="56"/>
      <c r="P147" s="56"/>
    </row>
    <row r="148" s="7" customFormat="1" ht="24" customHeight="1" spans="1:16">
      <c r="A148" s="45" t="s">
        <v>333</v>
      </c>
      <c r="B148" s="46" t="s">
        <v>334</v>
      </c>
      <c r="C148" s="53" t="s">
        <v>208</v>
      </c>
      <c r="D148" s="24">
        <v>21.9003</v>
      </c>
      <c r="E148" s="24">
        <v>26.621631</v>
      </c>
      <c r="F148" s="24">
        <v>26.368903</v>
      </c>
      <c r="G148" s="25"/>
      <c r="H148" s="7" t="str">
        <f t="shared" si="52"/>
        <v>4</v>
      </c>
      <c r="O148" s="56"/>
      <c r="P148" s="56"/>
    </row>
    <row r="149" s="7" customFormat="1" ht="24" customHeight="1" spans="1:16">
      <c r="A149" s="41" t="s">
        <v>219</v>
      </c>
      <c r="B149" s="41" t="s">
        <v>219</v>
      </c>
      <c r="C149" s="42" t="s">
        <v>335</v>
      </c>
      <c r="D149" s="43">
        <f t="shared" ref="D149:F149" si="55">SUM(D150:D151)</f>
        <v>1436.5806</v>
      </c>
      <c r="E149" s="43">
        <f t="shared" si="55"/>
        <v>1493.029515</v>
      </c>
      <c r="F149" s="43">
        <f t="shared" si="55"/>
        <v>303.525963</v>
      </c>
      <c r="G149" s="44"/>
      <c r="H149" s="7" t="str">
        <f t="shared" si="52"/>
        <v/>
      </c>
      <c r="O149" s="56"/>
      <c r="P149" s="56"/>
    </row>
    <row r="150" s="7" customFormat="1" ht="24" customHeight="1" spans="1:16">
      <c r="A150" s="45" t="s">
        <v>336</v>
      </c>
      <c r="B150" s="46" t="s">
        <v>337</v>
      </c>
      <c r="C150" s="53" t="s">
        <v>206</v>
      </c>
      <c r="D150" s="24">
        <v>1370.7344</v>
      </c>
      <c r="E150" s="24">
        <v>1429.961872</v>
      </c>
      <c r="F150" s="24">
        <v>274.908669</v>
      </c>
      <c r="G150" s="25"/>
      <c r="H150" s="7" t="str">
        <f t="shared" si="52"/>
        <v>4</v>
      </c>
      <c r="O150" s="56"/>
      <c r="P150" s="56"/>
    </row>
    <row r="151" s="7" customFormat="1" ht="24" customHeight="1" spans="1:16">
      <c r="A151" s="45" t="s">
        <v>336</v>
      </c>
      <c r="B151" s="46" t="s">
        <v>337</v>
      </c>
      <c r="C151" s="53" t="s">
        <v>208</v>
      </c>
      <c r="D151" s="24">
        <v>65.8462</v>
      </c>
      <c r="E151" s="24">
        <v>63.067643</v>
      </c>
      <c r="F151" s="24">
        <v>28.617294</v>
      </c>
      <c r="G151" s="25"/>
      <c r="H151" s="7" t="str">
        <f t="shared" si="52"/>
        <v>4</v>
      </c>
      <c r="O151" s="56"/>
      <c r="P151" s="56"/>
    </row>
    <row r="152" s="7" customFormat="1" ht="24" customHeight="1" spans="1:16">
      <c r="A152" s="41" t="s">
        <v>219</v>
      </c>
      <c r="B152" s="41" t="s">
        <v>219</v>
      </c>
      <c r="C152" s="42" t="s">
        <v>338</v>
      </c>
      <c r="D152" s="43">
        <f t="shared" ref="D152:F152" si="56">SUM(D153:D154)</f>
        <v>297.5361</v>
      </c>
      <c r="E152" s="43">
        <f t="shared" si="56"/>
        <v>258.137975</v>
      </c>
      <c r="F152" s="43">
        <f t="shared" si="56"/>
        <v>267.448353</v>
      </c>
      <c r="G152" s="44"/>
      <c r="H152" s="7" t="str">
        <f t="shared" si="52"/>
        <v/>
      </c>
      <c r="O152" s="56"/>
      <c r="P152" s="56"/>
    </row>
    <row r="153" s="7" customFormat="1" ht="24" customHeight="1" spans="1:16">
      <c r="A153" s="45">
        <v>2150501</v>
      </c>
      <c r="B153" s="46" t="s">
        <v>339</v>
      </c>
      <c r="C153" s="53" t="s">
        <v>206</v>
      </c>
      <c r="D153" s="24">
        <v>266.9356</v>
      </c>
      <c r="E153" s="24">
        <v>231.622936</v>
      </c>
      <c r="F153" s="24">
        <v>238.852526</v>
      </c>
      <c r="G153" s="25"/>
      <c r="H153" s="7" t="str">
        <f t="shared" si="52"/>
        <v>4</v>
      </c>
      <c r="O153" s="56"/>
      <c r="P153" s="56"/>
    </row>
    <row r="154" s="7" customFormat="1" ht="24" customHeight="1" spans="1:16">
      <c r="A154" s="45">
        <v>2150501</v>
      </c>
      <c r="B154" s="46" t="s">
        <v>339</v>
      </c>
      <c r="C154" s="53" t="s">
        <v>208</v>
      </c>
      <c r="D154" s="24">
        <v>30.6005</v>
      </c>
      <c r="E154" s="24">
        <v>26.515039</v>
      </c>
      <c r="F154" s="24">
        <v>28.595827</v>
      </c>
      <c r="G154" s="25"/>
      <c r="H154" s="7" t="str">
        <f t="shared" si="52"/>
        <v>4</v>
      </c>
      <c r="O154" s="56"/>
      <c r="P154" s="56"/>
    </row>
    <row r="155" s="7" customFormat="1" ht="24" customHeight="1" spans="1:16">
      <c r="A155" s="41" t="s">
        <v>219</v>
      </c>
      <c r="B155" s="41" t="s">
        <v>219</v>
      </c>
      <c r="C155" s="42" t="s">
        <v>340</v>
      </c>
      <c r="D155" s="43">
        <f t="shared" ref="D155:F155" si="57">SUM(D156:D157)</f>
        <v>548.9264</v>
      </c>
      <c r="E155" s="43">
        <f t="shared" si="57"/>
        <v>424.30839</v>
      </c>
      <c r="F155" s="43">
        <f t="shared" si="57"/>
        <v>429.864512</v>
      </c>
      <c r="G155" s="44"/>
      <c r="H155" s="7" t="str">
        <f t="shared" si="52"/>
        <v/>
      </c>
      <c r="O155" s="56"/>
      <c r="P155" s="56"/>
    </row>
    <row r="156" s="7" customFormat="1" ht="24" customHeight="1" spans="1:16">
      <c r="A156" s="45" t="s">
        <v>244</v>
      </c>
      <c r="B156" s="46" t="s">
        <v>341</v>
      </c>
      <c r="C156" s="53" t="s">
        <v>206</v>
      </c>
      <c r="D156" s="24">
        <v>501.878</v>
      </c>
      <c r="E156" s="24">
        <v>389.993302</v>
      </c>
      <c r="F156" s="24">
        <v>390.816853</v>
      </c>
      <c r="G156" s="25"/>
      <c r="H156" s="7" t="str">
        <f t="shared" si="52"/>
        <v>4</v>
      </c>
      <c r="O156" s="56"/>
      <c r="P156" s="56"/>
    </row>
    <row r="157" s="7" customFormat="1" ht="24" customHeight="1" spans="1:16">
      <c r="A157" s="45" t="s">
        <v>244</v>
      </c>
      <c r="B157" s="46" t="s">
        <v>341</v>
      </c>
      <c r="C157" s="53" t="s">
        <v>208</v>
      </c>
      <c r="D157" s="24">
        <v>47.0484</v>
      </c>
      <c r="E157" s="24">
        <v>34.315088</v>
      </c>
      <c r="F157" s="24">
        <v>39.047659</v>
      </c>
      <c r="G157" s="25"/>
      <c r="H157" s="7" t="str">
        <f t="shared" si="52"/>
        <v>4</v>
      </c>
      <c r="O157" s="56"/>
      <c r="P157" s="56"/>
    </row>
    <row r="158" s="7" customFormat="1" ht="24" customHeight="1" spans="1:16">
      <c r="A158" s="41" t="s">
        <v>219</v>
      </c>
      <c r="B158" s="41" t="s">
        <v>219</v>
      </c>
      <c r="C158" s="42" t="s">
        <v>342</v>
      </c>
      <c r="D158" s="43">
        <f t="shared" ref="D158:F158" si="58">SUM(D159:D160)</f>
        <v>374.7281</v>
      </c>
      <c r="E158" s="43">
        <f t="shared" si="58"/>
        <v>327.486087</v>
      </c>
      <c r="F158" s="43">
        <f t="shared" si="58"/>
        <v>326.236867</v>
      </c>
      <c r="G158" s="44"/>
      <c r="H158" s="7" t="str">
        <f t="shared" si="52"/>
        <v/>
      </c>
      <c r="O158" s="56"/>
      <c r="P158" s="56"/>
    </row>
    <row r="159" s="7" customFormat="1" ht="24" customHeight="1" spans="1:16">
      <c r="A159" s="45" t="s">
        <v>244</v>
      </c>
      <c r="B159" s="46" t="s">
        <v>343</v>
      </c>
      <c r="C159" s="53" t="s">
        <v>206</v>
      </c>
      <c r="D159" s="24">
        <v>345.7119</v>
      </c>
      <c r="E159" s="24">
        <v>300.914286</v>
      </c>
      <c r="F159" s="24">
        <v>294.861031</v>
      </c>
      <c r="G159" s="25"/>
      <c r="H159" s="7" t="str">
        <f t="shared" si="52"/>
        <v>4</v>
      </c>
      <c r="O159" s="56"/>
      <c r="P159" s="56"/>
    </row>
    <row r="160" s="7" customFormat="1" ht="24" customHeight="1" spans="1:16">
      <c r="A160" s="45" t="s">
        <v>244</v>
      </c>
      <c r="B160" s="46" t="s">
        <v>343</v>
      </c>
      <c r="C160" s="53" t="s">
        <v>208</v>
      </c>
      <c r="D160" s="24">
        <v>29.0162</v>
      </c>
      <c r="E160" s="24">
        <v>26.571801</v>
      </c>
      <c r="F160" s="24">
        <v>31.375836</v>
      </c>
      <c r="G160" s="25"/>
      <c r="H160" s="7" t="str">
        <f t="shared" si="52"/>
        <v>4</v>
      </c>
      <c r="O160" s="56"/>
      <c r="P160" s="56"/>
    </row>
    <row r="161" s="7" customFormat="1" ht="24" customHeight="1" spans="1:16">
      <c r="A161" s="41" t="s">
        <v>219</v>
      </c>
      <c r="B161" s="41" t="s">
        <v>219</v>
      </c>
      <c r="C161" s="42" t="s">
        <v>344</v>
      </c>
      <c r="D161" s="43">
        <f t="shared" ref="D161:F161" si="59">SUM(D162:D163)</f>
        <v>227.0018</v>
      </c>
      <c r="E161" s="43">
        <f t="shared" si="59"/>
        <v>221.473955</v>
      </c>
      <c r="F161" s="43">
        <f t="shared" si="59"/>
        <v>222.888709</v>
      </c>
      <c r="G161" s="44"/>
      <c r="H161" s="7" t="str">
        <f t="shared" si="52"/>
        <v/>
      </c>
      <c r="O161" s="56"/>
      <c r="P161" s="56"/>
    </row>
    <row r="162" s="7" customFormat="1" ht="24" customHeight="1" spans="1:16">
      <c r="A162" s="45" t="s">
        <v>244</v>
      </c>
      <c r="B162" s="46" t="s">
        <v>345</v>
      </c>
      <c r="C162" s="53" t="s">
        <v>206</v>
      </c>
      <c r="D162" s="24">
        <v>162.1668</v>
      </c>
      <c r="E162" s="24">
        <v>157.572108</v>
      </c>
      <c r="F162" s="24">
        <v>158.947505</v>
      </c>
      <c r="G162" s="25"/>
      <c r="H162" s="7" t="str">
        <f t="shared" si="52"/>
        <v>4</v>
      </c>
      <c r="O162" s="56"/>
      <c r="P162" s="56"/>
    </row>
    <row r="163" s="7" customFormat="1" ht="24" customHeight="1" spans="1:16">
      <c r="A163" s="45" t="s">
        <v>244</v>
      </c>
      <c r="B163" s="46" t="s">
        <v>345</v>
      </c>
      <c r="C163" s="53" t="s">
        <v>208</v>
      </c>
      <c r="D163" s="24">
        <v>64.835</v>
      </c>
      <c r="E163" s="24">
        <v>63.901847</v>
      </c>
      <c r="F163" s="24">
        <v>63.941204</v>
      </c>
      <c r="G163" s="25"/>
      <c r="H163" s="7" t="str">
        <f t="shared" si="52"/>
        <v>4</v>
      </c>
      <c r="O163" s="56"/>
      <c r="P163" s="56"/>
    </row>
    <row r="164" s="7" customFormat="1" ht="24" customHeight="1" spans="1:16">
      <c r="A164" s="41" t="s">
        <v>219</v>
      </c>
      <c r="B164" s="41" t="s">
        <v>219</v>
      </c>
      <c r="C164" s="42" t="s">
        <v>346</v>
      </c>
      <c r="D164" s="43">
        <f t="shared" ref="D164:F164" si="60">SUM(D165:D166)</f>
        <v>210.3963</v>
      </c>
      <c r="E164" s="43">
        <f t="shared" si="60"/>
        <v>227.210758</v>
      </c>
      <c r="F164" s="43">
        <f t="shared" si="60"/>
        <v>222.65989</v>
      </c>
      <c r="G164" s="44"/>
      <c r="H164" s="7" t="str">
        <f t="shared" si="52"/>
        <v/>
      </c>
      <c r="O164" s="56"/>
      <c r="P164" s="56"/>
    </row>
    <row r="165" s="7" customFormat="1" ht="24" customHeight="1" spans="1:16">
      <c r="A165" s="45" t="s">
        <v>347</v>
      </c>
      <c r="B165" s="46" t="s">
        <v>348</v>
      </c>
      <c r="C165" s="53" t="s">
        <v>206</v>
      </c>
      <c r="D165" s="24">
        <v>182.9962</v>
      </c>
      <c r="E165" s="24">
        <v>198.868713</v>
      </c>
      <c r="F165" s="24">
        <v>194.106994</v>
      </c>
      <c r="G165" s="25"/>
      <c r="H165" s="7" t="str">
        <f t="shared" si="52"/>
        <v>4</v>
      </c>
      <c r="O165" s="56"/>
      <c r="P165" s="56"/>
    </row>
    <row r="166" s="7" customFormat="1" ht="24" customHeight="1" spans="1:16">
      <c r="A166" s="45" t="s">
        <v>347</v>
      </c>
      <c r="B166" s="46" t="s">
        <v>348</v>
      </c>
      <c r="C166" s="53" t="s">
        <v>208</v>
      </c>
      <c r="D166" s="24">
        <v>27.4001</v>
      </c>
      <c r="E166" s="24">
        <v>28.342045</v>
      </c>
      <c r="F166" s="24">
        <v>28.552896</v>
      </c>
      <c r="G166" s="25"/>
      <c r="H166" s="7" t="str">
        <f t="shared" si="52"/>
        <v>4</v>
      </c>
    </row>
    <row r="167" s="7" customFormat="1" ht="24" customHeight="1" spans="1:16">
      <c r="A167" s="41" t="s">
        <v>219</v>
      </c>
      <c r="B167" s="41" t="s">
        <v>219</v>
      </c>
      <c r="C167" s="42" t="s">
        <v>349</v>
      </c>
      <c r="D167" s="43">
        <f t="shared" ref="D167:F167" si="61">SUM(D168:D169)</f>
        <v>381.2279</v>
      </c>
      <c r="E167" s="43">
        <f t="shared" si="61"/>
        <v>408.511579</v>
      </c>
      <c r="F167" s="43">
        <f t="shared" si="61"/>
        <v>399.613105</v>
      </c>
      <c r="G167" s="44"/>
      <c r="H167" s="7" t="str">
        <f t="shared" si="52"/>
        <v/>
      </c>
    </row>
    <row r="168" s="7" customFormat="1" ht="24" customHeight="1" spans="1:16">
      <c r="A168" s="45" t="s">
        <v>350</v>
      </c>
      <c r="B168" s="46" t="s">
        <v>351</v>
      </c>
      <c r="C168" s="53" t="s">
        <v>206</v>
      </c>
      <c r="D168" s="24">
        <v>335.1758</v>
      </c>
      <c r="E168" s="24">
        <v>361.175975</v>
      </c>
      <c r="F168" s="24">
        <v>352.818894</v>
      </c>
      <c r="G168" s="25"/>
      <c r="H168" s="7" t="str">
        <f t="shared" si="52"/>
        <v>4</v>
      </c>
    </row>
    <row r="169" s="7" customFormat="1" ht="24" customHeight="1" spans="1:16">
      <c r="A169" s="45" t="s">
        <v>350</v>
      </c>
      <c r="B169" s="46" t="s">
        <v>351</v>
      </c>
      <c r="C169" s="53" t="s">
        <v>208</v>
      </c>
      <c r="D169" s="24">
        <v>46.0521</v>
      </c>
      <c r="E169" s="24">
        <v>47.335604</v>
      </c>
      <c r="F169" s="24">
        <v>46.794211</v>
      </c>
      <c r="G169" s="25"/>
      <c r="H169" s="7" t="str">
        <f t="shared" si="52"/>
        <v>4</v>
      </c>
    </row>
    <row r="170" s="7" customFormat="1" ht="24" customHeight="1" spans="1:16">
      <c r="A170" s="41" t="s">
        <v>219</v>
      </c>
      <c r="B170" s="41" t="s">
        <v>219</v>
      </c>
      <c r="C170" s="42" t="s">
        <v>352</v>
      </c>
      <c r="D170" s="43">
        <f t="shared" ref="D170:F170" si="62">SUM(D171:D172)</f>
        <v>896.1476</v>
      </c>
      <c r="E170" s="43">
        <f t="shared" si="62"/>
        <v>899.543218</v>
      </c>
      <c r="F170" s="43">
        <f t="shared" si="62"/>
        <v>895.31133</v>
      </c>
      <c r="G170" s="44"/>
      <c r="H170" s="7" t="str">
        <f t="shared" si="52"/>
        <v/>
      </c>
    </row>
    <row r="171" s="7" customFormat="1" ht="24" customHeight="1" spans="1:16">
      <c r="A171" s="45" t="s">
        <v>353</v>
      </c>
      <c r="B171" s="46" t="s">
        <v>354</v>
      </c>
      <c r="C171" s="53" t="s">
        <v>206</v>
      </c>
      <c r="D171" s="24">
        <v>823.5742</v>
      </c>
      <c r="E171" s="24">
        <v>823.349402</v>
      </c>
      <c r="F171" s="24">
        <v>820.131474</v>
      </c>
      <c r="G171" s="25"/>
      <c r="H171" s="7" t="str">
        <f t="shared" si="52"/>
        <v>4</v>
      </c>
    </row>
    <row r="172" s="7" customFormat="1" ht="24" customHeight="1" spans="1:16">
      <c r="A172" s="45" t="s">
        <v>353</v>
      </c>
      <c r="B172" s="46" t="s">
        <v>354</v>
      </c>
      <c r="C172" s="53" t="s">
        <v>208</v>
      </c>
      <c r="D172" s="24">
        <v>72.5734</v>
      </c>
      <c r="E172" s="24">
        <v>76.193816</v>
      </c>
      <c r="F172" s="24">
        <v>75.179856</v>
      </c>
      <c r="G172" s="25"/>
      <c r="H172" s="7" t="str">
        <f t="shared" si="52"/>
        <v>4</v>
      </c>
    </row>
    <row r="173" s="7" customFormat="1" ht="24" customHeight="1" spans="1:16">
      <c r="A173" s="41" t="s">
        <v>219</v>
      </c>
      <c r="B173" s="41" t="s">
        <v>219</v>
      </c>
      <c r="C173" s="42" t="s">
        <v>355</v>
      </c>
      <c r="D173" s="43">
        <f t="shared" ref="D173:F173" si="63">SUM(D174:D175)</f>
        <v>270.3068</v>
      </c>
      <c r="E173" s="43">
        <f t="shared" si="63"/>
        <v>241.005772</v>
      </c>
      <c r="F173" s="43">
        <f t="shared" si="63"/>
        <v>231.068478</v>
      </c>
      <c r="G173" s="44"/>
      <c r="H173" s="7" t="str">
        <f t="shared" si="52"/>
        <v/>
      </c>
    </row>
    <row r="174" s="7" customFormat="1" ht="24" customHeight="1" spans="1:16">
      <c r="A174" s="45" t="s">
        <v>353</v>
      </c>
      <c r="B174" s="46" t="s">
        <v>356</v>
      </c>
      <c r="C174" s="53" t="s">
        <v>206</v>
      </c>
      <c r="D174" s="24">
        <v>254.0636</v>
      </c>
      <c r="E174" s="24">
        <v>235.095142</v>
      </c>
      <c r="F174" s="24">
        <v>212.324761</v>
      </c>
      <c r="G174" s="25"/>
      <c r="H174" s="7" t="str">
        <f t="shared" si="52"/>
        <v>4</v>
      </c>
    </row>
    <row r="175" s="7" customFormat="1" ht="24" customHeight="1" spans="1:16">
      <c r="A175" s="45" t="s">
        <v>353</v>
      </c>
      <c r="B175" s="46" t="s">
        <v>356</v>
      </c>
      <c r="C175" s="53" t="s">
        <v>208</v>
      </c>
      <c r="D175" s="24">
        <v>16.2432</v>
      </c>
      <c r="E175" s="24">
        <v>5.91063</v>
      </c>
      <c r="F175" s="24">
        <v>18.743717</v>
      </c>
      <c r="G175" s="25"/>
      <c r="H175" s="7" t="str">
        <f t="shared" si="52"/>
        <v>4</v>
      </c>
    </row>
    <row r="176" s="7" customFormat="1" ht="24" customHeight="1" spans="1:16">
      <c r="A176" s="41" t="s">
        <v>219</v>
      </c>
      <c r="B176" s="41" t="s">
        <v>219</v>
      </c>
      <c r="C176" s="42" t="s">
        <v>357</v>
      </c>
      <c r="D176" s="43">
        <f t="shared" ref="D176:F176" si="64">SUM(D177:D178)</f>
        <v>0</v>
      </c>
      <c r="E176" s="43">
        <f t="shared" si="64"/>
        <v>21.524381</v>
      </c>
      <c r="F176" s="43">
        <f t="shared" si="64"/>
        <v>59.616642</v>
      </c>
      <c r="G176" s="44"/>
    </row>
    <row r="177" s="7" customFormat="1" ht="24" customHeight="1" spans="1:8">
      <c r="A177" s="45" t="s">
        <v>336</v>
      </c>
      <c r="B177" s="46" t="s">
        <v>358</v>
      </c>
      <c r="C177" s="53" t="s">
        <v>206</v>
      </c>
      <c r="D177" s="24"/>
      <c r="E177" s="24">
        <v>19.216433</v>
      </c>
      <c r="F177" s="24">
        <v>53.787175</v>
      </c>
      <c r="G177" s="25"/>
      <c r="H177" s="7" t="str">
        <f t="shared" ref="H177:H241" si="65">MID(B177,1,1)</f>
        <v>4</v>
      </c>
    </row>
    <row r="178" s="7" customFormat="1" ht="24" customHeight="1" spans="1:8">
      <c r="A178" s="45" t="s">
        <v>336</v>
      </c>
      <c r="B178" s="46" t="s">
        <v>358</v>
      </c>
      <c r="C178" s="53" t="s">
        <v>208</v>
      </c>
      <c r="D178" s="24"/>
      <c r="E178" s="24">
        <v>2.307948</v>
      </c>
      <c r="F178" s="24">
        <v>5.829467</v>
      </c>
      <c r="G178" s="25"/>
      <c r="H178" s="7" t="str">
        <f t="shared" si="65"/>
        <v>4</v>
      </c>
    </row>
    <row r="179" s="7" customFormat="1" ht="24" customHeight="1" spans="1:8">
      <c r="A179" s="41" t="s">
        <v>219</v>
      </c>
      <c r="B179" s="41" t="s">
        <v>219</v>
      </c>
      <c r="C179" s="42" t="s">
        <v>359</v>
      </c>
      <c r="D179" s="43">
        <f t="shared" ref="D179:F179" si="66">SUM(D180:D181)</f>
        <v>0</v>
      </c>
      <c r="E179" s="43">
        <f t="shared" si="66"/>
        <v>0</v>
      </c>
      <c r="F179" s="43">
        <f t="shared" si="66"/>
        <v>132.30023</v>
      </c>
      <c r="G179" s="44"/>
    </row>
    <row r="180" s="7" customFormat="1" ht="24" customHeight="1" spans="1:8">
      <c r="A180" s="45">
        <v>2120199</v>
      </c>
      <c r="B180" s="46" t="s">
        <v>360</v>
      </c>
      <c r="C180" s="53" t="s">
        <v>206</v>
      </c>
      <c r="D180" s="24"/>
      <c r="E180" s="24"/>
      <c r="F180" s="24">
        <v>118.785244</v>
      </c>
      <c r="G180" s="25"/>
      <c r="H180" s="7" t="str">
        <f t="shared" si="65"/>
        <v>4</v>
      </c>
    </row>
    <row r="181" s="7" customFormat="1" ht="24" customHeight="1" spans="1:8">
      <c r="A181" s="45">
        <v>2120199</v>
      </c>
      <c r="B181" s="46" t="s">
        <v>360</v>
      </c>
      <c r="C181" s="53" t="s">
        <v>208</v>
      </c>
      <c r="D181" s="24"/>
      <c r="E181" s="24"/>
      <c r="F181" s="24">
        <v>13.514986</v>
      </c>
      <c r="G181" s="25"/>
      <c r="H181" s="7" t="str">
        <f t="shared" si="65"/>
        <v>4</v>
      </c>
    </row>
    <row r="182" s="7" customFormat="1" ht="24" customHeight="1" spans="1:8">
      <c r="A182" s="37" t="s">
        <v>219</v>
      </c>
      <c r="B182" s="37" t="s">
        <v>219</v>
      </c>
      <c r="C182" s="38" t="s">
        <v>224</v>
      </c>
      <c r="D182" s="39">
        <f>D183+D186+D189+D192+D195+D198+D201+D204+D207+D210+D213+D216</f>
        <v>23321.3747</v>
      </c>
      <c r="E182" s="39">
        <f>E183+E186+E189+E192+E195+E198+E201+E204+E207+E210+E213+E216</f>
        <v>22700.970822</v>
      </c>
      <c r="F182" s="39">
        <f>F183+F186+F189+F192+F195+F198+F201+F204+F207+F210+F213+F216+F219+F222+F225+F228+F231+F234+F237+F240</f>
        <v>21947.717835</v>
      </c>
      <c r="G182" s="40"/>
      <c r="H182" s="7" t="str">
        <f t="shared" si="65"/>
        <v/>
      </c>
    </row>
    <row r="183" s="7" customFormat="1" ht="24" customHeight="1" spans="1:8">
      <c r="A183" s="41" t="s">
        <v>219</v>
      </c>
      <c r="B183" s="41" t="s">
        <v>219</v>
      </c>
      <c r="C183" s="42" t="s">
        <v>361</v>
      </c>
      <c r="D183" s="43">
        <f t="shared" ref="D183:F183" si="67">SUM(D184:D185)</f>
        <v>1860.2772</v>
      </c>
      <c r="E183" s="43">
        <f t="shared" si="67"/>
        <v>1824.893816</v>
      </c>
      <c r="F183" s="43">
        <f t="shared" si="67"/>
        <v>1934.081911</v>
      </c>
      <c r="G183" s="44"/>
      <c r="H183" s="7" t="str">
        <f t="shared" si="65"/>
        <v/>
      </c>
    </row>
    <row r="184" s="7" customFormat="1" ht="24" customHeight="1" spans="1:8">
      <c r="A184" s="46" t="s">
        <v>226</v>
      </c>
      <c r="B184" s="46" t="s">
        <v>362</v>
      </c>
      <c r="C184" s="53" t="s">
        <v>206</v>
      </c>
      <c r="D184" s="24">
        <v>1805.0614</v>
      </c>
      <c r="E184" s="24">
        <v>1787.864351</v>
      </c>
      <c r="F184" s="24">
        <v>1894.581402</v>
      </c>
      <c r="G184" s="25"/>
      <c r="H184" s="7" t="str">
        <f t="shared" si="65"/>
        <v>3</v>
      </c>
    </row>
    <row r="185" s="7" customFormat="1" ht="24" customHeight="1" spans="1:8">
      <c r="A185" s="46" t="s">
        <v>226</v>
      </c>
      <c r="B185" s="46" t="s">
        <v>362</v>
      </c>
      <c r="C185" s="53" t="s">
        <v>208</v>
      </c>
      <c r="D185" s="24">
        <v>55.2158</v>
      </c>
      <c r="E185" s="24">
        <v>37.029465</v>
      </c>
      <c r="F185" s="24">
        <v>39.500509</v>
      </c>
      <c r="G185" s="25"/>
      <c r="H185" s="7" t="str">
        <f t="shared" si="65"/>
        <v>3</v>
      </c>
    </row>
    <row r="186" s="7" customFormat="1" ht="24" customHeight="1" spans="1:8">
      <c r="A186" s="41" t="s">
        <v>219</v>
      </c>
      <c r="B186" s="41" t="s">
        <v>219</v>
      </c>
      <c r="C186" s="42" t="s">
        <v>363</v>
      </c>
      <c r="D186" s="43">
        <f t="shared" ref="D186:F186" si="68">SUM(D187:D188)</f>
        <v>1560.3073</v>
      </c>
      <c r="E186" s="43">
        <f t="shared" si="68"/>
        <v>1497.243269</v>
      </c>
      <c r="F186" s="43">
        <f t="shared" si="68"/>
        <v>1542.604371</v>
      </c>
      <c r="G186" s="44"/>
      <c r="H186" s="7" t="str">
        <f t="shared" si="65"/>
        <v/>
      </c>
    </row>
    <row r="187" s="7" customFormat="1" ht="24" customHeight="1" spans="1:8">
      <c r="A187" s="46" t="s">
        <v>226</v>
      </c>
      <c r="B187" s="57" t="s">
        <v>364</v>
      </c>
      <c r="C187" s="53" t="s">
        <v>206</v>
      </c>
      <c r="D187" s="24">
        <v>1514.0739</v>
      </c>
      <c r="E187" s="24">
        <v>1466.134956</v>
      </c>
      <c r="F187" s="24">
        <v>1510.64076</v>
      </c>
      <c r="G187" s="25"/>
      <c r="H187" s="7" t="str">
        <f t="shared" si="65"/>
        <v>3</v>
      </c>
    </row>
    <row r="188" s="7" customFormat="1" ht="24" customHeight="1" spans="1:8">
      <c r="A188" s="46" t="s">
        <v>226</v>
      </c>
      <c r="B188" s="57" t="s">
        <v>364</v>
      </c>
      <c r="C188" s="53" t="s">
        <v>208</v>
      </c>
      <c r="D188" s="24">
        <v>46.2334</v>
      </c>
      <c r="E188" s="24">
        <v>31.108313</v>
      </c>
      <c r="F188" s="24">
        <v>31.963611</v>
      </c>
      <c r="G188" s="25"/>
      <c r="H188" s="7" t="str">
        <f t="shared" si="65"/>
        <v>3</v>
      </c>
    </row>
    <row r="189" s="7" customFormat="1" ht="24" customHeight="1" spans="1:8">
      <c r="A189" s="41" t="s">
        <v>219</v>
      </c>
      <c r="B189" s="41" t="s">
        <v>219</v>
      </c>
      <c r="C189" s="42" t="s">
        <v>365</v>
      </c>
      <c r="D189" s="43">
        <f t="shared" ref="D189:F189" si="69">SUM(D190:D191)</f>
        <v>1793.4447</v>
      </c>
      <c r="E189" s="43">
        <f t="shared" si="69"/>
        <v>1647.54785</v>
      </c>
      <c r="F189" s="43">
        <f t="shared" si="69"/>
        <v>1926.297456</v>
      </c>
      <c r="G189" s="44"/>
      <c r="H189" s="7" t="str">
        <f t="shared" si="65"/>
        <v/>
      </c>
    </row>
    <row r="190" s="7" customFormat="1" ht="24" customHeight="1" spans="1:8">
      <c r="A190" s="46" t="s">
        <v>226</v>
      </c>
      <c r="B190" s="46" t="s">
        <v>366</v>
      </c>
      <c r="C190" s="53" t="s">
        <v>206</v>
      </c>
      <c r="D190" s="24">
        <v>1739.987</v>
      </c>
      <c r="E190" s="24">
        <v>1610.976552</v>
      </c>
      <c r="F190" s="24">
        <v>1881.76649</v>
      </c>
      <c r="G190" s="25"/>
      <c r="H190" s="7" t="str">
        <f t="shared" si="65"/>
        <v>3</v>
      </c>
    </row>
    <row r="191" s="7" customFormat="1" ht="24" customHeight="1" spans="1:8">
      <c r="A191" s="46" t="s">
        <v>226</v>
      </c>
      <c r="B191" s="46" t="s">
        <v>366</v>
      </c>
      <c r="C191" s="53" t="s">
        <v>208</v>
      </c>
      <c r="D191" s="24">
        <v>53.4577</v>
      </c>
      <c r="E191" s="24">
        <v>36.571298</v>
      </c>
      <c r="F191" s="24">
        <v>44.530966</v>
      </c>
      <c r="G191" s="25"/>
      <c r="H191" s="7" t="str">
        <f t="shared" si="65"/>
        <v>3</v>
      </c>
    </row>
    <row r="192" s="7" customFormat="1" ht="24" customHeight="1" spans="1:8">
      <c r="A192" s="41" t="s">
        <v>219</v>
      </c>
      <c r="B192" s="41" t="s">
        <v>219</v>
      </c>
      <c r="C192" s="42" t="s">
        <v>367</v>
      </c>
      <c r="D192" s="43">
        <f t="shared" ref="D192:F192" si="70">SUM(D193:D194)</f>
        <v>692.2017</v>
      </c>
      <c r="E192" s="43">
        <f t="shared" si="70"/>
        <v>554.922039</v>
      </c>
      <c r="F192" s="43">
        <f t="shared" si="70"/>
        <v>0</v>
      </c>
      <c r="G192" s="44" t="s">
        <v>229</v>
      </c>
      <c r="H192" s="7" t="str">
        <f t="shared" si="65"/>
        <v/>
      </c>
    </row>
    <row r="193" s="7" customFormat="1" ht="24" customHeight="1" spans="1:8">
      <c r="A193" s="46" t="s">
        <v>226</v>
      </c>
      <c r="B193" s="46" t="s">
        <v>368</v>
      </c>
      <c r="C193" s="53" t="s">
        <v>206</v>
      </c>
      <c r="D193" s="24">
        <v>671.3145</v>
      </c>
      <c r="E193" s="24">
        <v>541.796186</v>
      </c>
      <c r="F193" s="24"/>
      <c r="G193" s="25"/>
      <c r="H193" s="7" t="str">
        <f t="shared" si="65"/>
        <v>3</v>
      </c>
    </row>
    <row r="194" s="7" customFormat="1" ht="24" customHeight="1" spans="1:8">
      <c r="A194" s="46" t="s">
        <v>226</v>
      </c>
      <c r="B194" s="46" t="s">
        <v>368</v>
      </c>
      <c r="C194" s="53" t="s">
        <v>208</v>
      </c>
      <c r="D194" s="24">
        <v>20.8872</v>
      </c>
      <c r="E194" s="24">
        <v>13.125853</v>
      </c>
      <c r="F194" s="24"/>
      <c r="G194" s="25"/>
      <c r="H194" s="7" t="str">
        <f t="shared" si="65"/>
        <v>3</v>
      </c>
    </row>
    <row r="195" s="7" customFormat="1" ht="24" customHeight="1" spans="1:8">
      <c r="A195" s="41" t="s">
        <v>219</v>
      </c>
      <c r="B195" s="41" t="s">
        <v>219</v>
      </c>
      <c r="C195" s="58" t="s">
        <v>369</v>
      </c>
      <c r="D195" s="43">
        <f t="shared" ref="D195:F195" si="71">SUM(D196:D197)</f>
        <v>837.8117</v>
      </c>
      <c r="E195" s="43">
        <f t="shared" si="71"/>
        <v>759.678377</v>
      </c>
      <c r="F195" s="43">
        <f t="shared" si="71"/>
        <v>750.000856</v>
      </c>
      <c r="G195" s="44"/>
      <c r="H195" s="7" t="str">
        <f t="shared" si="65"/>
        <v/>
      </c>
    </row>
    <row r="196" s="7" customFormat="1" ht="24" customHeight="1" spans="1:8">
      <c r="A196" s="46" t="s">
        <v>226</v>
      </c>
      <c r="B196" s="46" t="s">
        <v>370</v>
      </c>
      <c r="C196" s="53" t="s">
        <v>206</v>
      </c>
      <c r="D196" s="24">
        <v>812.2183</v>
      </c>
      <c r="E196" s="24">
        <v>742.790277</v>
      </c>
      <c r="F196" s="24">
        <v>733.326189</v>
      </c>
      <c r="G196" s="25"/>
      <c r="H196" s="7" t="str">
        <f t="shared" si="65"/>
        <v>3</v>
      </c>
    </row>
    <row r="197" s="7" customFormat="1" ht="24" customHeight="1" spans="1:8">
      <c r="A197" s="46" t="s">
        <v>226</v>
      </c>
      <c r="B197" s="46" t="s">
        <v>370</v>
      </c>
      <c r="C197" s="53" t="s">
        <v>208</v>
      </c>
      <c r="D197" s="24">
        <v>25.5934</v>
      </c>
      <c r="E197" s="24">
        <v>16.8881</v>
      </c>
      <c r="F197" s="24">
        <v>16.674667</v>
      </c>
      <c r="G197" s="50"/>
      <c r="H197" s="7" t="str">
        <f t="shared" si="65"/>
        <v>3</v>
      </c>
    </row>
    <row r="198" s="7" customFormat="1" ht="24" customHeight="1" spans="1:8">
      <c r="A198" s="41" t="s">
        <v>219</v>
      </c>
      <c r="B198" s="59" t="s">
        <v>219</v>
      </c>
      <c r="C198" s="58" t="s">
        <v>371</v>
      </c>
      <c r="D198" s="43">
        <f t="shared" ref="D198:F198" si="72">SUM(D199:D200)</f>
        <v>1011.3927</v>
      </c>
      <c r="E198" s="43">
        <f t="shared" si="72"/>
        <v>963.550181</v>
      </c>
      <c r="F198" s="43">
        <f t="shared" si="72"/>
        <v>1010.308883</v>
      </c>
      <c r="G198" s="43"/>
      <c r="H198" s="7" t="str">
        <f t="shared" si="65"/>
        <v/>
      </c>
    </row>
    <row r="199" s="7" customFormat="1" ht="24" customHeight="1" spans="1:8">
      <c r="A199" s="46" t="s">
        <v>226</v>
      </c>
      <c r="B199" s="46" t="s">
        <v>372</v>
      </c>
      <c r="C199" s="53" t="s">
        <v>206</v>
      </c>
      <c r="D199" s="24">
        <v>980.4519</v>
      </c>
      <c r="E199" s="24">
        <v>941.661097</v>
      </c>
      <c r="F199" s="24">
        <v>987.08684</v>
      </c>
      <c r="G199" s="25"/>
      <c r="H199" s="7" t="str">
        <f t="shared" si="65"/>
        <v>3</v>
      </c>
    </row>
    <row r="200" s="7" customFormat="1" ht="24" customHeight="1" spans="1:8">
      <c r="A200" s="46" t="s">
        <v>226</v>
      </c>
      <c r="B200" s="46" t="s">
        <v>372</v>
      </c>
      <c r="C200" s="53" t="s">
        <v>208</v>
      </c>
      <c r="D200" s="24">
        <v>30.9408</v>
      </c>
      <c r="E200" s="24">
        <v>21.889084</v>
      </c>
      <c r="F200" s="24">
        <v>23.222043</v>
      </c>
      <c r="G200" s="50"/>
      <c r="H200" s="7" t="str">
        <f t="shared" si="65"/>
        <v>3</v>
      </c>
    </row>
    <row r="201" s="7" customFormat="1" ht="24" customHeight="1" spans="1:8">
      <c r="A201" s="41" t="s">
        <v>219</v>
      </c>
      <c r="B201" s="41" t="s">
        <v>219</v>
      </c>
      <c r="C201" s="42" t="s">
        <v>373</v>
      </c>
      <c r="D201" s="43">
        <f t="shared" ref="D201:F201" si="73">SUM(D202:D203)</f>
        <v>1957.4991</v>
      </c>
      <c r="E201" s="43">
        <f t="shared" si="73"/>
        <v>1892.481436</v>
      </c>
      <c r="F201" s="43">
        <f t="shared" si="73"/>
        <v>1881.175199</v>
      </c>
      <c r="G201" s="44"/>
      <c r="H201" s="7" t="str">
        <f t="shared" si="65"/>
        <v/>
      </c>
    </row>
    <row r="202" s="7" customFormat="1" ht="24" customHeight="1" spans="1:8">
      <c r="A202" s="46" t="s">
        <v>226</v>
      </c>
      <c r="B202" s="46" t="s">
        <v>374</v>
      </c>
      <c r="C202" s="53" t="s">
        <v>206</v>
      </c>
      <c r="D202" s="24">
        <v>1898.1238</v>
      </c>
      <c r="E202" s="24">
        <v>1850.564783</v>
      </c>
      <c r="F202" s="24">
        <v>1839.800732</v>
      </c>
      <c r="G202" s="25"/>
      <c r="H202" s="7" t="str">
        <f t="shared" si="65"/>
        <v>3</v>
      </c>
    </row>
    <row r="203" s="7" customFormat="1" ht="24" customHeight="1" spans="1:8">
      <c r="A203" s="46" t="s">
        <v>226</v>
      </c>
      <c r="B203" s="46" t="s">
        <v>374</v>
      </c>
      <c r="C203" s="53" t="s">
        <v>208</v>
      </c>
      <c r="D203" s="24">
        <v>59.3753</v>
      </c>
      <c r="E203" s="24">
        <v>41.916653</v>
      </c>
      <c r="F203" s="24">
        <v>41.374467</v>
      </c>
      <c r="G203" s="25"/>
      <c r="H203" s="7" t="str">
        <f t="shared" si="65"/>
        <v>3</v>
      </c>
    </row>
    <row r="204" s="7" customFormat="1" ht="24" customHeight="1" spans="1:8">
      <c r="A204" s="41" t="s">
        <v>219</v>
      </c>
      <c r="B204" s="41" t="s">
        <v>219</v>
      </c>
      <c r="C204" s="42" t="s">
        <v>375</v>
      </c>
      <c r="D204" s="43">
        <f t="shared" ref="D204:F204" si="74">SUM(D205:D206)</f>
        <v>4899.4556</v>
      </c>
      <c r="E204" s="43">
        <f t="shared" si="74"/>
        <v>4945.528209</v>
      </c>
      <c r="F204" s="43">
        <f t="shared" si="74"/>
        <v>0</v>
      </c>
      <c r="G204" s="44" t="s">
        <v>229</v>
      </c>
      <c r="H204" s="7" t="str">
        <f t="shared" si="65"/>
        <v/>
      </c>
    </row>
    <row r="205" s="7" customFormat="1" ht="24" customHeight="1" spans="1:8">
      <c r="A205" s="46" t="s">
        <v>230</v>
      </c>
      <c r="B205" s="46" t="s">
        <v>376</v>
      </c>
      <c r="C205" s="53" t="s">
        <v>206</v>
      </c>
      <c r="D205" s="24">
        <v>4753.2543</v>
      </c>
      <c r="E205" s="24">
        <v>4841.780946</v>
      </c>
      <c r="F205" s="24"/>
      <c r="G205" s="25"/>
      <c r="H205" s="7" t="str">
        <f t="shared" si="65"/>
        <v>3</v>
      </c>
    </row>
    <row r="206" s="7" customFormat="1" ht="24" customHeight="1" spans="1:8">
      <c r="A206" s="46" t="s">
        <v>230</v>
      </c>
      <c r="B206" s="46" t="s">
        <v>376</v>
      </c>
      <c r="C206" s="53" t="s">
        <v>208</v>
      </c>
      <c r="D206" s="24">
        <v>146.2013</v>
      </c>
      <c r="E206" s="24">
        <v>103.747263</v>
      </c>
      <c r="F206" s="24"/>
      <c r="G206" s="25"/>
      <c r="H206" s="7" t="str">
        <f t="shared" si="65"/>
        <v>3</v>
      </c>
    </row>
    <row r="207" s="7" customFormat="1" ht="24" customHeight="1" spans="1:8">
      <c r="A207" s="41" t="s">
        <v>219</v>
      </c>
      <c r="B207" s="41" t="s">
        <v>219</v>
      </c>
      <c r="C207" s="42" t="s">
        <v>377</v>
      </c>
      <c r="D207" s="43">
        <f t="shared" ref="D207:F207" si="75">SUM(D208:D209)</f>
        <v>3644.6414</v>
      </c>
      <c r="E207" s="43">
        <f t="shared" si="75"/>
        <v>3307.883394</v>
      </c>
      <c r="F207" s="43">
        <f t="shared" si="75"/>
        <v>0</v>
      </c>
      <c r="G207" s="44" t="s">
        <v>229</v>
      </c>
      <c r="H207" s="7" t="str">
        <f t="shared" si="65"/>
        <v/>
      </c>
    </row>
    <row r="208" s="7" customFormat="1" ht="24" customHeight="1" spans="1:8">
      <c r="A208" s="46" t="s">
        <v>230</v>
      </c>
      <c r="B208" s="46" t="s">
        <v>378</v>
      </c>
      <c r="C208" s="53" t="s">
        <v>206</v>
      </c>
      <c r="D208" s="24">
        <v>3533.3195</v>
      </c>
      <c r="E208" s="24">
        <v>3228.726361</v>
      </c>
      <c r="F208" s="24"/>
      <c r="G208" s="25"/>
      <c r="H208" s="7" t="str">
        <f t="shared" si="65"/>
        <v>3</v>
      </c>
    </row>
    <row r="209" s="7" customFormat="1" ht="24" customHeight="1" spans="1:8">
      <c r="A209" s="46" t="s">
        <v>230</v>
      </c>
      <c r="B209" s="46" t="s">
        <v>378</v>
      </c>
      <c r="C209" s="53" t="s">
        <v>208</v>
      </c>
      <c r="D209" s="24">
        <v>111.3219</v>
      </c>
      <c r="E209" s="24">
        <v>79.157033</v>
      </c>
      <c r="F209" s="24"/>
      <c r="G209" s="25"/>
      <c r="H209" s="7" t="str">
        <f t="shared" si="65"/>
        <v>3</v>
      </c>
    </row>
    <row r="210" s="7" customFormat="1" ht="24" customHeight="1" spans="1:8">
      <c r="A210" s="41" t="s">
        <v>219</v>
      </c>
      <c r="B210" s="41" t="s">
        <v>219</v>
      </c>
      <c r="C210" s="42" t="s">
        <v>379</v>
      </c>
      <c r="D210" s="43">
        <f t="shared" ref="D210:F210" si="76">SUM(D211:D212)</f>
        <v>2869.1914</v>
      </c>
      <c r="E210" s="43">
        <f t="shared" si="76"/>
        <v>3379.33826</v>
      </c>
      <c r="F210" s="43">
        <f t="shared" si="76"/>
        <v>0</v>
      </c>
      <c r="G210" s="44" t="s">
        <v>229</v>
      </c>
      <c r="H210" s="7" t="str">
        <f t="shared" si="65"/>
        <v/>
      </c>
    </row>
    <row r="211" s="7" customFormat="1" ht="24" customHeight="1" spans="1:8">
      <c r="A211" s="46" t="s">
        <v>230</v>
      </c>
      <c r="B211" s="46" t="s">
        <v>380</v>
      </c>
      <c r="C211" s="53" t="s">
        <v>206</v>
      </c>
      <c r="D211" s="24">
        <v>2780.2727</v>
      </c>
      <c r="E211" s="24">
        <v>3318.438618</v>
      </c>
      <c r="F211" s="24"/>
      <c r="G211" s="25"/>
      <c r="H211" s="7" t="str">
        <f t="shared" si="65"/>
        <v>3</v>
      </c>
    </row>
    <row r="212" s="7" customFormat="1" ht="24" customHeight="1" spans="1:8">
      <c r="A212" s="46" t="s">
        <v>230</v>
      </c>
      <c r="B212" s="46" t="s">
        <v>380</v>
      </c>
      <c r="C212" s="53" t="s">
        <v>208</v>
      </c>
      <c r="D212" s="24">
        <v>88.9187</v>
      </c>
      <c r="E212" s="24">
        <v>60.899642</v>
      </c>
      <c r="F212" s="24"/>
      <c r="G212" s="50"/>
      <c r="H212" s="7" t="str">
        <f t="shared" si="65"/>
        <v>3</v>
      </c>
    </row>
    <row r="213" s="7" customFormat="1" ht="24" customHeight="1" spans="1:8">
      <c r="A213" s="41" t="s">
        <v>219</v>
      </c>
      <c r="B213" s="41" t="s">
        <v>219</v>
      </c>
      <c r="C213" s="42" t="s">
        <v>381</v>
      </c>
      <c r="D213" s="43">
        <f t="shared" ref="D213:F213" si="77">SUM(D214:D215)</f>
        <v>2064.5438</v>
      </c>
      <c r="E213" s="43">
        <f t="shared" si="77"/>
        <v>1927.903991</v>
      </c>
      <c r="F213" s="43">
        <f t="shared" si="77"/>
        <v>0</v>
      </c>
      <c r="G213" s="44" t="s">
        <v>229</v>
      </c>
      <c r="H213" s="7" t="str">
        <f t="shared" si="65"/>
        <v/>
      </c>
    </row>
    <row r="214" s="7" customFormat="1" ht="24" customHeight="1" spans="1:8">
      <c r="A214" s="46" t="s">
        <v>230</v>
      </c>
      <c r="B214" s="46" t="s">
        <v>382</v>
      </c>
      <c r="C214" s="53" t="s">
        <v>206</v>
      </c>
      <c r="D214" s="24">
        <v>2000.1298</v>
      </c>
      <c r="E214" s="24">
        <v>1882.980562</v>
      </c>
      <c r="F214" s="24"/>
      <c r="G214" s="25"/>
      <c r="H214" s="7" t="str">
        <f t="shared" si="65"/>
        <v>3</v>
      </c>
    </row>
    <row r="215" s="7" customFormat="1" ht="24" customHeight="1" spans="1:8">
      <c r="A215" s="46" t="s">
        <v>230</v>
      </c>
      <c r="B215" s="46" t="s">
        <v>382</v>
      </c>
      <c r="C215" s="53" t="s">
        <v>208</v>
      </c>
      <c r="D215" s="24">
        <v>64.414</v>
      </c>
      <c r="E215" s="24">
        <v>44.923429</v>
      </c>
      <c r="F215" s="24"/>
      <c r="G215" s="50"/>
      <c r="H215" s="7" t="str">
        <f t="shared" si="65"/>
        <v>3</v>
      </c>
    </row>
    <row r="216" s="7" customFormat="1" ht="24" customHeight="1" spans="1:8">
      <c r="A216" s="41" t="s">
        <v>219</v>
      </c>
      <c r="B216" s="41" t="s">
        <v>219</v>
      </c>
      <c r="C216" s="42" t="s">
        <v>383</v>
      </c>
      <c r="D216" s="43">
        <f t="shared" ref="D216:F216" si="78">SUM(D217:D218)</f>
        <v>130.6081</v>
      </c>
      <c r="E216" s="43">
        <f t="shared" si="78"/>
        <v>0</v>
      </c>
      <c r="F216" s="43">
        <f t="shared" si="78"/>
        <v>0</v>
      </c>
      <c r="G216" s="44"/>
      <c r="H216" s="7" t="str">
        <f t="shared" si="65"/>
        <v/>
      </c>
    </row>
    <row r="217" s="7" customFormat="1" ht="24" customHeight="1" spans="1:8">
      <c r="A217" s="46" t="s">
        <v>230</v>
      </c>
      <c r="B217" s="46" t="s">
        <v>384</v>
      </c>
      <c r="C217" s="53" t="s">
        <v>206</v>
      </c>
      <c r="D217" s="24">
        <v>126.7531</v>
      </c>
      <c r="E217" s="24"/>
      <c r="F217" s="24"/>
      <c r="G217" s="25"/>
      <c r="H217" s="7" t="str">
        <f t="shared" si="65"/>
        <v>3</v>
      </c>
    </row>
    <row r="218" s="7" customFormat="1" ht="24" customHeight="1" spans="1:8">
      <c r="A218" s="46" t="s">
        <v>230</v>
      </c>
      <c r="B218" s="46" t="s">
        <v>384</v>
      </c>
      <c r="C218" s="53" t="s">
        <v>208</v>
      </c>
      <c r="D218" s="24">
        <v>3.855</v>
      </c>
      <c r="E218" s="24"/>
      <c r="F218" s="24"/>
      <c r="G218" s="50"/>
      <c r="H218" s="7" t="str">
        <f t="shared" si="65"/>
        <v>3</v>
      </c>
    </row>
    <row r="219" s="7" customFormat="1" ht="24" customHeight="1" spans="1:8">
      <c r="A219" s="41" t="s">
        <v>219</v>
      </c>
      <c r="B219" s="41" t="s">
        <v>219</v>
      </c>
      <c r="C219" s="42" t="s">
        <v>385</v>
      </c>
      <c r="D219" s="43">
        <f t="shared" ref="D219:F219" si="79">SUM(D220:D221)</f>
        <v>0</v>
      </c>
      <c r="E219" s="43">
        <f t="shared" si="79"/>
        <v>0</v>
      </c>
      <c r="F219" s="43">
        <f t="shared" si="79"/>
        <v>2452.058702</v>
      </c>
      <c r="G219" s="44"/>
      <c r="H219" s="7" t="str">
        <f t="shared" si="65"/>
        <v/>
      </c>
    </row>
    <row r="220" s="7" customFormat="1" ht="24" customHeight="1" spans="1:8">
      <c r="A220" s="46" t="s">
        <v>230</v>
      </c>
      <c r="B220" s="46" t="s">
        <v>386</v>
      </c>
      <c r="C220" s="53" t="s">
        <v>206</v>
      </c>
      <c r="D220" s="24"/>
      <c r="E220" s="24"/>
      <c r="F220" s="24">
        <v>2400.570014</v>
      </c>
      <c r="G220" s="25"/>
      <c r="H220" s="7" t="str">
        <f t="shared" si="65"/>
        <v>3</v>
      </c>
    </row>
    <row r="221" s="7" customFormat="1" ht="24" customHeight="1" spans="1:8">
      <c r="A221" s="46" t="s">
        <v>230</v>
      </c>
      <c r="B221" s="46" t="s">
        <v>386</v>
      </c>
      <c r="C221" s="53" t="s">
        <v>208</v>
      </c>
      <c r="D221" s="24"/>
      <c r="E221" s="24"/>
      <c r="F221" s="24">
        <v>51.488688</v>
      </c>
      <c r="G221" s="50"/>
      <c r="H221" s="7" t="str">
        <f t="shared" si="65"/>
        <v>3</v>
      </c>
    </row>
    <row r="222" s="7" customFormat="1" ht="24" customHeight="1" spans="1:8">
      <c r="A222" s="41" t="s">
        <v>219</v>
      </c>
      <c r="B222" s="41" t="s">
        <v>219</v>
      </c>
      <c r="C222" s="42" t="s">
        <v>387</v>
      </c>
      <c r="D222" s="43">
        <f t="shared" ref="D222:F222" si="80">SUM(D223:D224)</f>
        <v>0</v>
      </c>
      <c r="E222" s="43">
        <f t="shared" si="80"/>
        <v>0</v>
      </c>
      <c r="F222" s="43">
        <f t="shared" si="80"/>
        <v>2454.562346</v>
      </c>
      <c r="G222" s="44"/>
      <c r="H222" s="7" t="str">
        <f t="shared" si="65"/>
        <v/>
      </c>
    </row>
    <row r="223" s="7" customFormat="1" ht="24" customHeight="1" spans="1:8">
      <c r="A223" s="46" t="s">
        <v>230</v>
      </c>
      <c r="B223" s="46" t="s">
        <v>388</v>
      </c>
      <c r="C223" s="53" t="s">
        <v>206</v>
      </c>
      <c r="D223" s="24"/>
      <c r="E223" s="24"/>
      <c r="F223" s="24">
        <v>2403.244198</v>
      </c>
      <c r="G223" s="25"/>
      <c r="H223" s="7" t="str">
        <f t="shared" si="65"/>
        <v>3</v>
      </c>
    </row>
    <row r="224" s="7" customFormat="1" ht="24" customHeight="1" spans="1:8">
      <c r="A224" s="46" t="s">
        <v>230</v>
      </c>
      <c r="B224" s="46" t="s">
        <v>388</v>
      </c>
      <c r="C224" s="53" t="s">
        <v>208</v>
      </c>
      <c r="D224" s="24"/>
      <c r="E224" s="24"/>
      <c r="F224" s="24">
        <v>51.318148</v>
      </c>
      <c r="G224" s="50"/>
      <c r="H224" s="7" t="str">
        <f t="shared" si="65"/>
        <v>3</v>
      </c>
    </row>
    <row r="225" s="7" customFormat="1" ht="24" customHeight="1" spans="1:8">
      <c r="A225" s="41" t="s">
        <v>219</v>
      </c>
      <c r="B225" s="41" t="s">
        <v>219</v>
      </c>
      <c r="C225" s="42" t="s">
        <v>389</v>
      </c>
      <c r="D225" s="43">
        <f t="shared" ref="D225:F225" si="81">SUM(D226:D227)</f>
        <v>0</v>
      </c>
      <c r="E225" s="43">
        <f t="shared" si="81"/>
        <v>0</v>
      </c>
      <c r="F225" s="43">
        <f t="shared" si="81"/>
        <v>2912.734357</v>
      </c>
      <c r="G225" s="44"/>
      <c r="H225" s="7" t="str">
        <f t="shared" si="65"/>
        <v/>
      </c>
    </row>
    <row r="226" s="7" customFormat="1" ht="24" customHeight="1" spans="1:8">
      <c r="A226" s="46" t="s">
        <v>230</v>
      </c>
      <c r="B226" s="46" t="s">
        <v>390</v>
      </c>
      <c r="C226" s="53" t="s">
        <v>206</v>
      </c>
      <c r="D226" s="24"/>
      <c r="E226" s="24"/>
      <c r="F226" s="24">
        <v>2844.793681</v>
      </c>
      <c r="G226" s="25"/>
      <c r="H226" s="7" t="str">
        <f t="shared" si="65"/>
        <v>3</v>
      </c>
    </row>
    <row r="227" s="7" customFormat="1" ht="24" customHeight="1" spans="1:8">
      <c r="A227" s="46" t="s">
        <v>230</v>
      </c>
      <c r="B227" s="46" t="s">
        <v>390</v>
      </c>
      <c r="C227" s="53" t="s">
        <v>208</v>
      </c>
      <c r="D227" s="24"/>
      <c r="E227" s="24"/>
      <c r="F227" s="24">
        <v>67.940676</v>
      </c>
      <c r="G227" s="50"/>
      <c r="H227" s="7" t="str">
        <f t="shared" si="65"/>
        <v>3</v>
      </c>
    </row>
    <row r="228" s="7" customFormat="1" ht="24" customHeight="1" spans="1:8">
      <c r="A228" s="41" t="s">
        <v>219</v>
      </c>
      <c r="B228" s="41" t="s">
        <v>219</v>
      </c>
      <c r="C228" s="42" t="s">
        <v>391</v>
      </c>
      <c r="D228" s="43">
        <f t="shared" ref="D228:F228" si="82">SUM(D229:D230)</f>
        <v>0</v>
      </c>
      <c r="E228" s="43">
        <f t="shared" si="82"/>
        <v>0</v>
      </c>
      <c r="F228" s="43">
        <f t="shared" si="82"/>
        <v>589.559276</v>
      </c>
      <c r="G228" s="44"/>
      <c r="H228" s="7" t="str">
        <f t="shared" si="65"/>
        <v/>
      </c>
    </row>
    <row r="229" s="7" customFormat="1" ht="24" customHeight="1" spans="1:8">
      <c r="A229" s="46" t="s">
        <v>230</v>
      </c>
      <c r="B229" s="46" t="s">
        <v>392</v>
      </c>
      <c r="C229" s="53" t="s">
        <v>206</v>
      </c>
      <c r="D229" s="24"/>
      <c r="E229" s="24"/>
      <c r="F229" s="24">
        <v>574.641144</v>
      </c>
      <c r="G229" s="25"/>
      <c r="H229" s="7" t="str">
        <f t="shared" si="65"/>
        <v>3</v>
      </c>
    </row>
    <row r="230" s="7" customFormat="1" ht="24" customHeight="1" spans="1:8">
      <c r="A230" s="46" t="s">
        <v>230</v>
      </c>
      <c r="B230" s="46" t="s">
        <v>392</v>
      </c>
      <c r="C230" s="53" t="s">
        <v>208</v>
      </c>
      <c r="D230" s="24"/>
      <c r="E230" s="24"/>
      <c r="F230" s="24">
        <v>14.918132</v>
      </c>
      <c r="G230" s="50"/>
      <c r="H230" s="7" t="str">
        <f t="shared" si="65"/>
        <v>3</v>
      </c>
    </row>
    <row r="231" s="7" customFormat="1" ht="24" customHeight="1" spans="1:8">
      <c r="A231" s="41" t="s">
        <v>219</v>
      </c>
      <c r="B231" s="41" t="s">
        <v>219</v>
      </c>
      <c r="C231" s="42" t="s">
        <v>393</v>
      </c>
      <c r="D231" s="43">
        <f t="shared" ref="D231:F231" si="83">SUM(D232:D233)</f>
        <v>0</v>
      </c>
      <c r="E231" s="43">
        <f t="shared" si="83"/>
        <v>0</v>
      </c>
      <c r="F231" s="43">
        <f t="shared" si="83"/>
        <v>1141.706301</v>
      </c>
      <c r="G231" s="44"/>
      <c r="H231" s="7" t="str">
        <f t="shared" si="65"/>
        <v/>
      </c>
    </row>
    <row r="232" s="7" customFormat="1" ht="24" customHeight="1" spans="1:8">
      <c r="A232" s="46" t="s">
        <v>230</v>
      </c>
      <c r="B232" s="46" t="s">
        <v>394</v>
      </c>
      <c r="C232" s="53" t="s">
        <v>206</v>
      </c>
      <c r="D232" s="24"/>
      <c r="E232" s="24"/>
      <c r="F232" s="24">
        <v>1115.757944</v>
      </c>
      <c r="G232" s="25"/>
      <c r="H232" s="7" t="str">
        <f t="shared" si="65"/>
        <v>3</v>
      </c>
    </row>
    <row r="233" s="7" customFormat="1" ht="24" customHeight="1" spans="1:8">
      <c r="A233" s="46" t="s">
        <v>230</v>
      </c>
      <c r="B233" s="46" t="s">
        <v>394</v>
      </c>
      <c r="C233" s="53" t="s">
        <v>208</v>
      </c>
      <c r="D233" s="24"/>
      <c r="E233" s="24"/>
      <c r="F233" s="24">
        <v>25.948357</v>
      </c>
      <c r="G233" s="50"/>
      <c r="H233" s="7" t="str">
        <f t="shared" si="65"/>
        <v>3</v>
      </c>
    </row>
    <row r="234" s="7" customFormat="1" ht="24" customHeight="1" spans="1:8">
      <c r="A234" s="41" t="s">
        <v>219</v>
      </c>
      <c r="B234" s="41" t="s">
        <v>219</v>
      </c>
      <c r="C234" s="42" t="s">
        <v>395</v>
      </c>
      <c r="D234" s="43">
        <f t="shared" ref="D234:F234" si="84">SUM(D235:D236)</f>
        <v>0</v>
      </c>
      <c r="E234" s="43">
        <f t="shared" si="84"/>
        <v>0</v>
      </c>
      <c r="F234" s="43">
        <f t="shared" si="84"/>
        <v>773.432901</v>
      </c>
      <c r="G234" s="44"/>
      <c r="H234" s="7" t="str">
        <f t="shared" si="65"/>
        <v/>
      </c>
    </row>
    <row r="235" s="7" customFormat="1" ht="24" customHeight="1" spans="1:8">
      <c r="A235" s="46" t="s">
        <v>230</v>
      </c>
      <c r="B235" s="46" t="s">
        <v>396</v>
      </c>
      <c r="C235" s="53" t="s">
        <v>206</v>
      </c>
      <c r="D235" s="24"/>
      <c r="E235" s="24"/>
      <c r="F235" s="24">
        <v>754.969537</v>
      </c>
      <c r="G235" s="25"/>
      <c r="H235" s="7" t="str">
        <f t="shared" si="65"/>
        <v>3</v>
      </c>
    </row>
    <row r="236" s="7" customFormat="1" ht="24" customHeight="1" spans="1:8">
      <c r="A236" s="46" t="s">
        <v>230</v>
      </c>
      <c r="B236" s="46" t="s">
        <v>396</v>
      </c>
      <c r="C236" s="53" t="s">
        <v>208</v>
      </c>
      <c r="D236" s="24"/>
      <c r="E236" s="24"/>
      <c r="F236" s="24">
        <v>18.463364</v>
      </c>
      <c r="G236" s="50"/>
      <c r="H236" s="7" t="str">
        <f t="shared" si="65"/>
        <v>3</v>
      </c>
    </row>
    <row r="237" s="7" customFormat="1" ht="24" customHeight="1" spans="1:8">
      <c r="A237" s="41" t="s">
        <v>219</v>
      </c>
      <c r="B237" s="41" t="s">
        <v>219</v>
      </c>
      <c r="C237" s="42" t="s">
        <v>397</v>
      </c>
      <c r="D237" s="43">
        <f t="shared" ref="D237:F237" si="85">SUM(D238:D239)</f>
        <v>0</v>
      </c>
      <c r="E237" s="43">
        <f t="shared" si="85"/>
        <v>0</v>
      </c>
      <c r="F237" s="43">
        <f t="shared" si="85"/>
        <v>1595.520127</v>
      </c>
      <c r="G237" s="44"/>
      <c r="H237" s="7" t="str">
        <f t="shared" si="65"/>
        <v/>
      </c>
    </row>
    <row r="238" s="7" customFormat="1" ht="24" customHeight="1" spans="1:8">
      <c r="A238" s="46" t="s">
        <v>230</v>
      </c>
      <c r="B238" s="46" t="s">
        <v>398</v>
      </c>
      <c r="C238" s="53" t="s">
        <v>206</v>
      </c>
      <c r="D238" s="24"/>
      <c r="E238" s="24"/>
      <c r="F238" s="24">
        <v>1555.338639</v>
      </c>
      <c r="G238" s="25"/>
      <c r="H238" s="7" t="str">
        <f t="shared" si="65"/>
        <v>3</v>
      </c>
    </row>
    <row r="239" s="7" customFormat="1" ht="24" customHeight="1" spans="1:8">
      <c r="A239" s="46" t="s">
        <v>230</v>
      </c>
      <c r="B239" s="46" t="s">
        <v>398</v>
      </c>
      <c r="C239" s="53" t="s">
        <v>208</v>
      </c>
      <c r="D239" s="24"/>
      <c r="E239" s="24"/>
      <c r="F239" s="24">
        <v>40.181488</v>
      </c>
      <c r="G239" s="50"/>
      <c r="H239" s="7" t="str">
        <f t="shared" si="65"/>
        <v>3</v>
      </c>
    </row>
    <row r="240" s="7" customFormat="1" ht="24" customHeight="1" spans="1:8">
      <c r="A240" s="41" t="s">
        <v>219</v>
      </c>
      <c r="B240" s="41" t="s">
        <v>219</v>
      </c>
      <c r="C240" s="42" t="s">
        <v>399</v>
      </c>
      <c r="D240" s="43">
        <f t="shared" ref="D240:F240" si="86">SUM(D241:D242)</f>
        <v>0</v>
      </c>
      <c r="E240" s="43">
        <f t="shared" si="86"/>
        <v>0</v>
      </c>
      <c r="F240" s="43">
        <f t="shared" si="86"/>
        <v>983.675149</v>
      </c>
      <c r="G240" s="44"/>
      <c r="H240" s="7" t="str">
        <f t="shared" si="65"/>
        <v/>
      </c>
    </row>
    <row r="241" s="7" customFormat="1" ht="24" customHeight="1" spans="1:8">
      <c r="A241" s="46" t="s">
        <v>230</v>
      </c>
      <c r="B241" s="46" t="s">
        <v>400</v>
      </c>
      <c r="C241" s="53" t="s">
        <v>206</v>
      </c>
      <c r="D241" s="24"/>
      <c r="E241" s="24"/>
      <c r="F241" s="24">
        <v>958.732843</v>
      </c>
      <c r="G241" s="25"/>
      <c r="H241" s="7" t="str">
        <f t="shared" si="65"/>
        <v>3</v>
      </c>
    </row>
    <row r="242" s="7" customFormat="1" ht="24" customHeight="1" spans="1:8">
      <c r="A242" s="46" t="s">
        <v>230</v>
      </c>
      <c r="B242" s="46" t="s">
        <v>400</v>
      </c>
      <c r="C242" s="53" t="s">
        <v>208</v>
      </c>
      <c r="D242" s="24"/>
      <c r="E242" s="24"/>
      <c r="F242" s="24">
        <v>24.942306</v>
      </c>
      <c r="G242" s="50"/>
      <c r="H242" s="7" t="str">
        <f t="shared" ref="H242:H305" si="87">MID(B242,1,1)</f>
        <v>3</v>
      </c>
    </row>
    <row r="243" s="7" customFormat="1" ht="24" customHeight="1" spans="1:8">
      <c r="A243" s="37" t="s">
        <v>219</v>
      </c>
      <c r="B243" s="37" t="s">
        <v>219</v>
      </c>
      <c r="C243" s="38" t="s">
        <v>236</v>
      </c>
      <c r="D243" s="39">
        <f t="shared" ref="D243:F243" si="88">D244+D247+D250+D253</f>
        <v>1426.7274</v>
      </c>
      <c r="E243" s="39">
        <f t="shared" si="88"/>
        <v>1449.244846</v>
      </c>
      <c r="F243" s="39">
        <f t="shared" si="88"/>
        <v>1463.267606</v>
      </c>
      <c r="G243" s="40"/>
      <c r="H243" s="7" t="str">
        <f t="shared" si="87"/>
        <v/>
      </c>
    </row>
    <row r="244" s="7" customFormat="1" ht="24" customHeight="1" spans="1:8">
      <c r="A244" s="41" t="s">
        <v>219</v>
      </c>
      <c r="B244" s="41" t="s">
        <v>219</v>
      </c>
      <c r="C244" s="52" t="s">
        <v>401</v>
      </c>
      <c r="D244" s="43">
        <f t="shared" ref="D244:F244" si="89">SUM(D245:D246)</f>
        <v>451.1086</v>
      </c>
      <c r="E244" s="43">
        <f t="shared" si="89"/>
        <v>421.190179</v>
      </c>
      <c r="F244" s="43">
        <f t="shared" si="89"/>
        <v>416.159945</v>
      </c>
      <c r="G244" s="44"/>
      <c r="H244" s="7" t="str">
        <f t="shared" si="87"/>
        <v/>
      </c>
    </row>
    <row r="245" s="7" customFormat="1" ht="24" customHeight="1" spans="1:8">
      <c r="A245" s="46" t="s">
        <v>402</v>
      </c>
      <c r="B245" s="46" t="s">
        <v>403</v>
      </c>
      <c r="C245" s="53" t="s">
        <v>206</v>
      </c>
      <c r="D245" s="24">
        <v>382.4244</v>
      </c>
      <c r="E245" s="24">
        <v>353.46969</v>
      </c>
      <c r="F245" s="24">
        <v>348.586361</v>
      </c>
      <c r="G245" s="25"/>
      <c r="H245" s="7" t="str">
        <f t="shared" si="87"/>
        <v>2</v>
      </c>
    </row>
    <row r="246" s="7" customFormat="1" ht="24" customHeight="1" spans="1:8">
      <c r="A246" s="46" t="s">
        <v>402</v>
      </c>
      <c r="B246" s="46" t="s">
        <v>403</v>
      </c>
      <c r="C246" s="53" t="s">
        <v>208</v>
      </c>
      <c r="D246" s="24">
        <v>68.6842</v>
      </c>
      <c r="E246" s="24">
        <v>67.720489</v>
      </c>
      <c r="F246" s="24">
        <v>67.573584</v>
      </c>
      <c r="G246" s="25"/>
      <c r="H246" s="7" t="str">
        <f t="shared" si="87"/>
        <v>2</v>
      </c>
    </row>
    <row r="247" s="7" customFormat="1" ht="24" customHeight="1" spans="1:8">
      <c r="A247" s="41" t="s">
        <v>219</v>
      </c>
      <c r="B247" s="41" t="s">
        <v>219</v>
      </c>
      <c r="C247" s="52" t="s">
        <v>404</v>
      </c>
      <c r="D247" s="43">
        <f t="shared" ref="D247:F247" si="90">SUM(D248:D249)</f>
        <v>281.0792</v>
      </c>
      <c r="E247" s="43">
        <f t="shared" si="90"/>
        <v>316.186459</v>
      </c>
      <c r="F247" s="43">
        <f t="shared" si="90"/>
        <v>337.484682</v>
      </c>
      <c r="G247" s="44"/>
      <c r="H247" s="7" t="str">
        <f t="shared" si="87"/>
        <v/>
      </c>
    </row>
    <row r="248" s="7" customFormat="1" ht="24" customHeight="1" spans="1:8">
      <c r="A248" s="46" t="s">
        <v>402</v>
      </c>
      <c r="B248" s="57" t="s">
        <v>405</v>
      </c>
      <c r="C248" s="53" t="s">
        <v>206</v>
      </c>
      <c r="D248" s="24">
        <v>220.8613</v>
      </c>
      <c r="E248" s="24">
        <v>254.978906</v>
      </c>
      <c r="F248" s="24">
        <v>275.673479</v>
      </c>
      <c r="G248" s="25"/>
      <c r="H248" s="7" t="str">
        <f t="shared" si="87"/>
        <v>2</v>
      </c>
    </row>
    <row r="249" s="7" customFormat="1" ht="24" customHeight="1" spans="1:8">
      <c r="A249" s="46" t="s">
        <v>402</v>
      </c>
      <c r="B249" s="57" t="s">
        <v>405</v>
      </c>
      <c r="C249" s="53" t="s">
        <v>208</v>
      </c>
      <c r="D249" s="24">
        <v>60.2179</v>
      </c>
      <c r="E249" s="24">
        <v>61.207553</v>
      </c>
      <c r="F249" s="24">
        <v>61.811203</v>
      </c>
      <c r="G249" s="25"/>
      <c r="H249" s="7" t="str">
        <f t="shared" si="87"/>
        <v>2</v>
      </c>
    </row>
    <row r="250" s="7" customFormat="1" ht="24" customHeight="1" spans="1:8">
      <c r="A250" s="41" t="s">
        <v>219</v>
      </c>
      <c r="B250" s="41" t="s">
        <v>219</v>
      </c>
      <c r="C250" s="52" t="s">
        <v>406</v>
      </c>
      <c r="D250" s="43">
        <f t="shared" ref="D250:F250" si="91">SUM(D251:D252)</f>
        <v>266.2742</v>
      </c>
      <c r="E250" s="43">
        <f t="shared" si="91"/>
        <v>285.598048</v>
      </c>
      <c r="F250" s="43">
        <f t="shared" si="91"/>
        <v>286.968109</v>
      </c>
      <c r="G250" s="44"/>
      <c r="H250" s="7" t="str">
        <f t="shared" si="87"/>
        <v/>
      </c>
    </row>
    <row r="251" s="7" customFormat="1" ht="24" customHeight="1" spans="1:8">
      <c r="A251" s="46" t="s">
        <v>402</v>
      </c>
      <c r="B251" s="46" t="s">
        <v>407</v>
      </c>
      <c r="C251" s="53" t="s">
        <v>206</v>
      </c>
      <c r="D251" s="24">
        <v>216.9555</v>
      </c>
      <c r="E251" s="24">
        <v>235.704457</v>
      </c>
      <c r="F251" s="24">
        <v>236.962186</v>
      </c>
      <c r="G251" s="25"/>
      <c r="H251" s="7" t="str">
        <f t="shared" si="87"/>
        <v>2</v>
      </c>
    </row>
    <row r="252" s="7" customFormat="1" ht="24" customHeight="1" spans="1:8">
      <c r="A252" s="46" t="s">
        <v>402</v>
      </c>
      <c r="B252" s="46" t="s">
        <v>407</v>
      </c>
      <c r="C252" s="53" t="s">
        <v>208</v>
      </c>
      <c r="D252" s="24">
        <v>49.3187</v>
      </c>
      <c r="E252" s="24">
        <v>49.893591</v>
      </c>
      <c r="F252" s="24">
        <v>50.005923</v>
      </c>
      <c r="G252" s="25"/>
      <c r="H252" s="7" t="str">
        <f t="shared" si="87"/>
        <v>2</v>
      </c>
    </row>
    <row r="253" s="7" customFormat="1" ht="24" customHeight="1" spans="1:8">
      <c r="A253" s="41" t="s">
        <v>219</v>
      </c>
      <c r="B253" s="41" t="s">
        <v>219</v>
      </c>
      <c r="C253" s="52" t="s">
        <v>408</v>
      </c>
      <c r="D253" s="43">
        <f t="shared" ref="D253:F253" si="92">SUM(D254:D255)</f>
        <v>428.2654</v>
      </c>
      <c r="E253" s="43">
        <f t="shared" si="92"/>
        <v>426.27016</v>
      </c>
      <c r="F253" s="43">
        <f t="shared" si="92"/>
        <v>422.65487</v>
      </c>
      <c r="G253" s="44"/>
      <c r="H253" s="7" t="str">
        <f t="shared" si="87"/>
        <v/>
      </c>
    </row>
    <row r="254" s="7" customFormat="1" ht="24" customHeight="1" spans="1:8">
      <c r="A254" s="46" t="s">
        <v>402</v>
      </c>
      <c r="B254" s="46" t="s">
        <v>409</v>
      </c>
      <c r="C254" s="53" t="s">
        <v>206</v>
      </c>
      <c r="D254" s="24">
        <v>362.3119</v>
      </c>
      <c r="E254" s="24">
        <v>360.332143</v>
      </c>
      <c r="F254" s="24">
        <v>356.791849</v>
      </c>
      <c r="G254" s="25"/>
      <c r="H254" s="7" t="str">
        <f t="shared" si="87"/>
        <v>2</v>
      </c>
    </row>
    <row r="255" s="7" customFormat="1" ht="24" customHeight="1" spans="1:8">
      <c r="A255" s="46" t="s">
        <v>402</v>
      </c>
      <c r="B255" s="46" t="s">
        <v>409</v>
      </c>
      <c r="C255" s="53" t="s">
        <v>208</v>
      </c>
      <c r="D255" s="24">
        <v>65.9535</v>
      </c>
      <c r="E255" s="24">
        <v>65.938017</v>
      </c>
      <c r="F255" s="24">
        <v>65.863021</v>
      </c>
      <c r="G255" s="25"/>
      <c r="H255" s="7" t="str">
        <f t="shared" si="87"/>
        <v>2</v>
      </c>
    </row>
    <row r="256" s="7" customFormat="1" ht="24" customHeight="1" spans="1:8">
      <c r="A256" s="37" t="s">
        <v>219</v>
      </c>
      <c r="B256" s="37" t="s">
        <v>219</v>
      </c>
      <c r="C256" s="38" t="s">
        <v>239</v>
      </c>
      <c r="D256" s="39">
        <f t="shared" ref="D256:F256" si="93">D271+D268+D257+D289+D274+D305+D292+D308</f>
        <v>4871.8518</v>
      </c>
      <c r="E256" s="39">
        <f t="shared" si="93"/>
        <v>4911.518039</v>
      </c>
      <c r="F256" s="39">
        <f t="shared" si="93"/>
        <v>4308.849925</v>
      </c>
      <c r="G256" s="40"/>
      <c r="H256" s="7" t="str">
        <f t="shared" si="87"/>
        <v/>
      </c>
    </row>
    <row r="257" s="7" customFormat="1" ht="24" customHeight="1" spans="1:8">
      <c r="A257" s="41" t="s">
        <v>219</v>
      </c>
      <c r="B257" s="41" t="s">
        <v>219</v>
      </c>
      <c r="C257" s="42" t="s">
        <v>410</v>
      </c>
      <c r="D257" s="43">
        <f t="shared" ref="D257:F257" si="94">SUM(D258:D267)</f>
        <v>1068.1752</v>
      </c>
      <c r="E257" s="43">
        <f t="shared" si="94"/>
        <v>1125.274046</v>
      </c>
      <c r="F257" s="43">
        <f t="shared" si="94"/>
        <v>982.091108</v>
      </c>
      <c r="G257" s="44"/>
      <c r="H257" s="7" t="str">
        <f t="shared" si="87"/>
        <v/>
      </c>
    </row>
    <row r="258" s="7" customFormat="1" ht="24" customHeight="1" spans="1:8">
      <c r="A258" s="45" t="s">
        <v>241</v>
      </c>
      <c r="B258" s="46" t="s">
        <v>411</v>
      </c>
      <c r="C258" s="53" t="s">
        <v>206</v>
      </c>
      <c r="D258" s="24">
        <v>830.0136</v>
      </c>
      <c r="E258" s="24">
        <v>841.889931</v>
      </c>
      <c r="F258" s="24">
        <v>895.251398</v>
      </c>
      <c r="G258" s="25"/>
      <c r="H258" s="7" t="str">
        <f t="shared" si="87"/>
        <v>6</v>
      </c>
    </row>
    <row r="259" s="7" customFormat="1" ht="24" customHeight="1" spans="1:8">
      <c r="A259" s="45" t="s">
        <v>241</v>
      </c>
      <c r="B259" s="46" t="s">
        <v>411</v>
      </c>
      <c r="C259" s="53" t="s">
        <v>208</v>
      </c>
      <c r="D259" s="24">
        <v>75.044</v>
      </c>
      <c r="E259" s="24">
        <v>73.003709</v>
      </c>
      <c r="F259" s="24">
        <v>86.83971</v>
      </c>
      <c r="G259" s="25"/>
      <c r="H259" s="7" t="str">
        <f t="shared" si="87"/>
        <v>6</v>
      </c>
    </row>
    <row r="260" s="7" customFormat="1" ht="24" customHeight="1" spans="1:8">
      <c r="A260" s="45">
        <v>2040601</v>
      </c>
      <c r="B260" s="46" t="s">
        <v>411</v>
      </c>
      <c r="C260" s="53" t="s">
        <v>206</v>
      </c>
      <c r="D260" s="24">
        <v>23.0861</v>
      </c>
      <c r="E260" s="24">
        <v>23.086324</v>
      </c>
      <c r="F260" s="24"/>
      <c r="G260" s="25"/>
      <c r="H260" s="7" t="str">
        <f t="shared" si="87"/>
        <v>6</v>
      </c>
    </row>
    <row r="261" s="7" customFormat="1" ht="24" customHeight="1" spans="1:8">
      <c r="A261" s="45">
        <v>2040601</v>
      </c>
      <c r="B261" s="46" t="s">
        <v>411</v>
      </c>
      <c r="C261" s="53" t="s">
        <v>208</v>
      </c>
      <c r="D261" s="24">
        <v>2.2255</v>
      </c>
      <c r="E261" s="24">
        <v>2.150928</v>
      </c>
      <c r="F261" s="24"/>
      <c r="G261" s="25"/>
      <c r="H261" s="7" t="str">
        <f t="shared" si="87"/>
        <v>6</v>
      </c>
    </row>
    <row r="262" s="7" customFormat="1" ht="24" customHeight="1" spans="1:8">
      <c r="A262" s="45">
        <v>2130104</v>
      </c>
      <c r="B262" s="46" t="s">
        <v>411</v>
      </c>
      <c r="C262" s="53" t="s">
        <v>206</v>
      </c>
      <c r="D262" s="24">
        <v>36.3705</v>
      </c>
      <c r="E262" s="24">
        <v>39.024216</v>
      </c>
      <c r="F262" s="24"/>
      <c r="G262" s="25"/>
      <c r="H262" s="7" t="str">
        <f t="shared" si="87"/>
        <v>6</v>
      </c>
    </row>
    <row r="263" s="7" customFormat="1" ht="24" customHeight="1" spans="1:8">
      <c r="A263" s="45">
        <v>2130104</v>
      </c>
      <c r="B263" s="46" t="s">
        <v>411</v>
      </c>
      <c r="C263" s="53" t="s">
        <v>208</v>
      </c>
      <c r="D263" s="24">
        <v>3.0493</v>
      </c>
      <c r="E263" s="24">
        <v>2.75452</v>
      </c>
      <c r="F263" s="24"/>
      <c r="G263" s="25"/>
      <c r="H263" s="7" t="str">
        <f t="shared" si="87"/>
        <v>6</v>
      </c>
    </row>
    <row r="264" s="7" customFormat="1" ht="24" customHeight="1" spans="1:8">
      <c r="A264" s="45">
        <v>2130204</v>
      </c>
      <c r="B264" s="46" t="s">
        <v>411</v>
      </c>
      <c r="C264" s="53" t="s">
        <v>206</v>
      </c>
      <c r="D264" s="24">
        <v>73.9081</v>
      </c>
      <c r="E264" s="24">
        <v>83.271455</v>
      </c>
      <c r="F264" s="24"/>
      <c r="G264" s="25"/>
      <c r="H264" s="7" t="str">
        <f t="shared" si="87"/>
        <v>6</v>
      </c>
    </row>
    <row r="265" s="7" customFormat="1" ht="24" customHeight="1" spans="1:8">
      <c r="A265" s="45">
        <v>2130204</v>
      </c>
      <c r="B265" s="46" t="s">
        <v>411</v>
      </c>
      <c r="C265" s="53" t="s">
        <v>208</v>
      </c>
      <c r="D265" s="24">
        <v>6.9117</v>
      </c>
      <c r="E265" s="24">
        <v>5.777178</v>
      </c>
      <c r="F265" s="24"/>
      <c r="G265" s="25"/>
      <c r="H265" s="7" t="str">
        <f t="shared" si="87"/>
        <v>6</v>
      </c>
    </row>
    <row r="266" s="7" customFormat="1" ht="24" customHeight="1" spans="1:8">
      <c r="A266" s="45">
        <v>2130302</v>
      </c>
      <c r="B266" s="46" t="s">
        <v>411</v>
      </c>
      <c r="C266" s="53" t="s">
        <v>206</v>
      </c>
      <c r="D266" s="24">
        <v>16.0777</v>
      </c>
      <c r="E266" s="24">
        <v>50.34752</v>
      </c>
      <c r="F266" s="24"/>
      <c r="G266" s="25"/>
      <c r="H266" s="7" t="str">
        <f t="shared" si="87"/>
        <v>6</v>
      </c>
    </row>
    <row r="267" s="7" customFormat="1" ht="24" customHeight="1" spans="1:8">
      <c r="A267" s="45">
        <v>2130302</v>
      </c>
      <c r="B267" s="46" t="s">
        <v>411</v>
      </c>
      <c r="C267" s="53" t="s">
        <v>208</v>
      </c>
      <c r="D267" s="24">
        <v>1.4887</v>
      </c>
      <c r="E267" s="24">
        <v>3.968265</v>
      </c>
      <c r="F267" s="24"/>
      <c r="G267" s="25"/>
      <c r="H267" s="7" t="str">
        <f t="shared" si="87"/>
        <v>6</v>
      </c>
    </row>
    <row r="268" s="7" customFormat="1" ht="24" customHeight="1" spans="1:8">
      <c r="A268" s="41" t="s">
        <v>219</v>
      </c>
      <c r="B268" s="41" t="s">
        <v>219</v>
      </c>
      <c r="C268" s="42" t="s">
        <v>267</v>
      </c>
      <c r="D268" s="43">
        <f t="shared" ref="D268:F268" si="95">SUM(D269:D270)</f>
        <v>126.7665</v>
      </c>
      <c r="E268" s="43">
        <f t="shared" si="95"/>
        <v>85.014019</v>
      </c>
      <c r="F268" s="43">
        <f t="shared" si="95"/>
        <v>0</v>
      </c>
      <c r="G268" s="44" t="s">
        <v>229</v>
      </c>
      <c r="H268" s="7" t="str">
        <f t="shared" si="87"/>
        <v/>
      </c>
    </row>
    <row r="269" s="7" customFormat="1" ht="24" customHeight="1" spans="1:8">
      <c r="A269" s="45" t="s">
        <v>268</v>
      </c>
      <c r="B269" s="46" t="s">
        <v>412</v>
      </c>
      <c r="C269" s="53" t="s">
        <v>206</v>
      </c>
      <c r="D269" s="24">
        <v>116.1521</v>
      </c>
      <c r="E269" s="24">
        <v>78.085821</v>
      </c>
      <c r="F269" s="24"/>
      <c r="G269" s="25"/>
      <c r="H269" s="7" t="str">
        <f t="shared" si="87"/>
        <v>6</v>
      </c>
    </row>
    <row r="270" s="7" customFormat="1" ht="24" customHeight="1" spans="1:8">
      <c r="A270" s="45" t="s">
        <v>268</v>
      </c>
      <c r="B270" s="46" t="s">
        <v>412</v>
      </c>
      <c r="C270" s="53" t="s">
        <v>208</v>
      </c>
      <c r="D270" s="24">
        <v>10.6144</v>
      </c>
      <c r="E270" s="24">
        <v>6.928198</v>
      </c>
      <c r="F270" s="24"/>
      <c r="G270" s="25"/>
      <c r="H270" s="7" t="str">
        <f t="shared" si="87"/>
        <v>6</v>
      </c>
    </row>
    <row r="271" s="7" customFormat="1" ht="24" customHeight="1" spans="1:8">
      <c r="A271" s="41" t="s">
        <v>219</v>
      </c>
      <c r="B271" s="41" t="s">
        <v>219</v>
      </c>
      <c r="C271" s="42" t="s">
        <v>413</v>
      </c>
      <c r="D271" s="43">
        <f t="shared" ref="D271:F271" si="96">SUM(D272:D273)</f>
        <v>604.5674</v>
      </c>
      <c r="E271" s="43">
        <f t="shared" si="96"/>
        <v>664.216548</v>
      </c>
      <c r="F271" s="43">
        <f t="shared" si="96"/>
        <v>627.705757</v>
      </c>
      <c r="G271" s="44"/>
      <c r="H271" s="7" t="str">
        <f t="shared" si="87"/>
        <v/>
      </c>
    </row>
    <row r="272" s="7" customFormat="1" ht="24" customHeight="1" spans="1:8">
      <c r="A272" s="45" t="s">
        <v>241</v>
      </c>
      <c r="B272" s="46" t="s">
        <v>414</v>
      </c>
      <c r="C272" s="53" t="s">
        <v>206</v>
      </c>
      <c r="D272" s="24">
        <v>549.157</v>
      </c>
      <c r="E272" s="24">
        <v>606.387262</v>
      </c>
      <c r="F272" s="24">
        <v>562.835838</v>
      </c>
      <c r="G272" s="25"/>
      <c r="H272" s="7" t="str">
        <f t="shared" si="87"/>
        <v>6</v>
      </c>
    </row>
    <row r="273" s="7" customFormat="1" ht="24" customHeight="1" spans="1:8">
      <c r="A273" s="45" t="s">
        <v>241</v>
      </c>
      <c r="B273" s="46" t="s">
        <v>414</v>
      </c>
      <c r="C273" s="53" t="s">
        <v>208</v>
      </c>
      <c r="D273" s="24">
        <v>55.4104</v>
      </c>
      <c r="E273" s="24">
        <v>57.829286</v>
      </c>
      <c r="F273" s="24">
        <v>64.869919</v>
      </c>
      <c r="G273" s="25"/>
      <c r="H273" s="7" t="str">
        <f t="shared" si="87"/>
        <v>6</v>
      </c>
    </row>
    <row r="274" s="7" customFormat="1" ht="24" customHeight="1" spans="1:8">
      <c r="A274" s="41" t="s">
        <v>219</v>
      </c>
      <c r="B274" s="41" t="s">
        <v>219</v>
      </c>
      <c r="C274" s="42" t="s">
        <v>415</v>
      </c>
      <c r="D274" s="43">
        <f t="shared" ref="D274:F274" si="97">SUM(D275:D288)</f>
        <v>1138.8677</v>
      </c>
      <c r="E274" s="43">
        <f t="shared" si="97"/>
        <v>1086.630365</v>
      </c>
      <c r="F274" s="43">
        <f t="shared" si="97"/>
        <v>1123.344058</v>
      </c>
      <c r="G274" s="44"/>
      <c r="H274" s="7" t="str">
        <f t="shared" si="87"/>
        <v/>
      </c>
    </row>
    <row r="275" s="7" customFormat="1" ht="24" customHeight="1" spans="1:8">
      <c r="A275" s="45" t="s">
        <v>241</v>
      </c>
      <c r="B275" s="46" t="s">
        <v>416</v>
      </c>
      <c r="C275" s="53" t="s">
        <v>206</v>
      </c>
      <c r="D275" s="24">
        <v>702.0655</v>
      </c>
      <c r="E275" s="24">
        <v>587.863462</v>
      </c>
      <c r="F275" s="24">
        <v>1024.923583</v>
      </c>
      <c r="G275" s="25"/>
      <c r="H275" s="7" t="str">
        <f t="shared" si="87"/>
        <v>6</v>
      </c>
    </row>
    <row r="276" s="7" customFormat="1" ht="24" customHeight="1" spans="1:8">
      <c r="A276" s="45" t="s">
        <v>241</v>
      </c>
      <c r="B276" s="46" t="s">
        <v>416</v>
      </c>
      <c r="C276" s="53" t="s">
        <v>208</v>
      </c>
      <c r="D276" s="24">
        <v>81.7769</v>
      </c>
      <c r="E276" s="24">
        <v>63.574329</v>
      </c>
      <c r="F276" s="24">
        <v>98.420475</v>
      </c>
      <c r="G276" s="25"/>
      <c r="H276" s="7" t="str">
        <f t="shared" si="87"/>
        <v>6</v>
      </c>
    </row>
    <row r="277" s="7" customFormat="1" ht="24" customHeight="1" spans="1:8">
      <c r="A277" s="45">
        <v>2040601</v>
      </c>
      <c r="B277" s="46" t="s">
        <v>416</v>
      </c>
      <c r="C277" s="53" t="s">
        <v>206</v>
      </c>
      <c r="D277" s="24">
        <v>47.5408</v>
      </c>
      <c r="E277" s="24">
        <v>47.96922</v>
      </c>
      <c r="F277" s="24"/>
      <c r="G277" s="25"/>
      <c r="H277" s="7" t="str">
        <f t="shared" si="87"/>
        <v>6</v>
      </c>
    </row>
    <row r="278" s="7" customFormat="1" ht="24" customHeight="1" spans="1:8">
      <c r="A278" s="45">
        <v>2040601</v>
      </c>
      <c r="B278" s="46" t="s">
        <v>416</v>
      </c>
      <c r="C278" s="53" t="s">
        <v>208</v>
      </c>
      <c r="D278" s="24">
        <v>4.8427</v>
      </c>
      <c r="E278" s="24">
        <v>4.465059</v>
      </c>
      <c r="F278" s="24"/>
      <c r="G278" s="25"/>
      <c r="H278" s="7" t="str">
        <f t="shared" si="87"/>
        <v>6</v>
      </c>
    </row>
    <row r="279" s="7" customFormat="1" ht="24" customHeight="1" spans="1:8">
      <c r="A279" s="45">
        <v>2080150</v>
      </c>
      <c r="B279" s="46" t="s">
        <v>416</v>
      </c>
      <c r="C279" s="53" t="s">
        <v>206</v>
      </c>
      <c r="D279" s="24">
        <v>36.9492</v>
      </c>
      <c r="E279" s="24">
        <v>53.111951</v>
      </c>
      <c r="F279" s="24"/>
      <c r="G279" s="25"/>
      <c r="H279" s="7" t="str">
        <f t="shared" si="87"/>
        <v>6</v>
      </c>
    </row>
    <row r="280" s="7" customFormat="1" ht="24" customHeight="1" spans="1:8">
      <c r="A280" s="45">
        <v>2080150</v>
      </c>
      <c r="B280" s="46" t="s">
        <v>416</v>
      </c>
      <c r="C280" s="53" t="s">
        <v>208</v>
      </c>
      <c r="D280" s="24">
        <v>4.1256</v>
      </c>
      <c r="E280" s="24">
        <v>3.987978</v>
      </c>
      <c r="F280" s="24"/>
      <c r="G280" s="25"/>
      <c r="H280" s="7" t="str">
        <f t="shared" si="87"/>
        <v>6</v>
      </c>
    </row>
    <row r="281" s="7" customFormat="1" ht="24" customHeight="1" spans="1:8">
      <c r="A281" s="45">
        <v>2100499</v>
      </c>
      <c r="B281" s="46" t="s">
        <v>416</v>
      </c>
      <c r="C281" s="53" t="s">
        <v>206</v>
      </c>
      <c r="D281" s="24">
        <v>97.1421</v>
      </c>
      <c r="E281" s="24">
        <v>121.303003</v>
      </c>
      <c r="F281" s="24"/>
      <c r="G281" s="25"/>
      <c r="H281" s="7" t="str">
        <f t="shared" si="87"/>
        <v>6</v>
      </c>
    </row>
    <row r="282" s="7" customFormat="1" ht="24" customHeight="1" spans="1:8">
      <c r="A282" s="45">
        <v>2100499</v>
      </c>
      <c r="B282" s="46" t="s">
        <v>416</v>
      </c>
      <c r="C282" s="53" t="s">
        <v>208</v>
      </c>
      <c r="D282" s="24">
        <v>8.2246</v>
      </c>
      <c r="E282" s="24">
        <v>8.735194</v>
      </c>
      <c r="F282" s="24"/>
      <c r="G282" s="25"/>
      <c r="H282" s="7" t="str">
        <f t="shared" si="87"/>
        <v>6</v>
      </c>
    </row>
    <row r="283" s="7" customFormat="1" ht="24" customHeight="1" spans="1:8">
      <c r="A283" s="45">
        <v>2130104</v>
      </c>
      <c r="B283" s="46" t="s">
        <v>416</v>
      </c>
      <c r="C283" s="53" t="s">
        <v>206</v>
      </c>
      <c r="D283" s="24">
        <v>28.7402</v>
      </c>
      <c r="E283" s="24">
        <v>36.593405</v>
      </c>
      <c r="F283" s="24"/>
      <c r="G283" s="25"/>
      <c r="H283" s="7" t="str">
        <f t="shared" si="87"/>
        <v>6</v>
      </c>
    </row>
    <row r="284" s="7" customFormat="1" ht="24" customHeight="1" spans="1:8">
      <c r="A284" s="45">
        <v>2130104</v>
      </c>
      <c r="B284" s="46" t="s">
        <v>416</v>
      </c>
      <c r="C284" s="53" t="s">
        <v>208</v>
      </c>
      <c r="D284" s="24">
        <v>2.8744</v>
      </c>
      <c r="E284" s="24">
        <v>2.734288</v>
      </c>
      <c r="F284" s="24"/>
      <c r="G284" s="25"/>
      <c r="H284" s="7" t="str">
        <f t="shared" si="87"/>
        <v>6</v>
      </c>
    </row>
    <row r="285" s="7" customFormat="1" ht="24" customHeight="1" spans="1:8">
      <c r="A285" s="45">
        <v>2130204</v>
      </c>
      <c r="B285" s="46" t="s">
        <v>416</v>
      </c>
      <c r="C285" s="53" t="s">
        <v>206</v>
      </c>
      <c r="D285" s="24">
        <v>79.5237</v>
      </c>
      <c r="E285" s="24">
        <v>107.003244</v>
      </c>
      <c r="F285" s="24"/>
      <c r="G285" s="25"/>
      <c r="H285" s="7" t="str">
        <f t="shared" si="87"/>
        <v>6</v>
      </c>
    </row>
    <row r="286" s="7" customFormat="1" ht="24" customHeight="1" spans="1:8">
      <c r="A286" s="45">
        <v>2130204</v>
      </c>
      <c r="B286" s="46" t="s">
        <v>416</v>
      </c>
      <c r="C286" s="53" t="s">
        <v>208</v>
      </c>
      <c r="D286" s="24">
        <v>7.5229</v>
      </c>
      <c r="E286" s="24">
        <v>8.402329</v>
      </c>
      <c r="F286" s="24"/>
      <c r="G286" s="25"/>
      <c r="H286" s="7" t="str">
        <f t="shared" si="87"/>
        <v>6</v>
      </c>
    </row>
    <row r="287" s="7" customFormat="1" ht="24" customHeight="1" spans="1:8">
      <c r="A287" s="45">
        <v>2130302</v>
      </c>
      <c r="B287" s="46" t="s">
        <v>416</v>
      </c>
      <c r="C287" s="53" t="s">
        <v>206</v>
      </c>
      <c r="D287" s="24">
        <v>34.4908</v>
      </c>
      <c r="E287" s="24">
        <v>38.106121</v>
      </c>
      <c r="F287" s="24"/>
      <c r="G287" s="25"/>
      <c r="H287" s="7" t="str">
        <f t="shared" si="87"/>
        <v>6</v>
      </c>
    </row>
    <row r="288" s="7" customFormat="1" ht="24" customHeight="1" spans="1:8">
      <c r="A288" s="45">
        <v>2130302</v>
      </c>
      <c r="B288" s="46" t="s">
        <v>416</v>
      </c>
      <c r="C288" s="53" t="s">
        <v>208</v>
      </c>
      <c r="D288" s="24">
        <v>3.0483</v>
      </c>
      <c r="E288" s="24">
        <v>2.780782</v>
      </c>
      <c r="F288" s="24"/>
      <c r="G288" s="25"/>
      <c r="H288" s="7" t="str">
        <f t="shared" si="87"/>
        <v>6</v>
      </c>
    </row>
    <row r="289" s="7" customFormat="1" ht="24" customHeight="1" spans="1:8">
      <c r="A289" s="41" t="s">
        <v>219</v>
      </c>
      <c r="B289" s="41" t="s">
        <v>219</v>
      </c>
      <c r="C289" s="42" t="s">
        <v>417</v>
      </c>
      <c r="D289" s="43">
        <f t="shared" ref="D289:F289" si="98">SUM(D290:D291)</f>
        <v>190.9058</v>
      </c>
      <c r="E289" s="43">
        <f t="shared" si="98"/>
        <v>209.709316</v>
      </c>
      <c r="F289" s="43">
        <f t="shared" si="98"/>
        <v>0</v>
      </c>
      <c r="G289" s="44" t="s">
        <v>229</v>
      </c>
      <c r="H289" s="7" t="str">
        <f t="shared" si="87"/>
        <v/>
      </c>
    </row>
    <row r="290" s="7" customFormat="1" ht="24" customHeight="1" spans="1:8">
      <c r="A290" s="45" t="s">
        <v>268</v>
      </c>
      <c r="B290" s="46" t="s">
        <v>418</v>
      </c>
      <c r="C290" s="53" t="s">
        <v>206</v>
      </c>
      <c r="D290" s="24">
        <v>176.8003</v>
      </c>
      <c r="E290" s="24">
        <v>195.700978</v>
      </c>
      <c r="F290" s="24"/>
      <c r="G290" s="25"/>
      <c r="H290" s="7" t="str">
        <f t="shared" si="87"/>
        <v>6</v>
      </c>
    </row>
    <row r="291" s="7" customFormat="1" ht="24" customHeight="1" spans="1:8">
      <c r="A291" s="45" t="s">
        <v>268</v>
      </c>
      <c r="B291" s="46" t="s">
        <v>418</v>
      </c>
      <c r="C291" s="53" t="s">
        <v>208</v>
      </c>
      <c r="D291" s="24">
        <v>14.1055</v>
      </c>
      <c r="E291" s="24">
        <v>14.008338</v>
      </c>
      <c r="F291" s="24"/>
      <c r="G291" s="25"/>
      <c r="H291" s="7" t="str">
        <f t="shared" si="87"/>
        <v>6</v>
      </c>
    </row>
    <row r="292" s="7" customFormat="1" ht="24" customHeight="1" spans="1:8">
      <c r="A292" s="41" t="s">
        <v>219</v>
      </c>
      <c r="B292" s="41" t="s">
        <v>219</v>
      </c>
      <c r="C292" s="42" t="s">
        <v>419</v>
      </c>
      <c r="D292" s="43">
        <f t="shared" ref="D292:F292" si="99">SUM(D293:D304)</f>
        <v>918.6383</v>
      </c>
      <c r="E292" s="43">
        <f t="shared" si="99"/>
        <v>871.352542</v>
      </c>
      <c r="F292" s="43">
        <f t="shared" si="99"/>
        <v>961.384956</v>
      </c>
      <c r="G292" s="44"/>
      <c r="H292" s="7" t="str">
        <f t="shared" si="87"/>
        <v/>
      </c>
    </row>
    <row r="293" s="7" customFormat="1" ht="24" customHeight="1" spans="1:8">
      <c r="A293" s="45" t="s">
        <v>241</v>
      </c>
      <c r="B293" s="46" t="s">
        <v>420</v>
      </c>
      <c r="C293" s="53" t="s">
        <v>206</v>
      </c>
      <c r="D293" s="24">
        <v>621.4914</v>
      </c>
      <c r="E293" s="24">
        <v>586.643124</v>
      </c>
      <c r="F293" s="24">
        <v>872.939837</v>
      </c>
      <c r="G293" s="25"/>
      <c r="H293" s="7" t="str">
        <f t="shared" si="87"/>
        <v>6</v>
      </c>
    </row>
    <row r="294" s="7" customFormat="1" ht="24" customHeight="1" spans="1:8">
      <c r="A294" s="45" t="s">
        <v>241</v>
      </c>
      <c r="B294" s="46" t="s">
        <v>420</v>
      </c>
      <c r="C294" s="53" t="s">
        <v>208</v>
      </c>
      <c r="D294" s="24">
        <v>77.2814</v>
      </c>
      <c r="E294" s="24">
        <v>69.097286</v>
      </c>
      <c r="F294" s="24">
        <v>88.445119</v>
      </c>
      <c r="G294" s="25"/>
      <c r="H294" s="7" t="str">
        <f t="shared" si="87"/>
        <v>6</v>
      </c>
    </row>
    <row r="295" s="7" customFormat="1" ht="24" customHeight="1" spans="1:8">
      <c r="A295" s="45">
        <v>2040601</v>
      </c>
      <c r="B295" s="46" t="s">
        <v>420</v>
      </c>
      <c r="C295" s="53" t="s">
        <v>206</v>
      </c>
      <c r="D295" s="24">
        <v>22.6325</v>
      </c>
      <c r="E295" s="24">
        <v>22.632506</v>
      </c>
      <c r="F295" s="24"/>
      <c r="G295" s="25"/>
      <c r="H295" s="7" t="str">
        <f t="shared" si="87"/>
        <v>6</v>
      </c>
    </row>
    <row r="296" s="7" customFormat="1" ht="24" customHeight="1" spans="1:8">
      <c r="A296" s="45">
        <v>2040601</v>
      </c>
      <c r="B296" s="46" t="s">
        <v>420</v>
      </c>
      <c r="C296" s="53" t="s">
        <v>208</v>
      </c>
      <c r="D296" s="24">
        <v>2.3865</v>
      </c>
      <c r="E296" s="24">
        <v>2.186501</v>
      </c>
      <c r="F296" s="24"/>
      <c r="G296" s="25"/>
      <c r="H296" s="7" t="str">
        <f t="shared" si="87"/>
        <v>6</v>
      </c>
    </row>
    <row r="297" s="7" customFormat="1" ht="24" customHeight="1" spans="1:8">
      <c r="A297" s="45">
        <v>2080150</v>
      </c>
      <c r="B297" s="46" t="s">
        <v>420</v>
      </c>
      <c r="C297" s="53" t="s">
        <v>206</v>
      </c>
      <c r="D297" s="24">
        <v>39.2533</v>
      </c>
      <c r="E297" s="24">
        <v>39.838643</v>
      </c>
      <c r="F297" s="24"/>
      <c r="G297" s="25"/>
      <c r="H297" s="7" t="str">
        <f t="shared" si="87"/>
        <v>6</v>
      </c>
    </row>
    <row r="298" s="7" customFormat="1" ht="24" customHeight="1" spans="1:8">
      <c r="A298" s="45">
        <v>2080150</v>
      </c>
      <c r="B298" s="46" t="s">
        <v>420</v>
      </c>
      <c r="C298" s="53" t="s">
        <v>208</v>
      </c>
      <c r="D298" s="24">
        <v>3.1921</v>
      </c>
      <c r="E298" s="24">
        <v>2.833009</v>
      </c>
      <c r="F298" s="24"/>
      <c r="G298" s="25"/>
      <c r="H298" s="7" t="str">
        <f t="shared" si="87"/>
        <v>6</v>
      </c>
    </row>
    <row r="299" s="7" customFormat="1" ht="24" customHeight="1" spans="1:8">
      <c r="A299" s="45">
        <v>2130104</v>
      </c>
      <c r="B299" s="46" t="s">
        <v>420</v>
      </c>
      <c r="C299" s="53" t="s">
        <v>206</v>
      </c>
      <c r="D299" s="24">
        <v>61.8164</v>
      </c>
      <c r="E299" s="24">
        <v>60.572923</v>
      </c>
      <c r="F299" s="24"/>
      <c r="G299" s="25"/>
      <c r="H299" s="7" t="str">
        <f t="shared" si="87"/>
        <v>6</v>
      </c>
    </row>
    <row r="300" s="7" customFormat="1" ht="24" customHeight="1" spans="1:8">
      <c r="A300" s="45">
        <v>2130104</v>
      </c>
      <c r="B300" s="46" t="s">
        <v>420</v>
      </c>
      <c r="C300" s="53" t="s">
        <v>208</v>
      </c>
      <c r="D300" s="24">
        <v>4.852</v>
      </c>
      <c r="E300" s="24">
        <v>4.251021</v>
      </c>
      <c r="F300" s="24"/>
      <c r="G300" s="25"/>
      <c r="H300" s="7" t="str">
        <f t="shared" si="87"/>
        <v>6</v>
      </c>
    </row>
    <row r="301" s="7" customFormat="1" ht="24" customHeight="1" spans="1:8">
      <c r="A301" s="45">
        <v>2130204</v>
      </c>
      <c r="B301" s="46" t="s">
        <v>420</v>
      </c>
      <c r="C301" s="53" t="s">
        <v>206</v>
      </c>
      <c r="D301" s="24">
        <v>58.0888</v>
      </c>
      <c r="E301" s="24">
        <v>56.681636</v>
      </c>
      <c r="F301" s="24"/>
      <c r="G301" s="25"/>
      <c r="H301" s="7" t="str">
        <f t="shared" si="87"/>
        <v>6</v>
      </c>
    </row>
    <row r="302" s="7" customFormat="1" ht="24" customHeight="1" spans="1:8">
      <c r="A302" s="45">
        <v>2130204</v>
      </c>
      <c r="B302" s="46" t="s">
        <v>420</v>
      </c>
      <c r="C302" s="53" t="s">
        <v>208</v>
      </c>
      <c r="D302" s="24">
        <v>4.7634</v>
      </c>
      <c r="E302" s="24">
        <v>4.157403</v>
      </c>
      <c r="F302" s="24"/>
      <c r="G302" s="25"/>
      <c r="H302" s="7" t="str">
        <f t="shared" si="87"/>
        <v>6</v>
      </c>
    </row>
    <row r="303" s="7" customFormat="1" ht="24" customHeight="1" spans="1:8">
      <c r="A303" s="45">
        <v>2130302</v>
      </c>
      <c r="B303" s="46" t="s">
        <v>420</v>
      </c>
      <c r="C303" s="53" t="s">
        <v>206</v>
      </c>
      <c r="D303" s="24">
        <v>21.2359</v>
      </c>
      <c r="E303" s="24">
        <v>21.008996</v>
      </c>
      <c r="F303" s="24"/>
      <c r="G303" s="25"/>
      <c r="H303" s="7" t="str">
        <f t="shared" si="87"/>
        <v>6</v>
      </c>
    </row>
    <row r="304" s="7" customFormat="1" ht="24" customHeight="1" spans="1:8">
      <c r="A304" s="45">
        <v>2130302</v>
      </c>
      <c r="B304" s="46" t="s">
        <v>420</v>
      </c>
      <c r="C304" s="53" t="s">
        <v>208</v>
      </c>
      <c r="D304" s="24">
        <v>1.6446</v>
      </c>
      <c r="E304" s="24">
        <v>1.449494</v>
      </c>
      <c r="F304" s="24"/>
      <c r="G304" s="25"/>
      <c r="H304" s="7" t="str">
        <f t="shared" si="87"/>
        <v>6</v>
      </c>
    </row>
    <row r="305" s="7" customFormat="1" ht="24" customHeight="1" spans="1:8">
      <c r="A305" s="41" t="s">
        <v>219</v>
      </c>
      <c r="B305" s="41" t="s">
        <v>219</v>
      </c>
      <c r="C305" s="42" t="s">
        <v>421</v>
      </c>
      <c r="D305" s="43">
        <f t="shared" ref="D305:F305" si="100">SUM(D306:D307)</f>
        <v>298.6694</v>
      </c>
      <c r="E305" s="43">
        <f t="shared" si="100"/>
        <v>278.924555</v>
      </c>
      <c r="F305" s="43">
        <f t="shared" si="100"/>
        <v>0</v>
      </c>
      <c r="G305" s="44" t="s">
        <v>229</v>
      </c>
      <c r="H305" s="7" t="str">
        <f t="shared" si="87"/>
        <v/>
      </c>
    </row>
    <row r="306" s="7" customFormat="1" ht="24" customHeight="1" spans="1:8">
      <c r="A306" s="45" t="s">
        <v>268</v>
      </c>
      <c r="B306" s="46" t="s">
        <v>422</v>
      </c>
      <c r="C306" s="53" t="s">
        <v>206</v>
      </c>
      <c r="D306" s="24">
        <v>277.4344</v>
      </c>
      <c r="E306" s="24">
        <v>256.78501</v>
      </c>
      <c r="F306" s="24"/>
      <c r="G306" s="25"/>
      <c r="H306" s="7" t="str">
        <f t="shared" ref="H306:H310" si="101">MID(B306,1,1)</f>
        <v>6</v>
      </c>
    </row>
    <row r="307" s="7" customFormat="1" ht="24" customHeight="1" spans="1:8">
      <c r="A307" s="45" t="s">
        <v>268</v>
      </c>
      <c r="B307" s="46" t="s">
        <v>422</v>
      </c>
      <c r="C307" s="53" t="s">
        <v>208</v>
      </c>
      <c r="D307" s="24">
        <v>21.235</v>
      </c>
      <c r="E307" s="24">
        <v>22.139545</v>
      </c>
      <c r="F307" s="24"/>
      <c r="G307" s="25"/>
      <c r="H307" s="7" t="str">
        <f t="shared" si="101"/>
        <v>6</v>
      </c>
    </row>
    <row r="308" s="7" customFormat="1" ht="24" customHeight="1" spans="1:8">
      <c r="A308" s="41" t="s">
        <v>219</v>
      </c>
      <c r="B308" s="41" t="s">
        <v>219</v>
      </c>
      <c r="C308" s="42" t="s">
        <v>423</v>
      </c>
      <c r="D308" s="43">
        <f t="shared" ref="D308:F308" si="102">SUM(D309:D310)</f>
        <v>525.2615</v>
      </c>
      <c r="E308" s="43">
        <f t="shared" si="102"/>
        <v>590.396648</v>
      </c>
      <c r="F308" s="43">
        <f t="shared" si="102"/>
        <v>614.324046</v>
      </c>
      <c r="G308" s="44"/>
      <c r="H308" s="7" t="str">
        <f t="shared" si="101"/>
        <v/>
      </c>
    </row>
    <row r="309" s="7" customFormat="1" ht="24" customHeight="1" spans="1:8">
      <c r="A309" s="45" t="s">
        <v>241</v>
      </c>
      <c r="B309" s="46" t="s">
        <v>424</v>
      </c>
      <c r="C309" s="53" t="s">
        <v>206</v>
      </c>
      <c r="D309" s="24">
        <v>472.4518</v>
      </c>
      <c r="E309" s="24">
        <v>540.102817</v>
      </c>
      <c r="F309" s="24">
        <v>555.44557</v>
      </c>
      <c r="G309" s="25"/>
      <c r="H309" s="7" t="str">
        <f t="shared" si="101"/>
        <v>6</v>
      </c>
    </row>
    <row r="310" s="7" customFormat="1" ht="24" customHeight="1" spans="1:8">
      <c r="A310" s="45" t="s">
        <v>241</v>
      </c>
      <c r="B310" s="46" t="s">
        <v>424</v>
      </c>
      <c r="C310" s="53" t="s">
        <v>208</v>
      </c>
      <c r="D310" s="24">
        <v>52.8097</v>
      </c>
      <c r="E310" s="24">
        <v>50.293831</v>
      </c>
      <c r="F310" s="24">
        <v>58.878476</v>
      </c>
      <c r="G310" s="25"/>
      <c r="H310" s="7" t="str">
        <f t="shared" si="101"/>
        <v>6</v>
      </c>
    </row>
  </sheetData>
  <autoFilter xmlns:etc="http://www.wps.cn/officeDocument/2017/etCustomData" ref="A1:G310" etc:filterBottomFollowUsedRange="0">
    <extLst/>
  </autoFilter>
  <mergeCells count="10">
    <mergeCell ref="A1:G1"/>
    <mergeCell ref="A9:B9"/>
    <mergeCell ref="A46:B4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93055555555556" right="0.393055555555556" top="0.786805555555556" bottom="0.393055555555556" header="0.393055555555556" footer="0.196527777777778"/>
  <pageSetup paperSize="9" firstPageNumber="28" fitToHeight="0" orientation="portrait" useFirstPageNumber="1"/>
  <headerFooter>
    <oddHeader>&amp;L&amp;"黑体"&amp;12&amp;B附加01：</oddHeader>
    <oddFooter>&amp;C&amp;"黑体"&amp;9第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01收入</vt:lpstr>
      <vt:lpstr>02支出功能分类</vt:lpstr>
      <vt:lpstr>03收支平衡</vt:lpstr>
      <vt:lpstr>04政府基金预算调整</vt:lpstr>
      <vt:lpstr>附件01-基本支出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内网</dc:creator>
  <cp:lastModifiedBy>刃鸣1393669905</cp:lastModifiedBy>
  <dcterms:created xsi:type="dcterms:W3CDTF">2021-08-29T10:11:00Z</dcterms:created>
  <dcterms:modified xsi:type="dcterms:W3CDTF">2025-12-19T07:53:44Z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FD3E144B832544E2B2EF6938B512DFBB_13</vt:lpwstr>
  </property>
  <property fmtid="{D5CDD505-2E9C-101B-9397-08002B2CF9AE}" pid="4" name="CalculationRule">
    <vt:i4>0</vt:i4>
  </property>
</Properties>
</file>