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tabRatio="810" activeTab="5"/>
  </bookViews>
  <sheets>
    <sheet name="01收入调整" sheetId="69" r:id="rId1"/>
    <sheet name="02-1功能项级分类（开）" sheetId="79" state="hidden" r:id="rId2"/>
    <sheet name="02-2功能项级分类（铁）" sheetId="44" state="hidden" r:id="rId3"/>
    <sheet name="02支出功能分类" sheetId="81" r:id="rId4"/>
    <sheet name="03收支平衡" sheetId="70" r:id="rId5"/>
    <sheet name="04政府性基金" sheetId="76" r:id="rId6"/>
    <sheet name="分单位-开" sheetId="66" state="hidden" r:id="rId7"/>
    <sheet name="分单位-铁" sheetId="67" state="hidden" r:id="rId8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1" hidden="1">'02-1功能项级分类（开）'!$A$1:$U$329</definedName>
    <definedName name="_xlnm._FilterDatabase" localSheetId="2" hidden="1">'02-2功能项级分类（铁）'!$A$1:$U$83</definedName>
    <definedName name="_xlnm._FilterDatabase" localSheetId="3" hidden="1">'02支出功能分类'!$A$1:$J$30</definedName>
    <definedName name="_xlnm._FilterDatabase" localSheetId="6" hidden="1">'分单位-开'!$A$1:$L$300</definedName>
    <definedName name="_xlnm.Print_Area" localSheetId="2">'02-2功能项级分类（铁）'!$A:$L</definedName>
    <definedName name="_xlnm.Print_Titles" localSheetId="2">'02-2功能项级分类（铁）'!$2:$5</definedName>
    <definedName name="_xlnm.Print_Titles" localSheetId="7">'分单位-铁'!$1:$5</definedName>
    <definedName name="_xlnm.Print_Titles" localSheetId="6">'分单位-开'!$1:$5</definedName>
    <definedName name="_xlnm.Print_Titles" localSheetId="0">'01收入调整'!$1:$4</definedName>
    <definedName name="_xlnm.Print_Area" localSheetId="0">'01收入调整'!$A:$J</definedName>
    <definedName name="_xlnm.Print_Area" localSheetId="4">'03收支平衡'!$A$1:$N$26</definedName>
    <definedName name="_Order1" hidden="1">255</definedName>
    <definedName name="_Order2" hidden="1">255</definedName>
    <definedName name="FRC">[1]Main!$C$9</definedName>
    <definedName name="gxxe2003">'[2]P1012001'!$A$6:$E$117</definedName>
    <definedName name="hostfee">'[3]Financ. Overview'!$H$12</definedName>
    <definedName name="HWSheet">1</definedName>
    <definedName name="pr_toolbox">[3]Toolbox!$A$3:$I$80</definedName>
    <definedName name="s_c_list">[4]Toolbox!$A$7:$H$969</definedName>
    <definedName name="sdlfee">'[3]Financ. Overview'!$H$13</definedName>
    <definedName name="ss7fee">'[3]Financ. Overview'!$H$18</definedName>
    <definedName name="subsfee">'[3]Financ. Overview'!$H$14</definedName>
    <definedName name="toolbox">[5]Toolbox!$C$5:$T$1578</definedName>
    <definedName name="V5.1Fee">'[3]Financ. Overview'!$H$15</definedName>
    <definedName name="_xlnm.Print_Area" localSheetId="1">'02-1功能项级分类（开）'!$A:$L</definedName>
    <definedName name="_xlnm.Print_Titles" localSheetId="1">'02-1功能项级分类（开）'!$2:$5</definedName>
    <definedName name="_xlnm.Print_Titles" localSheetId="5">'04政府性基金'!$1:$5</definedName>
    <definedName name="_xlnm.Print_Area" localSheetId="3">'02支出功能分类'!$A$1:$J$29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</author>
  </authors>
  <commentList>
    <comment ref="D51" authorId="0">
      <text>
        <r>
          <rPr>
            <b/>
            <sz val="9"/>
            <rFont val="宋体"/>
            <charset val="134"/>
          </rPr>
          <t>l:</t>
        </r>
        <r>
          <rPr>
            <sz val="9"/>
            <rFont val="宋体"/>
            <charset val="134"/>
          </rPr>
          <t xml:space="preserve">
2024年财政结算单对账时要剔除去年已核对的57万元。</t>
        </r>
      </text>
    </comment>
  </commentList>
</comments>
</file>

<file path=xl/sharedStrings.xml><?xml version="1.0" encoding="utf-8"?>
<sst xmlns="http://schemas.openxmlformats.org/spreadsheetml/2006/main" count="901" uniqueCount="712">
  <si>
    <t>2024年开发区·铁山区一般公共预算收入调整表</t>
  </si>
  <si>
    <t>单位：万元</t>
  </si>
  <si>
    <t>收入项目</t>
  </si>
  <si>
    <t>2023年决算数</t>
  </si>
  <si>
    <t>2024年预算数</t>
  </si>
  <si>
    <t>2024年调整预算数</t>
  </si>
  <si>
    <t>合计</t>
  </si>
  <si>
    <t>开发区</t>
  </si>
  <si>
    <t>铁山区</t>
  </si>
  <si>
    <t>一、一般公共预算收入</t>
  </si>
  <si>
    <t>其中：金库收入</t>
  </si>
  <si>
    <t>（一）税收收入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</si>
  <si>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</si>
  <si>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</si>
  <si>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</si>
  <si>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</si>
  <si>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</si>
  <si>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</si>
  <si>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</si>
  <si>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</si>
  <si>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</si>
  <si>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</si>
  <si>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</si>
  <si>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环境保护税</t>
  </si>
  <si>
    <t xml:space="preserve">    其他税收收入</t>
  </si>
  <si>
    <t xml:space="preserve">    契税（通报收入）</t>
  </si>
  <si>
    <t>（二）非税收入</t>
  </si>
  <si>
    <t xml:space="preserve">    专项收入</t>
  </si>
  <si>
    <t xml:space="preserve">    其中：教育费附加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</si>
  <si>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</si>
  <si>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</si>
  <si>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</si>
  <si>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</si>
  <si>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</si>
  <si>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</si>
  <si>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</si>
  <si>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2023年一般公共预算支出表（功能项级分类）-开发区</t>
  </si>
  <si>
    <t>支出功能科目</t>
  </si>
  <si>
    <t>总计</t>
  </si>
  <si>
    <t>基本支出</t>
  </si>
  <si>
    <t>项目支出</t>
  </si>
  <si>
    <t>预算执行</t>
  </si>
  <si>
    <t>进度%</t>
  </si>
  <si>
    <t>预算调整</t>
  </si>
  <si>
    <t>小计</t>
  </si>
  <si>
    <t>人员支出</t>
  </si>
  <si>
    <t>公用支出</t>
  </si>
  <si>
    <t>合计（不含债务还本支出）</t>
  </si>
  <si>
    <t>已下达指标</t>
  </si>
  <si>
    <r>
      <rPr>
        <b/>
        <sz val="10"/>
        <color indexed="8"/>
        <rFont val="Calibri"/>
        <charset val="0"/>
      </rPr>
      <t>[201]</t>
    </r>
    <r>
      <rPr>
        <b/>
        <sz val="10"/>
        <color indexed="8"/>
        <rFont val="宋体"/>
        <charset val="0"/>
      </rPr>
      <t>一般公共服务支出</t>
    </r>
  </si>
  <si>
    <t>剩余指标</t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</si>
  <si>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[20101]</t>
    </r>
    <r>
      <rPr>
        <b/>
        <sz val="10"/>
        <color indexed="8"/>
        <rFont val="宋体"/>
        <charset val="0"/>
      </rPr>
      <t>人大事务</t>
    </r>
  </si>
  <si>
    <t>已批复计划</t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</si>
  <si>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[2010199]</t>
    </r>
    <r>
      <rPr>
        <sz val="10"/>
        <color indexed="8"/>
        <rFont val="宋体"/>
        <charset val="0"/>
      </rPr>
      <t>其他人大事务支出</t>
    </r>
  </si>
  <si>
    <t>已支付</t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</si>
  <si>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[20103]</t>
    </r>
    <r>
      <rPr>
        <b/>
        <sz val="10"/>
        <color indexed="8"/>
        <rFont val="宋体"/>
        <charset val="0"/>
      </rPr>
      <t>政府办公厅（室）及相关机构事务</t>
    </r>
  </si>
  <si>
    <t>未执行计划</t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</si>
  <si>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[2010301]</t>
    </r>
    <r>
      <rPr>
        <sz val="10"/>
        <color indexed="8"/>
        <rFont val="宋体"/>
        <charset val="0"/>
      </rPr>
      <t>行政运行</t>
    </r>
  </si>
  <si>
    <t>实际剩余指标</t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</si>
  <si>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[2010302]</t>
    </r>
    <r>
      <rPr>
        <sz val="10"/>
        <color indexed="8"/>
        <rFont val="宋体"/>
        <charset val="0"/>
      </rPr>
      <t>一般行政管理事务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</si>
  <si>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[20104]</t>
    </r>
    <r>
      <rPr>
        <b/>
        <sz val="10"/>
        <color indexed="8"/>
        <rFont val="宋体"/>
        <charset val="0"/>
      </rPr>
      <t>发展与改革事务</t>
    </r>
  </si>
  <si>
    <t>差异：</t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</si>
  <si>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[2010401]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</si>
  <si>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[2010402]</t>
    </r>
    <r>
      <rPr>
        <sz val="10"/>
        <color indexed="8"/>
        <rFont val="宋体"/>
        <charset val="0"/>
      </rPr>
      <t>一般行政管理事务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</si>
  <si>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[2010499]</t>
    </r>
    <r>
      <rPr>
        <sz val="10"/>
        <color rgb="FF000000"/>
        <rFont val="宋体"/>
        <charset val="0"/>
      </rPr>
      <t>其他发展与改革事务支出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</si>
  <si>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[20105]</t>
    </r>
    <r>
      <rPr>
        <b/>
        <sz val="10"/>
        <color indexed="8"/>
        <rFont val="宋体"/>
        <charset val="0"/>
      </rPr>
      <t>统计信息事务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</si>
  <si>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[2010501]</t>
    </r>
    <r>
      <rPr>
        <sz val="10"/>
        <color indexed="8"/>
        <rFont val="宋体"/>
        <charset val="0"/>
      </rPr>
      <t>行政运行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</si>
  <si>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[2010502]</t>
    </r>
    <r>
      <rPr>
        <sz val="10"/>
        <color rgb="FF000000"/>
        <rFont val="宋体"/>
        <charset val="0"/>
      </rPr>
      <t>一般行政管理事务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</si>
  <si>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[2010507]</t>
    </r>
    <r>
      <rPr>
        <sz val="10"/>
        <color indexed="8"/>
        <rFont val="宋体"/>
        <charset val="0"/>
      </rPr>
      <t>专项普查活动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</si>
  <si>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[20106]</t>
    </r>
    <r>
      <rPr>
        <b/>
        <sz val="10"/>
        <color indexed="8"/>
        <rFont val="宋体"/>
        <charset val="0"/>
      </rPr>
      <t>财政事务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</si>
  <si>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[2010601]</t>
    </r>
    <r>
      <rPr>
        <sz val="10"/>
        <color indexed="8"/>
        <rFont val="宋体"/>
        <charset val="0"/>
      </rPr>
      <t>行政运行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</si>
  <si>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[2010602]</t>
    </r>
    <r>
      <rPr>
        <sz val="10"/>
        <color rgb="FF000000"/>
        <rFont val="宋体"/>
        <charset val="0"/>
      </rPr>
      <t>一般行政管理事务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</si>
  <si>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[2010607]</t>
    </r>
    <r>
      <rPr>
        <sz val="10"/>
        <color indexed="8"/>
        <rFont val="宋体"/>
        <charset val="0"/>
      </rPr>
      <t>信息化建设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</si>
  <si>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[2010650]</t>
    </r>
    <r>
      <rPr>
        <sz val="10"/>
        <color indexed="8"/>
        <rFont val="宋体"/>
        <charset val="0"/>
      </rPr>
      <t>事业运行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</si>
  <si>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[2010699]</t>
    </r>
    <r>
      <rPr>
        <sz val="10"/>
        <color indexed="8"/>
        <rFont val="宋体"/>
        <charset val="0"/>
      </rPr>
      <t>其他财政事务支出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</si>
  <si>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[20107]</t>
    </r>
    <r>
      <rPr>
        <b/>
        <sz val="10"/>
        <color indexed="8"/>
        <rFont val="宋体"/>
        <charset val="0"/>
      </rPr>
      <t>税收事务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</si>
  <si>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[2010710]</t>
    </r>
    <r>
      <rPr>
        <sz val="10"/>
        <color indexed="8"/>
        <rFont val="宋体"/>
        <charset val="0"/>
      </rPr>
      <t>税收业务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</si>
  <si>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[20108]</t>
    </r>
    <r>
      <rPr>
        <b/>
        <sz val="10"/>
        <color indexed="8"/>
        <rFont val="宋体"/>
        <charset val="0"/>
      </rPr>
      <t>审计事务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</si>
  <si>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[2010801]</t>
    </r>
    <r>
      <rPr>
        <sz val="10"/>
        <color indexed="8"/>
        <rFont val="宋体"/>
        <charset val="0"/>
      </rPr>
      <t>行政运行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</si>
  <si>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[2010802]</t>
    </r>
    <r>
      <rPr>
        <sz val="10"/>
        <color rgb="FF000000"/>
        <rFont val="宋体"/>
        <charset val="0"/>
      </rPr>
      <t>一般行政管理事务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</si>
  <si>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[2010804]</t>
    </r>
    <r>
      <rPr>
        <sz val="10"/>
        <color indexed="8"/>
        <rFont val="宋体"/>
        <charset val="0"/>
      </rPr>
      <t>审计业务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</si>
  <si>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[20111]</t>
    </r>
    <r>
      <rPr>
        <b/>
        <sz val="10"/>
        <color indexed="8"/>
        <rFont val="宋体"/>
        <charset val="0"/>
      </rPr>
      <t>纪检监察事务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</si>
  <si>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[2011101]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</si>
  <si>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[2011102]</t>
    </r>
    <r>
      <rPr>
        <sz val="10"/>
        <color indexed="8"/>
        <rFont val="宋体"/>
        <charset val="0"/>
      </rPr>
      <t>一般行政管理事务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</si>
  <si>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[2011199]</t>
    </r>
    <r>
      <rPr>
        <sz val="10"/>
        <color rgb="FF000000"/>
        <rFont val="宋体"/>
        <charset val="0"/>
      </rPr>
      <t>其他纪检监察事务支出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</si>
  <si>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[20113]</t>
    </r>
    <r>
      <rPr>
        <b/>
        <sz val="10"/>
        <color indexed="8"/>
        <rFont val="宋体"/>
        <charset val="0"/>
      </rPr>
      <t>商贸事务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</si>
  <si>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[2011301]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</si>
  <si>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[2011302]</t>
    </r>
    <r>
      <rPr>
        <sz val="10"/>
        <color indexed="8"/>
        <rFont val="宋体"/>
        <charset val="0"/>
      </rPr>
      <t>一般行政管理事务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</si>
  <si>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[2011308]</t>
    </r>
    <r>
      <rPr>
        <sz val="10"/>
        <color indexed="8"/>
        <rFont val="宋体"/>
        <charset val="0"/>
      </rPr>
      <t>招商引资</t>
    </r>
  </si>
  <si>
    <r>
      <rPr>
        <b/>
        <sz val="10"/>
        <color rgb="FF000000"/>
        <rFont val="宋体"/>
        <charset val="0"/>
      </rPr>
      <t>　</t>
    </r>
    <r>
      <rPr>
        <b/>
        <sz val="10"/>
        <color rgb="FF000000"/>
        <rFont val="Calibri"/>
        <charset val="0"/>
      </rPr>
      <t>[20125]</t>
    </r>
    <r>
      <rPr>
        <b/>
        <sz val="10"/>
        <color rgb="FF000000"/>
        <rFont val="宋体"/>
        <charset val="0"/>
      </rPr>
      <t>港澳台事务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</si>
  <si>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[2012505]</t>
    </r>
    <r>
      <rPr>
        <sz val="10"/>
        <color rgb="FF000000"/>
        <rFont val="宋体"/>
        <charset val="0"/>
      </rPr>
      <t>台湾事务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</si>
  <si>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[20129]</t>
    </r>
    <r>
      <rPr>
        <b/>
        <sz val="10"/>
        <color indexed="8"/>
        <rFont val="宋体"/>
        <charset val="0"/>
      </rPr>
      <t>群众团体事务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</si>
  <si>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[2012901]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</si>
  <si>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[2012902]</t>
    </r>
    <r>
      <rPr>
        <sz val="10"/>
        <color indexed="8"/>
        <rFont val="宋体"/>
        <charset val="0"/>
      </rPr>
      <t>一般行政管理事务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</si>
  <si>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[2012906]</t>
    </r>
    <r>
      <rPr>
        <sz val="10"/>
        <color indexed="8"/>
        <rFont val="宋体"/>
        <charset val="0"/>
      </rPr>
      <t>工会事务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</si>
  <si>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[2012999]</t>
    </r>
    <r>
      <rPr>
        <sz val="10"/>
        <color indexed="8"/>
        <rFont val="宋体"/>
        <charset val="0"/>
      </rPr>
      <t>其他群众团体事务支出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</si>
  <si>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[20132]</t>
    </r>
    <r>
      <rPr>
        <b/>
        <sz val="10"/>
        <color indexed="8"/>
        <rFont val="宋体"/>
        <charset val="0"/>
      </rPr>
      <t>组织事务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</si>
  <si>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[2013201]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</si>
  <si>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[2013202]</t>
    </r>
    <r>
      <rPr>
        <sz val="10"/>
        <color indexed="8"/>
        <rFont val="宋体"/>
        <charset val="0"/>
      </rPr>
      <t>一般行政管理事务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</si>
  <si>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[2013299]</t>
    </r>
    <r>
      <rPr>
        <sz val="10"/>
        <color indexed="8"/>
        <rFont val="宋体"/>
        <charset val="0"/>
      </rPr>
      <t>其他组织事务支出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</si>
  <si>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[20133]</t>
    </r>
    <r>
      <rPr>
        <b/>
        <sz val="10"/>
        <color indexed="8"/>
        <rFont val="宋体"/>
        <charset val="0"/>
      </rPr>
      <t>宣传事务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</si>
  <si>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[2013301]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</si>
  <si>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[2013302]</t>
    </r>
    <r>
      <rPr>
        <sz val="10"/>
        <color indexed="8"/>
        <rFont val="宋体"/>
        <charset val="0"/>
      </rPr>
      <t>一般行政管理事务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</si>
  <si>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[20134]</t>
    </r>
    <r>
      <rPr>
        <b/>
        <sz val="10"/>
        <color indexed="8"/>
        <rFont val="宋体"/>
        <charset val="0"/>
      </rPr>
      <t>统战事务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</si>
  <si>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[2013401]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</si>
  <si>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[2013402]</t>
    </r>
    <r>
      <rPr>
        <sz val="10"/>
        <color indexed="8"/>
        <rFont val="宋体"/>
        <charset val="0"/>
      </rPr>
      <t>一般行政管理事务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</si>
  <si>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[2013404]</t>
    </r>
    <r>
      <rPr>
        <sz val="10"/>
        <color indexed="8"/>
        <rFont val="宋体"/>
        <charset val="0"/>
      </rPr>
      <t>宗教事务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</si>
  <si>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[2013499]</t>
    </r>
    <r>
      <rPr>
        <sz val="10"/>
        <color indexed="8"/>
        <rFont val="宋体"/>
        <charset val="0"/>
      </rPr>
      <t>其他统战事务支出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</si>
  <si>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[20136]</t>
    </r>
    <r>
      <rPr>
        <b/>
        <sz val="10"/>
        <color indexed="8"/>
        <rFont val="宋体"/>
        <charset val="0"/>
      </rPr>
      <t>其他共产党事务支出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</si>
  <si>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[2013601]</t>
    </r>
    <r>
      <rPr>
        <sz val="10"/>
        <color indexed="8"/>
        <rFont val="宋体"/>
        <charset val="0"/>
      </rPr>
      <t>行政运行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</si>
  <si>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[2013602]</t>
    </r>
    <r>
      <rPr>
        <sz val="10"/>
        <color rgb="FF000000"/>
        <rFont val="宋体"/>
        <charset val="0"/>
      </rPr>
      <t>一般行政管理事务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</si>
  <si>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[2013699]</t>
    </r>
    <r>
      <rPr>
        <sz val="10"/>
        <color indexed="8"/>
        <rFont val="宋体"/>
        <charset val="0"/>
      </rPr>
      <t>其他共产党事务支出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</si>
  <si>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[20137]</t>
    </r>
    <r>
      <rPr>
        <b/>
        <sz val="10"/>
        <color indexed="8"/>
        <rFont val="宋体"/>
        <charset val="0"/>
      </rPr>
      <t>网信事务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</si>
  <si>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[2013701]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</si>
  <si>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[2013702]</t>
    </r>
    <r>
      <rPr>
        <sz val="10"/>
        <color indexed="8"/>
        <rFont val="宋体"/>
        <charset val="0"/>
      </rPr>
      <t>一般行政管理事务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</si>
  <si>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[20138]</t>
    </r>
    <r>
      <rPr>
        <b/>
        <sz val="10"/>
        <color indexed="8"/>
        <rFont val="宋体"/>
        <charset val="0"/>
      </rPr>
      <t>市场监督管理事务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</si>
  <si>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[2013801]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</si>
  <si>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[2013802]</t>
    </r>
    <r>
      <rPr>
        <sz val="10"/>
        <color indexed="8"/>
        <rFont val="宋体"/>
        <charset val="0"/>
      </rPr>
      <t>一般行政管理事务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</si>
  <si>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[2013812]</t>
    </r>
    <r>
      <rPr>
        <sz val="10"/>
        <color rgb="FF000000"/>
        <rFont val="宋体"/>
        <charset val="0"/>
      </rPr>
      <t>药品事务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</si>
  <si>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[2013816]</t>
    </r>
    <r>
      <rPr>
        <sz val="10"/>
        <color indexed="8"/>
        <rFont val="宋体"/>
        <charset val="0"/>
      </rPr>
      <t>食品安全监管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</si>
  <si>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[2013899]</t>
    </r>
    <r>
      <rPr>
        <sz val="10"/>
        <color rgb="FF000000"/>
        <rFont val="宋体"/>
        <charset val="0"/>
      </rPr>
      <t>其他市场监督管理事务</t>
    </r>
  </si>
  <si>
    <r>
      <rPr>
        <b/>
        <sz val="10"/>
        <color rgb="FF000000"/>
        <rFont val="Calibri"/>
        <charset val="0"/>
      </rPr>
      <t>[203]</t>
    </r>
    <r>
      <rPr>
        <b/>
        <sz val="10"/>
        <color rgb="FF000000"/>
        <rFont val="宋体"/>
        <charset val="0"/>
      </rPr>
      <t>国防支出</t>
    </r>
  </si>
  <si>
    <r>
      <rPr>
        <b/>
        <sz val="10"/>
        <color rgb="FF000000"/>
        <rFont val="宋体"/>
        <charset val="0"/>
      </rPr>
      <t>　</t>
    </r>
    <r>
      <rPr>
        <b/>
        <sz val="10"/>
        <color rgb="FF000000"/>
        <rFont val="Calibri"/>
        <charset val="0"/>
      </rPr>
      <t>[20306]</t>
    </r>
    <r>
      <rPr>
        <b/>
        <sz val="10"/>
        <color rgb="FF000000"/>
        <rFont val="宋体"/>
        <charset val="0"/>
      </rPr>
      <t>国防动员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</si>
  <si>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[2030601]</t>
    </r>
    <r>
      <rPr>
        <sz val="10"/>
        <color rgb="FF000000"/>
        <rFont val="宋体"/>
        <charset val="0"/>
      </rPr>
      <t>兵役征集</t>
    </r>
  </si>
  <si>
    <r>
      <rPr>
        <b/>
        <sz val="10"/>
        <color indexed="8"/>
        <rFont val="Calibri"/>
        <charset val="0"/>
      </rPr>
      <t>[204]</t>
    </r>
    <r>
      <rPr>
        <b/>
        <sz val="10"/>
        <color indexed="8"/>
        <rFont val="宋体"/>
        <charset val="0"/>
      </rPr>
      <t>公共安全支出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</si>
  <si>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[20402]</t>
    </r>
    <r>
      <rPr>
        <b/>
        <sz val="10"/>
        <color indexed="8"/>
        <rFont val="宋体"/>
        <charset val="0"/>
      </rPr>
      <t>公安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</si>
  <si>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[2040299]</t>
    </r>
    <r>
      <rPr>
        <sz val="10"/>
        <color indexed="8"/>
        <rFont val="宋体"/>
        <charset val="0"/>
      </rPr>
      <t>其他公安支出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</si>
  <si>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[20404]</t>
    </r>
    <r>
      <rPr>
        <b/>
        <sz val="10"/>
        <color indexed="8"/>
        <rFont val="宋体"/>
        <charset val="0"/>
      </rPr>
      <t>检察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</si>
  <si>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[2040499]</t>
    </r>
    <r>
      <rPr>
        <sz val="10"/>
        <color indexed="8"/>
        <rFont val="宋体"/>
        <charset val="0"/>
      </rPr>
      <t>其他检察支出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</si>
  <si>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[20405]</t>
    </r>
    <r>
      <rPr>
        <b/>
        <sz val="10"/>
        <color indexed="8"/>
        <rFont val="宋体"/>
        <charset val="0"/>
      </rPr>
      <t>法院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</si>
  <si>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[2040599]</t>
    </r>
    <r>
      <rPr>
        <sz val="10"/>
        <color indexed="8"/>
        <rFont val="宋体"/>
        <charset val="0"/>
      </rPr>
      <t>其他法院支出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</si>
  <si>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[20406]</t>
    </r>
    <r>
      <rPr>
        <b/>
        <sz val="10"/>
        <color indexed="8"/>
        <rFont val="宋体"/>
        <charset val="0"/>
      </rPr>
      <t>司法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</si>
  <si>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[2040601]</t>
    </r>
    <r>
      <rPr>
        <sz val="10"/>
        <color indexed="8"/>
        <rFont val="宋体"/>
        <charset val="0"/>
      </rPr>
      <t>行政运行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</si>
  <si>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[2040607]</t>
    </r>
    <r>
      <rPr>
        <sz val="10"/>
        <color rgb="FF000000"/>
        <rFont val="宋体"/>
        <charset val="0"/>
      </rPr>
      <t>公共法律服务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</si>
  <si>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[2040699]</t>
    </r>
    <r>
      <rPr>
        <sz val="10"/>
        <color indexed="8"/>
        <rFont val="宋体"/>
        <charset val="0"/>
      </rPr>
      <t>其他司法支出</t>
    </r>
  </si>
  <si>
    <r>
      <rPr>
        <b/>
        <sz val="10"/>
        <color indexed="8"/>
        <rFont val="Calibri"/>
        <charset val="0"/>
      </rPr>
      <t>[205]</t>
    </r>
    <r>
      <rPr>
        <b/>
        <sz val="10"/>
        <color indexed="8"/>
        <rFont val="宋体"/>
        <charset val="0"/>
      </rPr>
      <t>教育支出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</si>
  <si>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[20501]</t>
    </r>
    <r>
      <rPr>
        <b/>
        <sz val="10"/>
        <color indexed="8"/>
        <rFont val="宋体"/>
        <charset val="0"/>
      </rPr>
      <t>教育管理事务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</si>
  <si>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[2050101]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</si>
  <si>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[2050102]</t>
    </r>
    <r>
      <rPr>
        <sz val="10"/>
        <color indexed="8"/>
        <rFont val="宋体"/>
        <charset val="0"/>
      </rPr>
      <t>一般行政管理事务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</si>
  <si>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[20502]</t>
    </r>
    <r>
      <rPr>
        <b/>
        <sz val="10"/>
        <color indexed="8"/>
        <rFont val="宋体"/>
        <charset val="0"/>
      </rPr>
      <t>普通教育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</si>
  <si>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[2050201]</t>
    </r>
    <r>
      <rPr>
        <sz val="10"/>
        <color indexed="8"/>
        <rFont val="宋体"/>
        <charset val="0"/>
      </rPr>
      <t>学前教育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</si>
  <si>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[2050202]</t>
    </r>
    <r>
      <rPr>
        <sz val="10"/>
        <color indexed="8"/>
        <rFont val="宋体"/>
        <charset val="0"/>
      </rPr>
      <t>小学教育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</si>
  <si>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[2050203]</t>
    </r>
    <r>
      <rPr>
        <sz val="10"/>
        <color indexed="8"/>
        <rFont val="宋体"/>
        <charset val="0"/>
      </rPr>
      <t>初中教育</t>
    </r>
  </si>
  <si>
    <r>
      <rPr>
        <b/>
        <sz val="10"/>
        <color indexed="8"/>
        <rFont val="Calibri"/>
        <charset val="0"/>
      </rPr>
      <t>[206]</t>
    </r>
    <r>
      <rPr>
        <b/>
        <sz val="10"/>
        <color indexed="8"/>
        <rFont val="宋体"/>
        <charset val="0"/>
      </rPr>
      <t>科学技术支出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</si>
  <si>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[20601]</t>
    </r>
    <r>
      <rPr>
        <b/>
        <sz val="10"/>
        <color indexed="8"/>
        <rFont val="宋体"/>
        <charset val="0"/>
      </rPr>
      <t>科学技术管理事务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</si>
  <si>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[2060101]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</si>
  <si>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[2060102]</t>
    </r>
    <r>
      <rPr>
        <sz val="10"/>
        <color indexed="8"/>
        <rFont val="宋体"/>
        <charset val="0"/>
      </rPr>
      <t>一般行政管理事务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</si>
  <si>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[20607]</t>
    </r>
    <r>
      <rPr>
        <b/>
        <sz val="10"/>
        <color indexed="8"/>
        <rFont val="宋体"/>
        <charset val="0"/>
      </rPr>
      <t>科学技术普及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</si>
  <si>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[2060799]</t>
    </r>
    <r>
      <rPr>
        <sz val="10"/>
        <color indexed="8"/>
        <rFont val="宋体"/>
        <charset val="0"/>
      </rPr>
      <t>其他科学技术普及支出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</si>
  <si>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[20699]</t>
    </r>
    <r>
      <rPr>
        <b/>
        <sz val="10"/>
        <color indexed="8"/>
        <rFont val="宋体"/>
        <charset val="0"/>
      </rPr>
      <t>其他科学技术支出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</si>
  <si>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[2069901]</t>
    </r>
    <r>
      <rPr>
        <sz val="10"/>
        <color indexed="8"/>
        <rFont val="宋体"/>
        <charset val="0"/>
      </rPr>
      <t>科技奖励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</si>
  <si>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[2069999]</t>
    </r>
    <r>
      <rPr>
        <sz val="10"/>
        <color indexed="8"/>
        <rFont val="宋体"/>
        <charset val="0"/>
      </rPr>
      <t>其他科学技术支出</t>
    </r>
  </si>
  <si>
    <r>
      <rPr>
        <b/>
        <sz val="10"/>
        <color indexed="8"/>
        <rFont val="Calibri"/>
        <charset val="0"/>
      </rPr>
      <t>[207]</t>
    </r>
    <r>
      <rPr>
        <b/>
        <sz val="10"/>
        <color indexed="8"/>
        <rFont val="宋体"/>
        <charset val="0"/>
      </rPr>
      <t>文化旅游体育与传媒支出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</si>
  <si>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[20701]</t>
    </r>
    <r>
      <rPr>
        <b/>
        <sz val="10"/>
        <color indexed="8"/>
        <rFont val="宋体"/>
        <charset val="0"/>
      </rPr>
      <t>文化和旅游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</si>
  <si>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[2070101]</t>
    </r>
    <r>
      <rPr>
        <sz val="10"/>
        <color indexed="8"/>
        <rFont val="宋体"/>
        <charset val="0"/>
      </rPr>
      <t>行政运行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</si>
  <si>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[2070102]</t>
    </r>
    <r>
      <rPr>
        <sz val="10"/>
        <color rgb="FF000000"/>
        <rFont val="宋体"/>
        <charset val="0"/>
      </rPr>
      <t>一般行政管理事务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</si>
  <si>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[2070109]</t>
    </r>
    <r>
      <rPr>
        <sz val="10"/>
        <color indexed="8"/>
        <rFont val="宋体"/>
        <charset val="0"/>
      </rPr>
      <t>群众文化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</si>
  <si>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[2070199]</t>
    </r>
    <r>
      <rPr>
        <sz val="10"/>
        <color indexed="8"/>
        <rFont val="宋体"/>
        <charset val="0"/>
      </rPr>
      <t>其他文化和旅游支出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</si>
  <si>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[20708]</t>
    </r>
    <r>
      <rPr>
        <b/>
        <sz val="10"/>
        <color indexed="8"/>
        <rFont val="宋体"/>
        <charset val="0"/>
      </rPr>
      <t>广播电视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</si>
  <si>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[2070801]</t>
    </r>
    <r>
      <rPr>
        <sz val="10"/>
        <color rgb="FF000000"/>
        <rFont val="宋体"/>
        <charset val="0"/>
      </rPr>
      <t>行政运行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</si>
  <si>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[2070808]</t>
    </r>
    <r>
      <rPr>
        <sz val="10"/>
        <color rgb="FF000000"/>
        <rFont val="宋体"/>
        <charset val="0"/>
      </rPr>
      <t>广播电视事务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</si>
  <si>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[2070899]</t>
    </r>
    <r>
      <rPr>
        <sz val="10"/>
        <color indexed="8"/>
        <rFont val="宋体"/>
        <charset val="0"/>
      </rPr>
      <t>其他广播电视支出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</si>
  <si>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[20799]</t>
    </r>
    <r>
      <rPr>
        <b/>
        <sz val="10"/>
        <color indexed="8"/>
        <rFont val="宋体"/>
        <charset val="0"/>
      </rPr>
      <t>其他文化旅游体育与传媒支出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</si>
  <si>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[2079999]</t>
    </r>
    <r>
      <rPr>
        <sz val="10"/>
        <color indexed="8"/>
        <rFont val="宋体"/>
        <charset val="0"/>
      </rPr>
      <t>其他文化旅游体育与传媒支出</t>
    </r>
  </si>
  <si>
    <r>
      <rPr>
        <b/>
        <sz val="10"/>
        <color indexed="8"/>
        <rFont val="Calibri"/>
        <charset val="0"/>
      </rPr>
      <t>[208]</t>
    </r>
    <r>
      <rPr>
        <b/>
        <sz val="10"/>
        <color indexed="8"/>
        <rFont val="宋体"/>
        <charset val="0"/>
      </rPr>
      <t>社会保障和就业支出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</si>
  <si>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[20801]</t>
    </r>
    <r>
      <rPr>
        <b/>
        <sz val="10"/>
        <color indexed="8"/>
        <rFont val="宋体"/>
        <charset val="0"/>
      </rPr>
      <t>人力资源和社会保障管理事务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</si>
  <si>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[2080101]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</si>
  <si>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[2080102]</t>
    </r>
    <r>
      <rPr>
        <sz val="10"/>
        <color indexed="8"/>
        <rFont val="宋体"/>
        <charset val="0"/>
      </rPr>
      <t>一般行政管理事务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</si>
  <si>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[2080150]</t>
    </r>
    <r>
      <rPr>
        <sz val="10"/>
        <color indexed="8"/>
        <rFont val="宋体"/>
        <charset val="0"/>
      </rPr>
      <t>事业运行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</si>
  <si>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[2080199]</t>
    </r>
    <r>
      <rPr>
        <sz val="10"/>
        <color indexed="8"/>
        <rFont val="宋体"/>
        <charset val="0"/>
      </rPr>
      <t>其他人力资源和社会保障管理事务支出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</si>
  <si>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[20802]</t>
    </r>
    <r>
      <rPr>
        <b/>
        <sz val="10"/>
        <color indexed="8"/>
        <rFont val="宋体"/>
        <charset val="0"/>
      </rPr>
      <t>民政管理事务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</si>
  <si>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[2080201]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</si>
  <si>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[2080202]</t>
    </r>
    <r>
      <rPr>
        <sz val="10"/>
        <color indexed="8"/>
        <rFont val="宋体"/>
        <charset val="0"/>
      </rPr>
      <t>一般行政管理事务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</si>
  <si>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[2080208]</t>
    </r>
    <r>
      <rPr>
        <sz val="10"/>
        <color indexed="8"/>
        <rFont val="宋体"/>
        <charset val="0"/>
      </rPr>
      <t>基层政权建设和社区治理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</si>
  <si>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[20805]</t>
    </r>
    <r>
      <rPr>
        <b/>
        <sz val="10"/>
        <color indexed="8"/>
        <rFont val="宋体"/>
        <charset val="0"/>
      </rPr>
      <t>行政事业单位养老支出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</si>
  <si>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[2080507]</t>
    </r>
    <r>
      <rPr>
        <sz val="10"/>
        <color indexed="8"/>
        <rFont val="宋体"/>
        <charset val="0"/>
      </rPr>
      <t>对机关事业单位基本养老保险基金的补助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</si>
  <si>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[2080508]</t>
    </r>
    <r>
      <rPr>
        <sz val="10"/>
        <color rgb="FF000000"/>
        <rFont val="宋体"/>
        <charset val="0"/>
      </rPr>
      <t>对机关事业单位职业年金的补助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</si>
  <si>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[20807]</t>
    </r>
    <r>
      <rPr>
        <b/>
        <sz val="10"/>
        <color indexed="8"/>
        <rFont val="宋体"/>
        <charset val="0"/>
      </rPr>
      <t>就业补助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</si>
  <si>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[2080701]</t>
    </r>
    <r>
      <rPr>
        <sz val="10"/>
        <color indexed="8"/>
        <rFont val="宋体"/>
        <charset val="0"/>
      </rPr>
      <t>就业创业服务补贴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</si>
  <si>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[2080799]</t>
    </r>
    <r>
      <rPr>
        <sz val="10"/>
        <color indexed="8"/>
        <rFont val="宋体"/>
        <charset val="0"/>
      </rPr>
      <t>其他就业补助支出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</si>
  <si>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[20808]</t>
    </r>
    <r>
      <rPr>
        <b/>
        <sz val="10"/>
        <color indexed="8"/>
        <rFont val="宋体"/>
        <charset val="0"/>
      </rPr>
      <t>抚恤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</si>
  <si>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[2080802]</t>
    </r>
    <r>
      <rPr>
        <sz val="10"/>
        <color indexed="8"/>
        <rFont val="宋体"/>
        <charset val="0"/>
      </rPr>
      <t>伤残抚恤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</si>
  <si>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[2080805]</t>
    </r>
    <r>
      <rPr>
        <sz val="10"/>
        <color indexed="8"/>
        <rFont val="宋体"/>
        <charset val="0"/>
      </rPr>
      <t>义务兵优待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</si>
  <si>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[2080899]</t>
    </r>
    <r>
      <rPr>
        <sz val="10"/>
        <color indexed="8"/>
        <rFont val="宋体"/>
        <charset val="0"/>
      </rPr>
      <t>其他优抚支出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</si>
  <si>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[20809]</t>
    </r>
    <r>
      <rPr>
        <b/>
        <sz val="10"/>
        <color indexed="8"/>
        <rFont val="宋体"/>
        <charset val="0"/>
      </rPr>
      <t>退役安置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</si>
  <si>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[2080901]</t>
    </r>
    <r>
      <rPr>
        <sz val="10"/>
        <color indexed="8"/>
        <rFont val="宋体"/>
        <charset val="0"/>
      </rPr>
      <t>退役士兵安置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</si>
  <si>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[2080905]</t>
    </r>
    <r>
      <rPr>
        <sz val="10"/>
        <color indexed="8"/>
        <rFont val="宋体"/>
        <charset val="0"/>
      </rPr>
      <t>军队转业干部安置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</si>
  <si>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[20810]</t>
    </r>
    <r>
      <rPr>
        <b/>
        <sz val="10"/>
        <color indexed="8"/>
        <rFont val="宋体"/>
        <charset val="0"/>
      </rPr>
      <t>社会福利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</si>
  <si>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[2081002]</t>
    </r>
    <r>
      <rPr>
        <sz val="10"/>
        <color indexed="8"/>
        <rFont val="宋体"/>
        <charset val="0"/>
      </rPr>
      <t>老年福利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</si>
  <si>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[2081006]</t>
    </r>
    <r>
      <rPr>
        <sz val="10"/>
        <color indexed="8"/>
        <rFont val="宋体"/>
        <charset val="0"/>
      </rPr>
      <t>养老服务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</si>
  <si>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[2081099]</t>
    </r>
    <r>
      <rPr>
        <sz val="10"/>
        <color indexed="8"/>
        <rFont val="宋体"/>
        <charset val="0"/>
      </rPr>
      <t>其他社会福利支出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</si>
  <si>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[20811]</t>
    </r>
    <r>
      <rPr>
        <b/>
        <sz val="10"/>
        <color indexed="8"/>
        <rFont val="宋体"/>
        <charset val="0"/>
      </rPr>
      <t>残疾人事业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</si>
  <si>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[2081101]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</si>
  <si>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[2081102]</t>
    </r>
    <r>
      <rPr>
        <sz val="10"/>
        <color indexed="8"/>
        <rFont val="宋体"/>
        <charset val="0"/>
      </rPr>
      <t>一般行政管理事务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</si>
  <si>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[2081104</t>
    </r>
    <r>
      <rPr>
        <sz val="10"/>
        <color rgb="FF000000"/>
        <rFont val="宋体"/>
        <charset val="0"/>
      </rPr>
      <t>残疾人康复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</si>
  <si>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[2081107]</t>
    </r>
    <r>
      <rPr>
        <sz val="10"/>
        <color indexed="8"/>
        <rFont val="宋体"/>
        <charset val="0"/>
      </rPr>
      <t>残疾人生活和护理补贴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</si>
  <si>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[2081199]</t>
    </r>
    <r>
      <rPr>
        <sz val="10"/>
        <color indexed="8"/>
        <rFont val="宋体"/>
        <charset val="0"/>
      </rPr>
      <t>其他残疾人事业支出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</si>
  <si>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[20819]</t>
    </r>
    <r>
      <rPr>
        <b/>
        <sz val="10"/>
        <color indexed="8"/>
        <rFont val="宋体"/>
        <charset val="0"/>
      </rPr>
      <t>最低生活保障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</si>
  <si>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[2081902]</t>
    </r>
    <r>
      <rPr>
        <sz val="10"/>
        <color indexed="8"/>
        <rFont val="宋体"/>
        <charset val="0"/>
      </rPr>
      <t>农村最低生活保障金支出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</si>
  <si>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[20825]</t>
    </r>
    <r>
      <rPr>
        <b/>
        <sz val="10"/>
        <color indexed="8"/>
        <rFont val="宋体"/>
        <charset val="0"/>
      </rPr>
      <t>其他生活救助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</si>
  <si>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[2082502]</t>
    </r>
    <r>
      <rPr>
        <sz val="10"/>
        <color indexed="8"/>
        <rFont val="宋体"/>
        <charset val="0"/>
      </rPr>
      <t>其他农村生活救助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</si>
  <si>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[20826]</t>
    </r>
    <r>
      <rPr>
        <b/>
        <sz val="10"/>
        <color indexed="8"/>
        <rFont val="宋体"/>
        <charset val="0"/>
      </rPr>
      <t>财政对基本养老保险基金的补助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</si>
  <si>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[2082602]</t>
    </r>
    <r>
      <rPr>
        <sz val="10"/>
        <color indexed="8"/>
        <rFont val="宋体"/>
        <charset val="0"/>
      </rPr>
      <t>财政对城乡居民基本养老保险基金的补助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</si>
  <si>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[20828]</t>
    </r>
    <r>
      <rPr>
        <b/>
        <sz val="10"/>
        <color indexed="8"/>
        <rFont val="宋体"/>
        <charset val="0"/>
      </rPr>
      <t>退役军人管理事务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</si>
  <si>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[2082801]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</si>
  <si>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[2082802]</t>
    </r>
    <r>
      <rPr>
        <sz val="10"/>
        <color indexed="8"/>
        <rFont val="宋体"/>
        <charset val="0"/>
      </rPr>
      <t>一般行政管理事务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</si>
  <si>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[2082804]</t>
    </r>
    <r>
      <rPr>
        <sz val="10"/>
        <color indexed="8"/>
        <rFont val="宋体"/>
        <charset val="0"/>
      </rPr>
      <t>拥军优属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</si>
  <si>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[2082899]</t>
    </r>
    <r>
      <rPr>
        <sz val="10"/>
        <color rgb="FF000000"/>
        <rFont val="宋体"/>
        <charset val="0"/>
      </rPr>
      <t>其他退役军人事务管理支出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</si>
  <si>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[20830]</t>
    </r>
    <r>
      <rPr>
        <b/>
        <sz val="10"/>
        <color indexed="8"/>
        <rFont val="宋体"/>
        <charset val="0"/>
      </rPr>
      <t>财政代缴社会保险费支出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</si>
  <si>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[2083099]</t>
    </r>
    <r>
      <rPr>
        <sz val="10"/>
        <color indexed="8"/>
        <rFont val="宋体"/>
        <charset val="0"/>
      </rPr>
      <t>财政代缴其他社会保险费支出</t>
    </r>
  </si>
  <si>
    <r>
      <rPr>
        <b/>
        <sz val="10"/>
        <color rgb="FF000000"/>
        <rFont val="宋体"/>
        <charset val="0"/>
      </rPr>
      <t>　</t>
    </r>
    <r>
      <rPr>
        <b/>
        <sz val="10"/>
        <color rgb="FF000000"/>
        <rFont val="Calibri"/>
        <charset val="0"/>
      </rPr>
      <t>[20899]</t>
    </r>
    <r>
      <rPr>
        <b/>
        <sz val="10"/>
        <color rgb="FF000000"/>
        <rFont val="宋体"/>
        <charset val="0"/>
      </rPr>
      <t>其他社会保障和就业支出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</si>
  <si>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[2089999]</t>
    </r>
    <r>
      <rPr>
        <sz val="10"/>
        <color rgb="FF000000"/>
        <rFont val="宋体"/>
        <charset val="0"/>
      </rPr>
      <t>其他社会保障和就业支出</t>
    </r>
  </si>
  <si>
    <r>
      <rPr>
        <b/>
        <sz val="10"/>
        <color indexed="8"/>
        <rFont val="Calibri"/>
        <charset val="0"/>
      </rPr>
      <t>[210]</t>
    </r>
    <r>
      <rPr>
        <b/>
        <sz val="10"/>
        <color indexed="8"/>
        <rFont val="宋体"/>
        <charset val="0"/>
      </rPr>
      <t>卫生健康支出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</si>
  <si>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[21001]</t>
    </r>
    <r>
      <rPr>
        <b/>
        <sz val="10"/>
        <color indexed="8"/>
        <rFont val="宋体"/>
        <charset val="0"/>
      </rPr>
      <t>卫生健康管理事务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</si>
  <si>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[2100101]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</si>
  <si>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[2100102]</t>
    </r>
    <r>
      <rPr>
        <sz val="10"/>
        <color indexed="8"/>
        <rFont val="宋体"/>
        <charset val="0"/>
      </rPr>
      <t>一般行政管理事务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</si>
  <si>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[2100199]</t>
    </r>
    <r>
      <rPr>
        <sz val="10"/>
        <color indexed="8"/>
        <rFont val="宋体"/>
        <charset val="0"/>
      </rPr>
      <t>其他卫生健康管理事务支出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</si>
  <si>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[21003]</t>
    </r>
    <r>
      <rPr>
        <b/>
        <sz val="10"/>
        <color indexed="8"/>
        <rFont val="宋体"/>
        <charset val="0"/>
      </rPr>
      <t>基层医疗卫生机构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</si>
  <si>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[2100302]</t>
    </r>
    <r>
      <rPr>
        <sz val="10"/>
        <color indexed="8"/>
        <rFont val="宋体"/>
        <charset val="0"/>
      </rPr>
      <t>乡镇卫生院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</si>
  <si>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[2100399]</t>
    </r>
    <r>
      <rPr>
        <sz val="10"/>
        <color indexed="8"/>
        <rFont val="宋体"/>
        <charset val="0"/>
      </rPr>
      <t>其他基层医疗卫生机构支出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</si>
  <si>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[21004]</t>
    </r>
    <r>
      <rPr>
        <b/>
        <sz val="10"/>
        <color indexed="8"/>
        <rFont val="宋体"/>
        <charset val="0"/>
      </rPr>
      <t>公共卫生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</si>
  <si>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[2100408]</t>
    </r>
    <r>
      <rPr>
        <sz val="10"/>
        <color indexed="8"/>
        <rFont val="宋体"/>
        <charset val="0"/>
      </rPr>
      <t>基本公共卫生服务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</si>
  <si>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[2100409]</t>
    </r>
    <r>
      <rPr>
        <sz val="10"/>
        <color indexed="8"/>
        <rFont val="宋体"/>
        <charset val="0"/>
      </rPr>
      <t>重大公共卫生服务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</si>
  <si>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[2100410]</t>
    </r>
    <r>
      <rPr>
        <sz val="10"/>
        <color indexed="8"/>
        <rFont val="宋体"/>
        <charset val="0"/>
      </rPr>
      <t>突发公共卫生事件应急处理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</si>
  <si>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[2100499]</t>
    </r>
    <r>
      <rPr>
        <sz val="10"/>
        <color indexed="8"/>
        <rFont val="宋体"/>
        <charset val="0"/>
      </rPr>
      <t>其他公共卫生支出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</si>
  <si>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[21007]</t>
    </r>
    <r>
      <rPr>
        <b/>
        <sz val="10"/>
        <color indexed="8"/>
        <rFont val="宋体"/>
        <charset val="0"/>
      </rPr>
      <t>计划生育事务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</si>
  <si>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[2100717]</t>
    </r>
    <r>
      <rPr>
        <sz val="10"/>
        <color indexed="8"/>
        <rFont val="宋体"/>
        <charset val="0"/>
      </rPr>
      <t>计划生育服务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</si>
  <si>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[2100799]</t>
    </r>
    <r>
      <rPr>
        <sz val="10"/>
        <color indexed="8"/>
        <rFont val="宋体"/>
        <charset val="0"/>
      </rPr>
      <t>其他计划生育事务支出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</si>
  <si>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[21012]</t>
    </r>
    <r>
      <rPr>
        <b/>
        <sz val="10"/>
        <color indexed="8"/>
        <rFont val="宋体"/>
        <charset val="0"/>
      </rPr>
      <t>财政对基本医疗保险基金的补助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</si>
  <si>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[2101202]</t>
    </r>
    <r>
      <rPr>
        <sz val="10"/>
        <color indexed="8"/>
        <rFont val="宋体"/>
        <charset val="0"/>
      </rPr>
      <t>财政对城乡居民基本医疗保险基金的补助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</si>
  <si>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[21013]</t>
    </r>
    <r>
      <rPr>
        <b/>
        <sz val="10"/>
        <color indexed="8"/>
        <rFont val="宋体"/>
        <charset val="0"/>
      </rPr>
      <t>医疗救助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</si>
  <si>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[2101301]</t>
    </r>
    <r>
      <rPr>
        <sz val="10"/>
        <color indexed="8"/>
        <rFont val="宋体"/>
        <charset val="0"/>
      </rPr>
      <t>城乡医疗救助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</si>
  <si>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[2101399]</t>
    </r>
    <r>
      <rPr>
        <sz val="10"/>
        <color rgb="FF000000"/>
        <rFont val="宋体"/>
        <charset val="0"/>
      </rPr>
      <t>其他医疗救助支出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</si>
  <si>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[21014]</t>
    </r>
    <r>
      <rPr>
        <b/>
        <sz val="10"/>
        <color indexed="8"/>
        <rFont val="宋体"/>
        <charset val="0"/>
      </rPr>
      <t>优抚对象医疗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</si>
  <si>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[2101401]</t>
    </r>
    <r>
      <rPr>
        <sz val="10"/>
        <color indexed="8"/>
        <rFont val="宋体"/>
        <charset val="0"/>
      </rPr>
      <t>优抚对象医疗补助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</si>
  <si>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[21015]</t>
    </r>
    <r>
      <rPr>
        <b/>
        <sz val="10"/>
        <color indexed="8"/>
        <rFont val="宋体"/>
        <charset val="0"/>
      </rPr>
      <t>医疗保障管理事务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</si>
  <si>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[2101501]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</si>
  <si>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[2101502]</t>
    </r>
    <r>
      <rPr>
        <sz val="10"/>
        <color indexed="8"/>
        <rFont val="宋体"/>
        <charset val="0"/>
      </rPr>
      <t>一般行政管理事务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</si>
  <si>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[2101506]</t>
    </r>
    <r>
      <rPr>
        <sz val="10"/>
        <color indexed="8"/>
        <rFont val="宋体"/>
        <charset val="0"/>
      </rPr>
      <t>医疗保障经办事务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</si>
  <si>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[2101599]</t>
    </r>
    <r>
      <rPr>
        <sz val="10"/>
        <color rgb="FF000000"/>
        <rFont val="宋体"/>
        <charset val="0"/>
      </rPr>
      <t>其他医疗保障管理事务支出</t>
    </r>
  </si>
  <si>
    <r>
      <rPr>
        <b/>
        <sz val="10"/>
        <color rgb="FF000000"/>
        <rFont val="宋体"/>
        <charset val="0"/>
      </rPr>
      <t>　</t>
    </r>
    <r>
      <rPr>
        <b/>
        <sz val="10"/>
        <color rgb="FF000000"/>
        <rFont val="Calibri"/>
        <charset val="0"/>
      </rPr>
      <t>[21099]</t>
    </r>
    <r>
      <rPr>
        <b/>
        <sz val="10"/>
        <color rgb="FF000000"/>
        <rFont val="宋体"/>
        <charset val="0"/>
      </rPr>
      <t>其他卫生健康支出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</si>
  <si>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[2109999]</t>
    </r>
    <r>
      <rPr>
        <sz val="10"/>
        <color rgb="FF000000"/>
        <rFont val="宋体"/>
        <charset val="0"/>
      </rPr>
      <t>其他卫生健康支出</t>
    </r>
  </si>
  <si>
    <r>
      <rPr>
        <b/>
        <sz val="10"/>
        <color indexed="8"/>
        <rFont val="Calibri"/>
        <charset val="0"/>
      </rPr>
      <t>[211]</t>
    </r>
    <r>
      <rPr>
        <b/>
        <sz val="10"/>
        <color indexed="8"/>
        <rFont val="宋体"/>
        <charset val="0"/>
      </rPr>
      <t>节能环保支出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</si>
  <si>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[21101]</t>
    </r>
    <r>
      <rPr>
        <b/>
        <sz val="10"/>
        <color indexed="8"/>
        <rFont val="宋体"/>
        <charset val="0"/>
      </rPr>
      <t>环境保护管理事务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</si>
  <si>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[2110101]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</si>
  <si>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[2110102]</t>
    </r>
    <r>
      <rPr>
        <sz val="10"/>
        <color indexed="8"/>
        <rFont val="宋体"/>
        <charset val="0"/>
      </rPr>
      <t>一般行政管理事务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</si>
  <si>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[21102]</t>
    </r>
    <r>
      <rPr>
        <b/>
        <sz val="10"/>
        <color indexed="8"/>
        <rFont val="宋体"/>
        <charset val="0"/>
      </rPr>
      <t>环境监测与监察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</si>
  <si>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[2110299]</t>
    </r>
    <r>
      <rPr>
        <sz val="10"/>
        <color indexed="8"/>
        <rFont val="宋体"/>
        <charset val="0"/>
      </rPr>
      <t>其他环境监测与监察支出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</si>
  <si>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[21103]</t>
    </r>
    <r>
      <rPr>
        <b/>
        <sz val="10"/>
        <color indexed="8"/>
        <rFont val="宋体"/>
        <charset val="0"/>
      </rPr>
      <t>污染防治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</si>
  <si>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[2110302]</t>
    </r>
    <r>
      <rPr>
        <sz val="10"/>
        <color indexed="8"/>
        <rFont val="宋体"/>
        <charset val="0"/>
      </rPr>
      <t>水体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</si>
  <si>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[2110304]</t>
    </r>
    <r>
      <rPr>
        <sz val="10"/>
        <color indexed="8"/>
        <rFont val="宋体"/>
        <charset val="0"/>
      </rPr>
      <t>固体废弃物与化学品</t>
    </r>
  </si>
  <si>
    <r>
      <rPr>
        <b/>
        <sz val="10"/>
        <color rgb="FF000000"/>
        <rFont val="宋体"/>
        <charset val="0"/>
      </rPr>
      <t>　</t>
    </r>
    <r>
      <rPr>
        <b/>
        <sz val="10"/>
        <color rgb="FF000000"/>
        <rFont val="Calibri"/>
        <charset val="0"/>
      </rPr>
      <t>[21104]</t>
    </r>
    <r>
      <rPr>
        <b/>
        <sz val="10"/>
        <color rgb="FF000000"/>
        <rFont val="宋体"/>
        <charset val="0"/>
      </rPr>
      <t>自然生态保护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</si>
  <si>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[2110499]</t>
    </r>
    <r>
      <rPr>
        <sz val="10"/>
        <color rgb="FF000000"/>
        <rFont val="宋体"/>
        <charset val="0"/>
      </rPr>
      <t>其他自然生态保护支出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</si>
  <si>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[21112]</t>
    </r>
    <r>
      <rPr>
        <b/>
        <sz val="10"/>
        <color indexed="8"/>
        <rFont val="宋体"/>
        <charset val="0"/>
      </rPr>
      <t>可再生能源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</si>
  <si>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[2111201]</t>
    </r>
    <r>
      <rPr>
        <sz val="10"/>
        <color indexed="8"/>
        <rFont val="宋体"/>
        <charset val="0"/>
      </rPr>
      <t>可再生能源</t>
    </r>
  </si>
  <si>
    <r>
      <rPr>
        <b/>
        <sz val="10"/>
        <color rgb="FF000000"/>
        <rFont val="宋体"/>
        <charset val="0"/>
      </rPr>
      <t>　</t>
    </r>
    <r>
      <rPr>
        <b/>
        <sz val="10"/>
        <color rgb="FF000000"/>
        <rFont val="Calibri"/>
        <charset val="0"/>
      </rPr>
      <t>[21199]</t>
    </r>
    <r>
      <rPr>
        <b/>
        <sz val="10"/>
        <color rgb="FF000000"/>
        <rFont val="宋体"/>
        <charset val="0"/>
      </rPr>
      <t>其他节能环保支出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</si>
  <si>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[2119999]</t>
    </r>
    <r>
      <rPr>
        <sz val="10"/>
        <color rgb="FF000000"/>
        <rFont val="宋体"/>
        <charset val="0"/>
      </rPr>
      <t>其他节能环保支出</t>
    </r>
  </si>
  <si>
    <r>
      <rPr>
        <b/>
        <sz val="10"/>
        <color indexed="8"/>
        <rFont val="Calibri"/>
        <charset val="0"/>
      </rPr>
      <t>[212]</t>
    </r>
    <r>
      <rPr>
        <b/>
        <sz val="10"/>
        <color indexed="8"/>
        <rFont val="宋体"/>
        <charset val="0"/>
      </rPr>
      <t>城乡社区支出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</si>
  <si>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[21201]</t>
    </r>
    <r>
      <rPr>
        <b/>
        <sz val="10"/>
        <color indexed="8"/>
        <rFont val="宋体"/>
        <charset val="0"/>
      </rPr>
      <t>城乡社区管理事务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</si>
  <si>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[2120101]</t>
    </r>
    <r>
      <rPr>
        <sz val="10"/>
        <color indexed="8"/>
        <rFont val="宋体"/>
        <charset val="0"/>
      </rPr>
      <t>行政运行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</si>
  <si>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[2120102]</t>
    </r>
    <r>
      <rPr>
        <sz val="10"/>
        <color rgb="FF000000"/>
        <rFont val="宋体"/>
        <charset val="0"/>
      </rPr>
      <t>一般行政管理事务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</si>
  <si>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[2120104]</t>
    </r>
    <r>
      <rPr>
        <sz val="10"/>
        <color indexed="8"/>
        <rFont val="宋体"/>
        <charset val="0"/>
      </rPr>
      <t>城管执法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</si>
  <si>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[21203]</t>
    </r>
    <r>
      <rPr>
        <b/>
        <sz val="10"/>
        <color indexed="8"/>
        <rFont val="宋体"/>
        <charset val="0"/>
      </rPr>
      <t>城乡社区公共设施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</si>
  <si>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[2120399]</t>
    </r>
    <r>
      <rPr>
        <sz val="10"/>
        <color indexed="8"/>
        <rFont val="宋体"/>
        <charset val="0"/>
      </rPr>
      <t>其他城乡社区公共设施支出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</si>
  <si>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[21205]</t>
    </r>
    <r>
      <rPr>
        <b/>
        <sz val="10"/>
        <color indexed="8"/>
        <rFont val="宋体"/>
        <charset val="0"/>
      </rPr>
      <t>城乡社区环境卫生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</si>
  <si>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[2120501]</t>
    </r>
    <r>
      <rPr>
        <sz val="10"/>
        <color indexed="8"/>
        <rFont val="宋体"/>
        <charset val="0"/>
      </rPr>
      <t>城乡社区环境卫生</t>
    </r>
  </si>
  <si>
    <r>
      <rPr>
        <b/>
        <sz val="10"/>
        <color rgb="FF000000"/>
        <rFont val="宋体"/>
        <charset val="0"/>
      </rPr>
      <t>　</t>
    </r>
    <r>
      <rPr>
        <b/>
        <sz val="10"/>
        <color rgb="FF000000"/>
        <rFont val="Calibri"/>
        <charset val="0"/>
      </rPr>
      <t>[21299]</t>
    </r>
    <r>
      <rPr>
        <b/>
        <sz val="10"/>
        <color rgb="FF000000"/>
        <rFont val="宋体"/>
        <charset val="0"/>
      </rPr>
      <t>其他城乡社区支出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</si>
  <si>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[2129999]</t>
    </r>
    <r>
      <rPr>
        <sz val="10"/>
        <color rgb="FF000000"/>
        <rFont val="宋体"/>
        <charset val="0"/>
      </rPr>
      <t>其他城乡社区支出</t>
    </r>
  </si>
  <si>
    <r>
      <rPr>
        <b/>
        <sz val="10"/>
        <color indexed="8"/>
        <rFont val="Calibri"/>
        <charset val="0"/>
      </rPr>
      <t>[213]</t>
    </r>
    <r>
      <rPr>
        <b/>
        <sz val="10"/>
        <color indexed="8"/>
        <rFont val="宋体"/>
        <charset val="0"/>
      </rPr>
      <t>农林水支出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</si>
  <si>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[21301]</t>
    </r>
    <r>
      <rPr>
        <b/>
        <sz val="10"/>
        <color indexed="8"/>
        <rFont val="宋体"/>
        <charset val="0"/>
      </rPr>
      <t>农业农村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</si>
  <si>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[2130101]</t>
    </r>
    <r>
      <rPr>
        <sz val="10"/>
        <color indexed="8"/>
        <rFont val="宋体"/>
        <charset val="0"/>
      </rPr>
      <t>行政运行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</si>
  <si>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[2130102]</t>
    </r>
    <r>
      <rPr>
        <sz val="10"/>
        <color rgb="FF000000"/>
        <rFont val="宋体"/>
        <charset val="0"/>
      </rPr>
      <t>一般行政管理事务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</si>
  <si>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[2130104]</t>
    </r>
    <r>
      <rPr>
        <sz val="10"/>
        <color indexed="8"/>
        <rFont val="宋体"/>
        <charset val="0"/>
      </rPr>
      <t>事业运行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</si>
  <si>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[2130108]</t>
    </r>
    <r>
      <rPr>
        <sz val="10"/>
        <color indexed="8"/>
        <rFont val="宋体"/>
        <charset val="0"/>
      </rPr>
      <t>病虫害控制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</si>
  <si>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[2130119]</t>
    </r>
    <r>
      <rPr>
        <sz val="10"/>
        <color rgb="FF000000"/>
        <rFont val="宋体"/>
        <charset val="0"/>
      </rPr>
      <t>防灾救灾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</si>
  <si>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[2130120]</t>
    </r>
    <r>
      <rPr>
        <sz val="10"/>
        <color indexed="8"/>
        <rFont val="宋体"/>
        <charset val="0"/>
      </rPr>
      <t>稳定农民收入补贴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</si>
  <si>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[2130122]</t>
    </r>
    <r>
      <rPr>
        <sz val="10"/>
        <color rgb="FF000000"/>
        <rFont val="宋体"/>
        <charset val="0"/>
      </rPr>
      <t>农业生产发展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</si>
  <si>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[2130126]</t>
    </r>
    <r>
      <rPr>
        <sz val="10"/>
        <color rgb="FF000000"/>
        <rFont val="宋体"/>
        <charset val="0"/>
      </rPr>
      <t>农村社会事业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</si>
  <si>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[2130135]</t>
    </r>
    <r>
      <rPr>
        <sz val="10"/>
        <color rgb="FF000000"/>
        <rFont val="宋体"/>
        <charset val="0"/>
      </rPr>
      <t>农业资源保护修复与利用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</si>
  <si>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[2130142]</t>
    </r>
    <r>
      <rPr>
        <sz val="10"/>
        <color rgb="FF000000"/>
        <rFont val="宋体"/>
        <charset val="0"/>
      </rPr>
      <t>农村道路建设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</si>
  <si>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[2130152]</t>
    </r>
    <r>
      <rPr>
        <sz val="10"/>
        <color indexed="8"/>
        <rFont val="宋体"/>
        <charset val="0"/>
      </rPr>
      <t>对高校毕业生到基层任职补助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</si>
  <si>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[2130153]</t>
    </r>
    <r>
      <rPr>
        <sz val="10"/>
        <color rgb="FF000000"/>
        <rFont val="宋体"/>
        <charset val="0"/>
      </rPr>
      <t>农田建设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</si>
  <si>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[2130199]</t>
    </r>
    <r>
      <rPr>
        <sz val="10"/>
        <color indexed="8"/>
        <rFont val="宋体"/>
        <charset val="0"/>
      </rPr>
      <t>其他农业农村支出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</si>
  <si>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[21302]</t>
    </r>
    <r>
      <rPr>
        <b/>
        <sz val="10"/>
        <color indexed="8"/>
        <rFont val="宋体"/>
        <charset val="0"/>
      </rPr>
      <t>林业和草原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</si>
  <si>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[2130204]</t>
    </r>
    <r>
      <rPr>
        <sz val="10"/>
        <color indexed="8"/>
        <rFont val="宋体"/>
        <charset val="0"/>
      </rPr>
      <t>事业机构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</si>
  <si>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[2130205]</t>
    </r>
    <r>
      <rPr>
        <sz val="10"/>
        <color rgb="FF000000"/>
        <rFont val="宋体"/>
        <charset val="0"/>
      </rPr>
      <t>森林资源培育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</si>
  <si>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[2130209]</t>
    </r>
    <r>
      <rPr>
        <sz val="10"/>
        <color rgb="FF000000"/>
        <rFont val="宋体"/>
        <charset val="0"/>
      </rPr>
      <t>森林生态效益补偿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</si>
  <si>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[2130223]</t>
    </r>
    <r>
      <rPr>
        <sz val="10"/>
        <color rgb="FF000000"/>
        <rFont val="宋体"/>
        <charset val="0"/>
      </rPr>
      <t>信息管理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</si>
  <si>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[2130234]</t>
    </r>
    <r>
      <rPr>
        <sz val="10"/>
        <color rgb="FF000000"/>
        <rFont val="宋体"/>
        <charset val="0"/>
      </rPr>
      <t>林业草原防灾减灾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</si>
  <si>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[2130299]</t>
    </r>
    <r>
      <rPr>
        <sz val="10"/>
        <color indexed="8"/>
        <rFont val="宋体"/>
        <charset val="0"/>
      </rPr>
      <t>其他林业和草原支出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</si>
  <si>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[21303]</t>
    </r>
    <r>
      <rPr>
        <b/>
        <sz val="10"/>
        <color indexed="8"/>
        <rFont val="宋体"/>
        <charset val="0"/>
      </rPr>
      <t>水利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</si>
  <si>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[2130302]</t>
    </r>
    <r>
      <rPr>
        <sz val="10"/>
        <color indexed="8"/>
        <rFont val="宋体"/>
        <charset val="0"/>
      </rPr>
      <t>一般行政管理事务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</si>
  <si>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[2130310]</t>
    </r>
    <r>
      <rPr>
        <sz val="10"/>
        <color rgb="FF000000"/>
        <rFont val="宋体"/>
        <charset val="0"/>
      </rPr>
      <t>水土保持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</si>
  <si>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[2130314]</t>
    </r>
    <r>
      <rPr>
        <sz val="10"/>
        <color indexed="8"/>
        <rFont val="宋体"/>
        <charset val="0"/>
      </rPr>
      <t>防汛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</si>
  <si>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[2130316]</t>
    </r>
    <r>
      <rPr>
        <sz val="10"/>
        <color rgb="FF000000"/>
        <rFont val="宋体"/>
        <charset val="0"/>
      </rPr>
      <t>农村水利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</si>
  <si>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[2130399]</t>
    </r>
    <r>
      <rPr>
        <sz val="10"/>
        <color indexed="8"/>
        <rFont val="宋体"/>
        <charset val="0"/>
      </rPr>
      <t>其他水利支出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</si>
  <si>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[21305]</t>
    </r>
    <r>
      <rPr>
        <b/>
        <sz val="10"/>
        <color indexed="8"/>
        <rFont val="宋体"/>
        <charset val="0"/>
      </rPr>
      <t>巩固脱贫攻坚成果衔接乡村振兴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</si>
  <si>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[2130504]</t>
    </r>
    <r>
      <rPr>
        <sz val="10"/>
        <color indexed="8"/>
        <rFont val="宋体"/>
        <charset val="0"/>
      </rPr>
      <t>农村基础设施建设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</si>
  <si>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[2130505]</t>
    </r>
    <r>
      <rPr>
        <sz val="10"/>
        <color rgb="FF000000"/>
        <rFont val="宋体"/>
        <charset val="0"/>
      </rPr>
      <t>生产发展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</si>
  <si>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[2130599]</t>
    </r>
    <r>
      <rPr>
        <sz val="10"/>
        <color indexed="8"/>
        <rFont val="宋体"/>
        <charset val="0"/>
      </rPr>
      <t>其他巩固脱贫攻坚成果衔接乡村振兴支出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</si>
  <si>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[21307]</t>
    </r>
    <r>
      <rPr>
        <b/>
        <sz val="10"/>
        <color indexed="8"/>
        <rFont val="宋体"/>
        <charset val="0"/>
      </rPr>
      <t>农村综合改革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</si>
  <si>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[2130701]</t>
    </r>
    <r>
      <rPr>
        <sz val="10"/>
        <color rgb="FF000000"/>
        <rFont val="宋体"/>
        <charset val="0"/>
      </rPr>
      <t>对村级公益事业建设的补助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</si>
  <si>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[2130705]</t>
    </r>
    <r>
      <rPr>
        <sz val="10"/>
        <color indexed="8"/>
        <rFont val="宋体"/>
        <charset val="0"/>
      </rPr>
      <t>对村民委员会和村党支部的补助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</si>
  <si>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[2130799]</t>
    </r>
    <r>
      <rPr>
        <sz val="10"/>
        <color indexed="8"/>
        <rFont val="宋体"/>
        <charset val="0"/>
      </rPr>
      <t>其他农村综合改革支出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</si>
  <si>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[21308]</t>
    </r>
    <r>
      <rPr>
        <b/>
        <sz val="10"/>
        <color indexed="8"/>
        <rFont val="宋体"/>
        <charset val="0"/>
      </rPr>
      <t>普惠金融发展支出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</si>
  <si>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[2130803]</t>
    </r>
    <r>
      <rPr>
        <sz val="10"/>
        <color indexed="8"/>
        <rFont val="宋体"/>
        <charset val="0"/>
      </rPr>
      <t>农业保险保费补贴</t>
    </r>
  </si>
  <si>
    <r>
      <rPr>
        <b/>
        <sz val="10"/>
        <color rgb="FF000000"/>
        <rFont val="宋体"/>
        <charset val="0"/>
      </rPr>
      <t>　</t>
    </r>
    <r>
      <rPr>
        <b/>
        <sz val="10"/>
        <color rgb="FF000000"/>
        <rFont val="Calibri"/>
        <charset val="0"/>
      </rPr>
      <t>[21399]</t>
    </r>
    <r>
      <rPr>
        <b/>
        <sz val="10"/>
        <color rgb="FF000000"/>
        <rFont val="宋体"/>
        <charset val="0"/>
      </rPr>
      <t>其他农林水支出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</si>
  <si>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[2139999]</t>
    </r>
    <r>
      <rPr>
        <sz val="10"/>
        <color rgb="FF000000"/>
        <rFont val="宋体"/>
        <charset val="0"/>
      </rPr>
      <t>其他农林水支出</t>
    </r>
  </si>
  <si>
    <r>
      <rPr>
        <b/>
        <sz val="10"/>
        <color indexed="8"/>
        <rFont val="Calibri"/>
        <charset val="0"/>
      </rPr>
      <t>[214]</t>
    </r>
    <r>
      <rPr>
        <b/>
        <sz val="10"/>
        <color indexed="8"/>
        <rFont val="宋体"/>
        <charset val="0"/>
      </rPr>
      <t>交通运输支出</t>
    </r>
  </si>
  <si>
    <r>
      <rPr>
        <b/>
        <sz val="10"/>
        <color rgb="FF000000"/>
        <rFont val="宋体"/>
        <charset val="0"/>
      </rPr>
      <t>　</t>
    </r>
    <r>
      <rPr>
        <b/>
        <sz val="10"/>
        <color rgb="FF000000"/>
        <rFont val="Calibri"/>
        <charset val="0"/>
      </rPr>
      <t>[21401]</t>
    </r>
    <r>
      <rPr>
        <b/>
        <sz val="10"/>
        <color rgb="FF000000"/>
        <rFont val="宋体"/>
        <charset val="0"/>
      </rPr>
      <t>公路水路运输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</si>
  <si>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[2140104]</t>
    </r>
    <r>
      <rPr>
        <sz val="10"/>
        <color rgb="FF000000"/>
        <rFont val="宋体"/>
        <charset val="0"/>
      </rPr>
      <t>公路建设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</si>
  <si>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[21499]</t>
    </r>
    <r>
      <rPr>
        <b/>
        <sz val="10"/>
        <color indexed="8"/>
        <rFont val="宋体"/>
        <charset val="0"/>
      </rPr>
      <t>其他交通运输支出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</si>
  <si>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[2149901]</t>
    </r>
    <r>
      <rPr>
        <sz val="10"/>
        <color indexed="8"/>
        <rFont val="宋体"/>
        <charset val="0"/>
      </rPr>
      <t>公共交通运营补助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</si>
  <si>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[2149999]</t>
    </r>
    <r>
      <rPr>
        <sz val="10"/>
        <color rgb="FF000000"/>
        <rFont val="宋体"/>
        <charset val="0"/>
      </rPr>
      <t>其他交通运输支出</t>
    </r>
  </si>
  <si>
    <r>
      <rPr>
        <b/>
        <sz val="10"/>
        <color indexed="8"/>
        <rFont val="Calibri"/>
        <charset val="0"/>
      </rPr>
      <t>[215]</t>
    </r>
    <r>
      <rPr>
        <b/>
        <sz val="10"/>
        <color indexed="8"/>
        <rFont val="宋体"/>
        <charset val="0"/>
      </rPr>
      <t>资源勘探工业信息等支出</t>
    </r>
  </si>
  <si>
    <r>
      <rPr>
        <b/>
        <sz val="10"/>
        <color rgb="FF000000"/>
        <rFont val="宋体"/>
        <charset val="0"/>
      </rPr>
      <t>　</t>
    </r>
    <r>
      <rPr>
        <b/>
        <sz val="10"/>
        <color rgb="FF000000"/>
        <rFont val="Calibri"/>
        <charset val="0"/>
      </rPr>
      <t>[21502]</t>
    </r>
    <r>
      <rPr>
        <b/>
        <sz val="10"/>
        <color rgb="FF000000"/>
        <rFont val="宋体"/>
        <charset val="0"/>
      </rPr>
      <t>制造业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</si>
  <si>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[2150299]</t>
    </r>
    <r>
      <rPr>
        <sz val="10"/>
        <color rgb="FF000000"/>
        <rFont val="宋体"/>
        <charset val="0"/>
      </rPr>
      <t>其他制造业支出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</si>
  <si>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[21508]</t>
    </r>
    <r>
      <rPr>
        <b/>
        <sz val="10"/>
        <color indexed="8"/>
        <rFont val="宋体"/>
        <charset val="0"/>
      </rPr>
      <t>支持中小企业发展和管理支出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</si>
  <si>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[2150801]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</si>
  <si>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[2150802]</t>
    </r>
    <r>
      <rPr>
        <sz val="10"/>
        <color indexed="8"/>
        <rFont val="宋体"/>
        <charset val="0"/>
      </rPr>
      <t>一般行政管理事务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</si>
  <si>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[2150805]</t>
    </r>
    <r>
      <rPr>
        <sz val="10"/>
        <color rgb="FF000000"/>
        <rFont val="宋体"/>
        <charset val="0"/>
      </rPr>
      <t>中小企业发展专项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</si>
  <si>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[2150899]</t>
    </r>
    <r>
      <rPr>
        <sz val="10"/>
        <color indexed="8"/>
        <rFont val="宋体"/>
        <charset val="0"/>
      </rPr>
      <t>其他支持中小企业发展和管理支出</t>
    </r>
  </si>
  <si>
    <r>
      <rPr>
        <b/>
        <sz val="10"/>
        <color rgb="FF000000"/>
        <rFont val="Calibri"/>
        <charset val="0"/>
      </rPr>
      <t>[216]</t>
    </r>
    <r>
      <rPr>
        <b/>
        <sz val="10"/>
        <color rgb="FF000000"/>
        <rFont val="宋体"/>
        <charset val="0"/>
      </rPr>
      <t>商业服务业等支出</t>
    </r>
  </si>
  <si>
    <r>
      <rPr>
        <b/>
        <sz val="10"/>
        <color rgb="FF000000"/>
        <rFont val="宋体"/>
        <charset val="0"/>
      </rPr>
      <t>　</t>
    </r>
    <r>
      <rPr>
        <b/>
        <sz val="10"/>
        <color rgb="FF000000"/>
        <rFont val="Calibri"/>
        <charset val="0"/>
      </rPr>
      <t>[21606]</t>
    </r>
    <r>
      <rPr>
        <b/>
        <sz val="10"/>
        <color rgb="FF000000"/>
        <rFont val="宋体"/>
        <charset val="0"/>
      </rPr>
      <t>涉外发展服务支出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</si>
  <si>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[2160699]</t>
    </r>
    <r>
      <rPr>
        <sz val="10"/>
        <color rgb="FF000000"/>
        <rFont val="宋体"/>
        <charset val="0"/>
      </rPr>
      <t>行政运行</t>
    </r>
  </si>
  <si>
    <r>
      <rPr>
        <b/>
        <sz val="10"/>
        <color rgb="FF000000"/>
        <rFont val="宋体"/>
        <charset val="0"/>
      </rPr>
      <t>　</t>
    </r>
    <r>
      <rPr>
        <b/>
        <sz val="10"/>
        <color rgb="FF000000"/>
        <rFont val="Calibri"/>
        <charset val="0"/>
      </rPr>
      <t>[21699]</t>
    </r>
    <r>
      <rPr>
        <b/>
        <sz val="10"/>
        <color rgb="FF000000"/>
        <rFont val="宋体"/>
        <charset val="0"/>
      </rPr>
      <t>其他商业服务业等支出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</si>
  <si>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[2169999]</t>
    </r>
    <r>
      <rPr>
        <sz val="10"/>
        <color rgb="FF000000"/>
        <rFont val="宋体"/>
        <charset val="0"/>
      </rPr>
      <t>其他商业服务业等支出</t>
    </r>
  </si>
  <si>
    <r>
      <rPr>
        <b/>
        <sz val="10"/>
        <color rgb="FF000000"/>
        <rFont val="Calibri"/>
        <charset val="0"/>
      </rPr>
      <t>[217]</t>
    </r>
    <r>
      <rPr>
        <b/>
        <sz val="10"/>
        <color rgb="FF000000"/>
        <rFont val="宋体"/>
        <charset val="0"/>
      </rPr>
      <t>金融支出</t>
    </r>
  </si>
  <si>
    <r>
      <rPr>
        <b/>
        <sz val="10"/>
        <color rgb="FF000000"/>
        <rFont val="宋体"/>
        <charset val="0"/>
      </rPr>
      <t>　</t>
    </r>
    <r>
      <rPr>
        <b/>
        <sz val="10"/>
        <color rgb="FF000000"/>
        <rFont val="Calibri"/>
        <charset val="0"/>
      </rPr>
      <t>[21799]</t>
    </r>
    <r>
      <rPr>
        <b/>
        <sz val="10"/>
        <color rgb="FF000000"/>
        <rFont val="宋体"/>
        <charset val="0"/>
      </rPr>
      <t>其他金融支出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</si>
  <si>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[2179999]</t>
    </r>
    <r>
      <rPr>
        <sz val="10"/>
        <color rgb="FF000000"/>
        <rFont val="宋体"/>
        <charset val="0"/>
      </rPr>
      <t>其他金融支出</t>
    </r>
  </si>
  <si>
    <r>
      <rPr>
        <b/>
        <sz val="10"/>
        <color indexed="8"/>
        <rFont val="Calibri"/>
        <charset val="0"/>
      </rPr>
      <t>[220]</t>
    </r>
    <r>
      <rPr>
        <b/>
        <sz val="10"/>
        <color indexed="8"/>
        <rFont val="宋体"/>
        <charset val="0"/>
      </rPr>
      <t>自然资源海洋气象等支出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</si>
  <si>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[22001]</t>
    </r>
    <r>
      <rPr>
        <b/>
        <sz val="10"/>
        <color indexed="8"/>
        <rFont val="宋体"/>
        <charset val="0"/>
      </rPr>
      <t>自然资源事务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</si>
  <si>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[2200101]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</si>
  <si>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[2200102]</t>
    </r>
    <r>
      <rPr>
        <sz val="10"/>
        <color indexed="8"/>
        <rFont val="宋体"/>
        <charset val="0"/>
      </rPr>
      <t>一般行政管理事务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</si>
  <si>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[2200106]</t>
    </r>
    <r>
      <rPr>
        <sz val="10"/>
        <color indexed="8"/>
        <rFont val="宋体"/>
        <charset val="0"/>
      </rPr>
      <t>自然资源利用与保护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</si>
  <si>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[2200199]</t>
    </r>
    <r>
      <rPr>
        <sz val="10"/>
        <color rgb="FF000000"/>
        <rFont val="宋体"/>
        <charset val="0"/>
      </rPr>
      <t>其他自然资源事务支出</t>
    </r>
  </si>
  <si>
    <r>
      <rPr>
        <b/>
        <sz val="10"/>
        <color rgb="FF000000"/>
        <rFont val="Calibri"/>
        <charset val="0"/>
      </rPr>
      <t>[221]</t>
    </r>
    <r>
      <rPr>
        <b/>
        <sz val="10"/>
        <color rgb="FF000000"/>
        <rFont val="宋体"/>
        <charset val="0"/>
      </rPr>
      <t>住房保障支出</t>
    </r>
  </si>
  <si>
    <r>
      <rPr>
        <b/>
        <sz val="10"/>
        <color rgb="FF000000"/>
        <rFont val="宋体"/>
        <charset val="0"/>
      </rPr>
      <t>　</t>
    </r>
    <r>
      <rPr>
        <b/>
        <sz val="10"/>
        <color rgb="FF000000"/>
        <rFont val="Calibri"/>
        <charset val="0"/>
      </rPr>
      <t>[22101]</t>
    </r>
    <r>
      <rPr>
        <b/>
        <sz val="10"/>
        <color rgb="FF000000"/>
        <rFont val="宋体"/>
        <charset val="0"/>
      </rPr>
      <t>保障性安居工程支出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</si>
  <si>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[2210105]</t>
    </r>
    <r>
      <rPr>
        <sz val="10"/>
        <color rgb="FF000000"/>
        <rFont val="宋体"/>
        <charset val="0"/>
      </rPr>
      <t>农村危房改造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</si>
  <si>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[2210199]</t>
    </r>
    <r>
      <rPr>
        <sz val="10"/>
        <color rgb="FF000000"/>
        <rFont val="宋体"/>
        <charset val="0"/>
      </rPr>
      <t>其他保障性安居工程支出</t>
    </r>
  </si>
  <si>
    <r>
      <rPr>
        <b/>
        <sz val="10"/>
        <color rgb="FF000000"/>
        <rFont val="宋体"/>
        <charset val="0"/>
      </rPr>
      <t>　</t>
    </r>
    <r>
      <rPr>
        <b/>
        <sz val="10"/>
        <color rgb="FF000000"/>
        <rFont val="Calibri"/>
        <charset val="0"/>
      </rPr>
      <t>[22103]</t>
    </r>
    <r>
      <rPr>
        <b/>
        <sz val="10"/>
        <color rgb="FF000000"/>
        <rFont val="宋体"/>
        <charset val="0"/>
      </rPr>
      <t>城乡社区住宅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</si>
  <si>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[2210399]</t>
    </r>
    <r>
      <rPr>
        <sz val="10"/>
        <color rgb="FF000000"/>
        <rFont val="宋体"/>
        <charset val="0"/>
      </rPr>
      <t>其他城乡社区住宅支出</t>
    </r>
  </si>
  <si>
    <r>
      <rPr>
        <b/>
        <sz val="10"/>
        <color indexed="8"/>
        <rFont val="Calibri"/>
        <charset val="0"/>
      </rPr>
      <t>[224]</t>
    </r>
    <r>
      <rPr>
        <b/>
        <sz val="10"/>
        <color indexed="8"/>
        <rFont val="宋体"/>
        <charset val="0"/>
      </rPr>
      <t>灾害防治及应急管理支出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</si>
  <si>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[22401]</t>
    </r>
    <r>
      <rPr>
        <b/>
        <sz val="10"/>
        <color indexed="8"/>
        <rFont val="宋体"/>
        <charset val="0"/>
      </rPr>
      <t>应急管理事务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</si>
  <si>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[2240101]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</si>
  <si>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[2240102]</t>
    </r>
    <r>
      <rPr>
        <sz val="10"/>
        <color indexed="8"/>
        <rFont val="宋体"/>
        <charset val="0"/>
      </rPr>
      <t>一般行政管理事务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</si>
  <si>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[2240104]</t>
    </r>
    <r>
      <rPr>
        <sz val="10"/>
        <color indexed="8"/>
        <rFont val="宋体"/>
        <charset val="0"/>
      </rPr>
      <t>灾害风险防治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</si>
  <si>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[2240106]</t>
    </r>
    <r>
      <rPr>
        <sz val="10"/>
        <color indexed="8"/>
        <rFont val="宋体"/>
        <charset val="0"/>
      </rPr>
      <t>安全监管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</si>
  <si>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[2240108]</t>
    </r>
    <r>
      <rPr>
        <sz val="10"/>
        <color indexed="8"/>
        <rFont val="宋体"/>
        <charset val="0"/>
      </rPr>
      <t>应急救援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</si>
  <si>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[2240109]</t>
    </r>
    <r>
      <rPr>
        <sz val="10"/>
        <color indexed="8"/>
        <rFont val="宋体"/>
        <charset val="0"/>
      </rPr>
      <t>应急管理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</si>
  <si>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[2240199]</t>
    </r>
    <r>
      <rPr>
        <sz val="10"/>
        <color indexed="8"/>
        <rFont val="宋体"/>
        <charset val="0"/>
      </rPr>
      <t>其他应急管理支出</t>
    </r>
  </si>
  <si>
    <r>
      <rPr>
        <b/>
        <sz val="10"/>
        <color rgb="FF000000"/>
        <rFont val="宋体"/>
        <charset val="0"/>
      </rPr>
      <t>　</t>
    </r>
    <r>
      <rPr>
        <b/>
        <sz val="10"/>
        <color rgb="FF000000"/>
        <rFont val="Calibri"/>
        <charset val="0"/>
      </rPr>
      <t>[22402]</t>
    </r>
    <r>
      <rPr>
        <b/>
        <sz val="10"/>
        <color rgb="FF000000"/>
        <rFont val="宋体"/>
        <charset val="0"/>
      </rPr>
      <t>消防救援事务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</si>
  <si>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[2240204]</t>
    </r>
    <r>
      <rPr>
        <sz val="10"/>
        <color rgb="FF000000"/>
        <rFont val="宋体"/>
        <charset val="0"/>
      </rPr>
      <t>消防应急救援</t>
    </r>
  </si>
  <si>
    <r>
      <rPr>
        <b/>
        <sz val="10"/>
        <color rgb="FF000000"/>
        <rFont val="宋体"/>
        <charset val="0"/>
      </rPr>
      <t>　</t>
    </r>
    <r>
      <rPr>
        <b/>
        <sz val="10"/>
        <color rgb="FF000000"/>
        <rFont val="Calibri"/>
        <charset val="0"/>
      </rPr>
      <t>[22406]</t>
    </r>
    <r>
      <rPr>
        <b/>
        <sz val="10"/>
        <color rgb="FF000000"/>
        <rFont val="宋体"/>
        <charset val="0"/>
      </rPr>
      <t>自然灾害防治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</si>
  <si>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[2240601]</t>
    </r>
    <r>
      <rPr>
        <sz val="10"/>
        <color rgb="FF000000"/>
        <rFont val="宋体"/>
        <charset val="0"/>
      </rPr>
      <t>地质灾害防治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</si>
  <si>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[2240602]</t>
    </r>
    <r>
      <rPr>
        <sz val="10"/>
        <color rgb="FF000000"/>
        <rFont val="宋体"/>
        <charset val="0"/>
      </rPr>
      <t>森林草原防灾减灾</t>
    </r>
  </si>
  <si>
    <r>
      <rPr>
        <b/>
        <sz val="10"/>
        <color rgb="FF000000"/>
        <rFont val="宋体"/>
        <charset val="0"/>
      </rPr>
      <t>　</t>
    </r>
    <r>
      <rPr>
        <b/>
        <sz val="10"/>
        <color rgb="FF000000"/>
        <rFont val="Calibri"/>
        <charset val="0"/>
      </rPr>
      <t>[22407]</t>
    </r>
    <r>
      <rPr>
        <b/>
        <sz val="10"/>
        <color rgb="FF000000"/>
        <rFont val="宋体"/>
        <charset val="0"/>
      </rPr>
      <t>自然灾害救灾及恢复重建支出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</si>
  <si>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[2240703]</t>
    </r>
    <r>
      <rPr>
        <sz val="10"/>
        <color rgb="FF000000"/>
        <rFont val="宋体"/>
        <charset val="0"/>
      </rPr>
      <t>自然灾害救灾补助</t>
    </r>
  </si>
  <si>
    <r>
      <rPr>
        <b/>
        <sz val="10"/>
        <color rgb="FF000000"/>
        <rFont val="宋体"/>
        <charset val="0"/>
      </rPr>
      <t>　</t>
    </r>
    <r>
      <rPr>
        <b/>
        <sz val="10"/>
        <color rgb="FF000000"/>
        <rFont val="Calibri"/>
        <charset val="0"/>
      </rPr>
      <t>[22499]</t>
    </r>
    <r>
      <rPr>
        <b/>
        <sz val="10"/>
        <color rgb="FF000000"/>
        <rFont val="宋体"/>
        <charset val="0"/>
      </rPr>
      <t>其他灾害防治及应急管理支出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</si>
  <si>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[2249999]</t>
    </r>
    <r>
      <rPr>
        <sz val="10"/>
        <color rgb="FF000000"/>
        <rFont val="宋体"/>
        <charset val="0"/>
      </rPr>
      <t>其他灾害防治及应急管理支出</t>
    </r>
  </si>
  <si>
    <r>
      <rPr>
        <b/>
        <sz val="10"/>
        <color indexed="8"/>
        <rFont val="Calibri"/>
        <charset val="0"/>
      </rPr>
      <t>[227]</t>
    </r>
    <r>
      <rPr>
        <b/>
        <sz val="10"/>
        <color indexed="8"/>
        <rFont val="宋体"/>
        <charset val="0"/>
      </rPr>
      <t>预备费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</si>
  <si>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[227]</t>
    </r>
    <r>
      <rPr>
        <b/>
        <sz val="10"/>
        <color indexed="8"/>
        <rFont val="宋体"/>
        <charset val="0"/>
      </rPr>
      <t>预备费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</si>
  <si>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[227]</t>
    </r>
    <r>
      <rPr>
        <sz val="10"/>
        <color indexed="8"/>
        <rFont val="宋体"/>
        <charset val="0"/>
      </rPr>
      <t>预备费</t>
    </r>
  </si>
  <si>
    <r>
      <rPr>
        <b/>
        <sz val="10"/>
        <color indexed="8"/>
        <rFont val="Calibri"/>
        <charset val="0"/>
      </rPr>
      <t>[229]</t>
    </r>
    <r>
      <rPr>
        <b/>
        <sz val="10"/>
        <color indexed="8"/>
        <rFont val="宋体"/>
        <charset val="0"/>
      </rPr>
      <t>其他支出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</si>
  <si>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[22902]</t>
    </r>
    <r>
      <rPr>
        <b/>
        <sz val="10"/>
        <color indexed="8"/>
        <rFont val="宋体"/>
        <charset val="0"/>
      </rPr>
      <t>年初预留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</si>
  <si>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[2290201]</t>
    </r>
    <r>
      <rPr>
        <sz val="10"/>
        <color indexed="8"/>
        <rFont val="宋体"/>
        <charset val="0"/>
      </rPr>
      <t>年初预留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</si>
  <si>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[22999]</t>
    </r>
    <r>
      <rPr>
        <b/>
        <sz val="10"/>
        <color indexed="8"/>
        <rFont val="宋体"/>
        <charset val="0"/>
      </rPr>
      <t>其他支出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</si>
  <si>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[2299999]</t>
    </r>
    <r>
      <rPr>
        <sz val="10"/>
        <color indexed="8"/>
        <rFont val="宋体"/>
        <charset val="0"/>
      </rPr>
      <t>其他支出</t>
    </r>
  </si>
  <si>
    <r>
      <rPr>
        <b/>
        <sz val="10"/>
        <color indexed="8"/>
        <rFont val="Calibri"/>
        <charset val="0"/>
      </rPr>
      <t>[231]</t>
    </r>
    <r>
      <rPr>
        <b/>
        <sz val="10"/>
        <color indexed="8"/>
        <rFont val="宋体"/>
        <charset val="0"/>
      </rPr>
      <t>债务还本支出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</si>
  <si>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[23103]</t>
    </r>
    <r>
      <rPr>
        <b/>
        <sz val="10"/>
        <color indexed="8"/>
        <rFont val="宋体"/>
        <charset val="0"/>
      </rPr>
      <t>地方政府一般债务还本支出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</si>
  <si>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[2310301]</t>
    </r>
    <r>
      <rPr>
        <sz val="10"/>
        <color indexed="8"/>
        <rFont val="宋体"/>
        <charset val="0"/>
      </rPr>
      <t>地方政府一般债券还本支出</t>
    </r>
  </si>
  <si>
    <r>
      <rPr>
        <b/>
        <sz val="10"/>
        <color indexed="8"/>
        <rFont val="Calibri"/>
        <charset val="0"/>
      </rPr>
      <t>[232]</t>
    </r>
    <r>
      <rPr>
        <b/>
        <sz val="10"/>
        <color indexed="8"/>
        <rFont val="宋体"/>
        <charset val="0"/>
      </rPr>
      <t>债务付息支出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</si>
  <si>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[23203]</t>
    </r>
    <r>
      <rPr>
        <b/>
        <sz val="10"/>
        <color indexed="8"/>
        <rFont val="宋体"/>
        <charset val="0"/>
      </rPr>
      <t>地方政府一般债务付息支出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</si>
  <si>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[2320301]</t>
    </r>
    <r>
      <rPr>
        <sz val="10"/>
        <color indexed="8"/>
        <rFont val="宋体"/>
        <charset val="0"/>
      </rPr>
      <t>地方政府一般债券付息支出</t>
    </r>
  </si>
  <si>
    <r>
      <rPr>
        <b/>
        <sz val="10"/>
        <color indexed="8"/>
        <rFont val="Calibri"/>
        <charset val="0"/>
      </rPr>
      <t>[233]</t>
    </r>
    <r>
      <rPr>
        <b/>
        <sz val="10"/>
        <color indexed="8"/>
        <rFont val="宋体"/>
        <charset val="0"/>
      </rPr>
      <t>债务发行费用支出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</si>
  <si>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[23303]</t>
    </r>
    <r>
      <rPr>
        <b/>
        <sz val="10"/>
        <color indexed="8"/>
        <rFont val="宋体"/>
        <charset val="0"/>
      </rPr>
      <t>地方政府一般债务发行费用支出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</si>
  <si>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[23303]</t>
    </r>
    <r>
      <rPr>
        <sz val="10"/>
        <color indexed="8"/>
        <rFont val="宋体"/>
        <charset val="0"/>
      </rPr>
      <t>地方政府一般债务发行费用支出</t>
    </r>
  </si>
  <si>
    <t>2023年一般公共预算支出表（功能项级分类）-铁山区</t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</si>
  <si>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[2010101]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</si>
  <si>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[2010102]</t>
    </r>
    <r>
      <rPr>
        <sz val="10"/>
        <color indexed="8"/>
        <rFont val="宋体"/>
        <charset val="0"/>
      </rPr>
      <t>一般行政管理事务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</si>
  <si>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[2010104]</t>
    </r>
    <r>
      <rPr>
        <sz val="10"/>
        <color indexed="8"/>
        <rFont val="宋体"/>
        <charset val="0"/>
      </rPr>
      <t>人大会议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</si>
  <si>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[20102]</t>
    </r>
    <r>
      <rPr>
        <b/>
        <sz val="10"/>
        <color indexed="8"/>
        <rFont val="宋体"/>
        <charset val="0"/>
      </rPr>
      <t>政协事务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</si>
  <si>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[2010201]</t>
    </r>
    <r>
      <rPr>
        <sz val="10"/>
        <color indexed="8"/>
        <rFont val="宋体"/>
        <charset val="0"/>
      </rPr>
      <t>行政运行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</si>
  <si>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[2010202]</t>
    </r>
    <r>
      <rPr>
        <sz val="10"/>
        <color indexed="8"/>
        <rFont val="宋体"/>
        <charset val="0"/>
      </rPr>
      <t>一般行政管理事务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</si>
  <si>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[2010204]</t>
    </r>
    <r>
      <rPr>
        <sz val="10"/>
        <color indexed="8"/>
        <rFont val="宋体"/>
        <charset val="0"/>
      </rPr>
      <t>政协会议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</si>
  <si>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[2010299]</t>
    </r>
    <r>
      <rPr>
        <sz val="10"/>
        <color indexed="8"/>
        <rFont val="宋体"/>
        <charset val="0"/>
      </rPr>
      <t>其他政协事务支出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</si>
  <si>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[2010302]</t>
    </r>
    <r>
      <rPr>
        <sz val="10"/>
        <color rgb="FF000000"/>
        <rFont val="宋体"/>
        <charset val="0"/>
      </rPr>
      <t>一般行政管理事务</t>
    </r>
  </si>
  <si>
    <r>
      <rPr>
        <b/>
        <sz val="10"/>
        <color rgb="FF000000"/>
        <rFont val="宋体"/>
        <charset val="0"/>
      </rPr>
      <t>　</t>
    </r>
    <r>
      <rPr>
        <b/>
        <sz val="10"/>
        <color rgb="FF000000"/>
        <rFont val="Calibri"/>
        <charset val="0"/>
      </rPr>
      <t>[20106]</t>
    </r>
    <r>
      <rPr>
        <b/>
        <sz val="10"/>
        <color rgb="FF000000"/>
        <rFont val="宋体"/>
        <charset val="0"/>
      </rPr>
      <t>财政事务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</si>
  <si>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[2010605]</t>
    </r>
    <r>
      <rPr>
        <sz val="10"/>
        <color rgb="FF000000"/>
        <rFont val="宋体"/>
        <charset val="0"/>
      </rPr>
      <t>财政国库业务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</si>
  <si>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[20503]</t>
    </r>
    <r>
      <rPr>
        <b/>
        <sz val="10"/>
        <color indexed="8"/>
        <rFont val="宋体"/>
        <charset val="0"/>
      </rPr>
      <t>职业教育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</si>
  <si>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[2050399]</t>
    </r>
    <r>
      <rPr>
        <sz val="10"/>
        <color indexed="8"/>
        <rFont val="宋体"/>
        <charset val="0"/>
      </rPr>
      <t>其他职业教育支出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</si>
  <si>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[2100301]</t>
    </r>
    <r>
      <rPr>
        <sz val="10"/>
        <color indexed="8"/>
        <rFont val="宋体"/>
        <charset val="0"/>
      </rPr>
      <t>城市社区卫生机构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</si>
  <si>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[2100408]</t>
    </r>
    <r>
      <rPr>
        <sz val="10"/>
        <color rgb="FF000000"/>
        <rFont val="宋体"/>
        <charset val="0"/>
      </rPr>
      <t>基本公共卫生服务</t>
    </r>
  </si>
  <si>
    <r>
      <rPr>
        <b/>
        <sz val="10"/>
        <color rgb="FF000000"/>
        <rFont val="Calibri"/>
        <charset val="0"/>
      </rPr>
      <t>[211]</t>
    </r>
    <r>
      <rPr>
        <b/>
        <sz val="10"/>
        <color rgb="FF000000"/>
        <rFont val="宋体"/>
        <charset val="0"/>
      </rPr>
      <t>节能环保支出</t>
    </r>
  </si>
  <si>
    <r>
      <rPr>
        <b/>
        <sz val="10"/>
        <color rgb="FF000000"/>
        <rFont val="宋体"/>
        <charset val="0"/>
      </rPr>
      <t>　</t>
    </r>
    <r>
      <rPr>
        <b/>
        <sz val="10"/>
        <color rgb="FF000000"/>
        <rFont val="Calibri"/>
        <charset val="0"/>
      </rPr>
      <t>[21112]</t>
    </r>
    <r>
      <rPr>
        <b/>
        <sz val="10"/>
        <color rgb="FF000000"/>
        <rFont val="宋体"/>
        <charset val="0"/>
      </rPr>
      <t>可再生能源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</si>
  <si>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[2111201]</t>
    </r>
    <r>
      <rPr>
        <sz val="10"/>
        <color rgb="FF000000"/>
        <rFont val="宋体"/>
        <charset val="0"/>
      </rPr>
      <t>可再生能源</t>
    </r>
  </si>
  <si>
    <r>
      <rPr>
        <b/>
        <sz val="10"/>
        <color indexed="8"/>
        <rFont val="宋体"/>
        <charset val="0"/>
      </rPr>
      <t>　</t>
    </r>
    <r>
      <rPr>
        <b/>
        <sz val="10"/>
        <color indexed="8"/>
        <rFont val="Calibri"/>
        <charset val="0"/>
      </rPr>
      <t>[21501]</t>
    </r>
    <r>
      <rPr>
        <b/>
        <sz val="10"/>
        <color indexed="8"/>
        <rFont val="宋体"/>
        <charset val="0"/>
      </rPr>
      <t>资源勘探开发</t>
    </r>
  </si>
  <si>
    <r>
      <rPr>
        <sz val="10"/>
        <color indexed="8"/>
        <rFont val="宋体"/>
        <charset val="0"/>
      </rPr>
      <t>　　</t>
    </r>
    <r>
      <rPr>
        <sz val="10"/>
        <color indexed="8"/>
        <rFont val="Calibri"/>
        <charset val="0"/>
      </rPr>
      <t>[2150101]</t>
    </r>
    <r>
      <rPr>
        <sz val="10"/>
        <color indexed="8"/>
        <rFont val="宋体"/>
        <charset val="0"/>
      </rPr>
      <t>行政运行</t>
    </r>
  </si>
  <si>
    <r>
      <rPr>
        <sz val="10"/>
        <color rgb="FF000000"/>
        <rFont val="宋体"/>
        <charset val="0"/>
      </rPr>
      <t>　　</t>
    </r>
    <r>
      <rPr>
        <sz val="10"/>
        <color rgb="FF000000"/>
        <rFont val="Calibri"/>
        <charset val="0"/>
      </rPr>
      <t>[2150102]</t>
    </r>
    <r>
      <rPr>
        <sz val="10"/>
        <color rgb="FF000000"/>
        <rFont val="宋体"/>
        <charset val="0"/>
      </rPr>
      <t>一般行政管理事务</t>
    </r>
  </si>
  <si>
    <t>2024年开发区·铁山区一般公共预算支出调整表（功能类级）</t>
  </si>
  <si>
    <t>2024年调整数</t>
  </si>
  <si>
    <t>总计（含债务还本支出）</t>
  </si>
  <si>
    <r>
      <rPr>
        <b/>
        <sz val="10"/>
        <color rgb="FF000000"/>
        <rFont val="Calibri"/>
        <charset val="0"/>
      </rPr>
      <t>201</t>
    </r>
    <r>
      <rPr>
        <b/>
        <sz val="10"/>
        <color rgb="FF000000"/>
        <rFont val="宋体"/>
        <charset val="0"/>
      </rPr>
      <t>一般公共服务支出</t>
    </r>
  </si>
  <si>
    <r>
      <rPr>
        <b/>
        <sz val="10"/>
        <color indexed="8"/>
        <rFont val="Calibri"/>
        <charset val="0"/>
      </rPr>
      <t>203</t>
    </r>
    <r>
      <rPr>
        <b/>
        <sz val="10"/>
        <color indexed="8"/>
        <rFont val="宋体"/>
        <charset val="0"/>
      </rPr>
      <t>国防支出</t>
    </r>
  </si>
  <si>
    <r>
      <rPr>
        <b/>
        <sz val="10"/>
        <color indexed="8"/>
        <rFont val="Calibri"/>
        <charset val="0"/>
      </rPr>
      <t>204</t>
    </r>
    <r>
      <rPr>
        <b/>
        <sz val="10"/>
        <color indexed="8"/>
        <rFont val="宋体"/>
        <charset val="0"/>
      </rPr>
      <t>公共安全支出</t>
    </r>
  </si>
  <si>
    <r>
      <rPr>
        <b/>
        <sz val="10"/>
        <color indexed="8"/>
        <rFont val="Calibri"/>
        <charset val="0"/>
      </rPr>
      <t>205</t>
    </r>
    <r>
      <rPr>
        <b/>
        <sz val="10"/>
        <color indexed="8"/>
        <rFont val="宋体"/>
        <charset val="0"/>
      </rPr>
      <t>教育支出</t>
    </r>
  </si>
  <si>
    <r>
      <rPr>
        <b/>
        <sz val="10"/>
        <color indexed="8"/>
        <rFont val="Calibri"/>
        <charset val="0"/>
      </rPr>
      <t>206</t>
    </r>
    <r>
      <rPr>
        <b/>
        <sz val="10"/>
        <color indexed="8"/>
        <rFont val="宋体"/>
        <charset val="0"/>
      </rPr>
      <t>科学技术支出</t>
    </r>
  </si>
  <si>
    <r>
      <rPr>
        <b/>
        <sz val="10"/>
        <color indexed="8"/>
        <rFont val="Calibri"/>
        <charset val="0"/>
      </rPr>
      <t>207</t>
    </r>
    <r>
      <rPr>
        <b/>
        <sz val="10"/>
        <color indexed="8"/>
        <rFont val="宋体"/>
        <charset val="0"/>
      </rPr>
      <t>文化旅游体育与传媒支出</t>
    </r>
  </si>
  <si>
    <r>
      <rPr>
        <b/>
        <sz val="10"/>
        <color indexed="8"/>
        <rFont val="Calibri"/>
        <charset val="0"/>
      </rPr>
      <t>208</t>
    </r>
    <r>
      <rPr>
        <b/>
        <sz val="10"/>
        <color indexed="8"/>
        <rFont val="宋体"/>
        <charset val="0"/>
      </rPr>
      <t>社会保障和就业支出</t>
    </r>
  </si>
  <si>
    <r>
      <rPr>
        <b/>
        <sz val="10"/>
        <color indexed="8"/>
        <rFont val="Calibri"/>
        <charset val="0"/>
      </rPr>
      <t>210</t>
    </r>
    <r>
      <rPr>
        <b/>
        <sz val="10"/>
        <color indexed="8"/>
        <rFont val="宋体"/>
        <charset val="0"/>
      </rPr>
      <t>卫生健康支出</t>
    </r>
  </si>
  <si>
    <r>
      <rPr>
        <b/>
        <sz val="10"/>
        <color indexed="8"/>
        <rFont val="Calibri"/>
        <charset val="0"/>
      </rPr>
      <t>211</t>
    </r>
    <r>
      <rPr>
        <b/>
        <sz val="10"/>
        <color indexed="8"/>
        <rFont val="宋体"/>
        <charset val="0"/>
      </rPr>
      <t>节能环保支出</t>
    </r>
  </si>
  <si>
    <r>
      <rPr>
        <b/>
        <sz val="10"/>
        <color indexed="8"/>
        <rFont val="Calibri"/>
        <charset val="0"/>
      </rPr>
      <t>212</t>
    </r>
    <r>
      <rPr>
        <b/>
        <sz val="10"/>
        <color indexed="8"/>
        <rFont val="宋体"/>
        <charset val="0"/>
      </rPr>
      <t>城乡社区支出</t>
    </r>
  </si>
  <si>
    <r>
      <rPr>
        <b/>
        <sz val="10"/>
        <color indexed="8"/>
        <rFont val="Calibri"/>
        <charset val="0"/>
      </rPr>
      <t>213</t>
    </r>
    <r>
      <rPr>
        <b/>
        <sz val="10"/>
        <color indexed="8"/>
        <rFont val="宋体"/>
        <charset val="0"/>
      </rPr>
      <t>农林水支出</t>
    </r>
  </si>
  <si>
    <r>
      <rPr>
        <b/>
        <sz val="10"/>
        <color indexed="8"/>
        <rFont val="Calibri"/>
        <charset val="0"/>
      </rPr>
      <t>214</t>
    </r>
    <r>
      <rPr>
        <b/>
        <sz val="10"/>
        <color indexed="8"/>
        <rFont val="宋体"/>
        <charset val="0"/>
      </rPr>
      <t>交通运输支出</t>
    </r>
  </si>
  <si>
    <r>
      <rPr>
        <b/>
        <sz val="10"/>
        <color indexed="8"/>
        <rFont val="Calibri"/>
        <charset val="0"/>
      </rPr>
      <t>215</t>
    </r>
    <r>
      <rPr>
        <b/>
        <sz val="10"/>
        <color indexed="8"/>
        <rFont val="宋体"/>
        <charset val="0"/>
      </rPr>
      <t>资源勘探工业信息等支出</t>
    </r>
  </si>
  <si>
    <r>
      <rPr>
        <b/>
        <sz val="10"/>
        <color rgb="FF000000"/>
        <rFont val="Calibri"/>
        <charset val="0"/>
      </rPr>
      <t>216</t>
    </r>
    <r>
      <rPr>
        <b/>
        <sz val="10"/>
        <color rgb="FF000000"/>
        <rFont val="宋体"/>
        <charset val="0"/>
      </rPr>
      <t>商业服务业等支出</t>
    </r>
  </si>
  <si>
    <r>
      <rPr>
        <b/>
        <sz val="10"/>
        <color rgb="FF000000"/>
        <rFont val="Calibri"/>
        <charset val="0"/>
      </rPr>
      <t>217</t>
    </r>
    <r>
      <rPr>
        <b/>
        <sz val="10"/>
        <color rgb="FF000000"/>
        <rFont val="宋体"/>
        <charset val="0"/>
      </rPr>
      <t>金融支出</t>
    </r>
  </si>
  <si>
    <r>
      <rPr>
        <b/>
        <sz val="10"/>
        <color indexed="8"/>
        <rFont val="Calibri"/>
        <charset val="0"/>
      </rPr>
      <t>220</t>
    </r>
    <r>
      <rPr>
        <b/>
        <sz val="10"/>
        <color indexed="8"/>
        <rFont val="宋体"/>
        <charset val="0"/>
      </rPr>
      <t>自然资源海洋气象等支出</t>
    </r>
  </si>
  <si>
    <r>
      <rPr>
        <b/>
        <sz val="10"/>
        <color indexed="8"/>
        <rFont val="Calibri"/>
        <charset val="0"/>
      </rPr>
      <t>221</t>
    </r>
    <r>
      <rPr>
        <b/>
        <sz val="10"/>
        <color indexed="8"/>
        <rFont val="宋体"/>
        <charset val="0"/>
      </rPr>
      <t>住房保障支出</t>
    </r>
  </si>
  <si>
    <r>
      <rPr>
        <b/>
        <sz val="10"/>
        <color indexed="8"/>
        <rFont val="Calibri"/>
        <charset val="0"/>
      </rPr>
      <t>224</t>
    </r>
    <r>
      <rPr>
        <b/>
        <sz val="10"/>
        <color indexed="8"/>
        <rFont val="宋体"/>
        <charset val="0"/>
      </rPr>
      <t>灾害防治及应急管理支出</t>
    </r>
  </si>
  <si>
    <r>
      <rPr>
        <b/>
        <sz val="10"/>
        <color indexed="8"/>
        <rFont val="Calibri"/>
        <charset val="0"/>
      </rPr>
      <t>227</t>
    </r>
    <r>
      <rPr>
        <b/>
        <sz val="10"/>
        <color indexed="8"/>
        <rFont val="宋体"/>
        <charset val="0"/>
      </rPr>
      <t>预备费</t>
    </r>
  </si>
  <si>
    <r>
      <rPr>
        <b/>
        <sz val="10"/>
        <color indexed="8"/>
        <rFont val="Calibri"/>
        <charset val="0"/>
      </rPr>
      <t>229</t>
    </r>
    <r>
      <rPr>
        <b/>
        <sz val="10"/>
        <color indexed="8"/>
        <rFont val="宋体"/>
        <charset val="0"/>
      </rPr>
      <t>其他支出</t>
    </r>
  </si>
  <si>
    <r>
      <rPr>
        <b/>
        <sz val="10"/>
        <color indexed="8"/>
        <rFont val="Calibri"/>
        <charset val="0"/>
      </rPr>
      <t>232</t>
    </r>
    <r>
      <rPr>
        <b/>
        <sz val="10"/>
        <color indexed="8"/>
        <rFont val="宋体"/>
        <charset val="0"/>
      </rPr>
      <t>债务付息支出</t>
    </r>
  </si>
  <si>
    <r>
      <rPr>
        <b/>
        <sz val="10"/>
        <color indexed="8"/>
        <rFont val="Calibri"/>
        <charset val="0"/>
      </rPr>
      <t>233</t>
    </r>
    <r>
      <rPr>
        <b/>
        <sz val="10"/>
        <color indexed="8"/>
        <rFont val="宋体"/>
        <charset val="0"/>
      </rPr>
      <t>债务发行费用支出</t>
    </r>
  </si>
  <si>
    <r>
      <rPr>
        <b/>
        <sz val="10"/>
        <color rgb="FF000000"/>
        <rFont val="Calibri"/>
        <charset val="0"/>
      </rPr>
      <t>231</t>
    </r>
    <r>
      <rPr>
        <b/>
        <sz val="10"/>
        <color rgb="FF000000"/>
        <rFont val="宋体"/>
        <charset val="0"/>
      </rPr>
      <t>债务还本支出</t>
    </r>
  </si>
  <si>
    <t>2024年开发区·铁山区一般公共预算收支平衡调整表</t>
  </si>
  <si>
    <t>调整预算数</t>
  </si>
  <si>
    <t>支出项目</t>
  </si>
  <si>
    <t>一、一般公共预算收入（金库数）</t>
  </si>
  <si>
    <t>一、一般公共预算支出</t>
  </si>
  <si>
    <t>二、转移性收入</t>
  </si>
  <si>
    <t>二、转移性支出</t>
  </si>
  <si>
    <t>（一）上级补助收入</t>
  </si>
  <si>
    <t>（一）上解上级支出</t>
  </si>
  <si>
    <t>1、固定补助收入</t>
  </si>
  <si>
    <t>1、体制上解</t>
  </si>
  <si>
    <t>（1）返还性收入</t>
  </si>
  <si>
    <t xml:space="preserve">     老体制上解</t>
  </si>
  <si>
    <t>（2）一般性转移支付收入</t>
  </si>
  <si>
    <t xml:space="preserve">     超收结算上解</t>
  </si>
  <si>
    <t xml:space="preserve">     均衡性转移补助</t>
  </si>
  <si>
    <t xml:space="preserve">     城建税上解</t>
  </si>
  <si>
    <t xml:space="preserve">     县级基本财力保障补助</t>
  </si>
  <si>
    <t xml:space="preserve">     教育费附加上解</t>
  </si>
  <si>
    <t xml:space="preserve">     结算补助</t>
  </si>
  <si>
    <t xml:space="preserve">     省四税上解</t>
  </si>
  <si>
    <t xml:space="preserve">     固定补助</t>
  </si>
  <si>
    <t>2、结算补助收入</t>
  </si>
  <si>
    <t>2、专项上解</t>
  </si>
  <si>
    <t xml:space="preserve">     两镇一区移交补助收入</t>
  </si>
  <si>
    <t>3、其他上解</t>
  </si>
  <si>
    <t xml:space="preserve">     契税财力结算</t>
  </si>
  <si>
    <t xml:space="preserve">    其中：开发区补助铁山区</t>
  </si>
  <si>
    <t xml:space="preserve">     其他一般性转移收入</t>
  </si>
  <si>
    <t>3、专项转移补助收入</t>
  </si>
  <si>
    <t>（二）上年结余</t>
  </si>
  <si>
    <t>（二）年终结余</t>
  </si>
  <si>
    <t xml:space="preserve">        上年结转</t>
  </si>
  <si>
    <t xml:space="preserve">   减：结转下年支出</t>
  </si>
  <si>
    <t xml:space="preserve">        净结余</t>
  </si>
  <si>
    <t xml:space="preserve">   净结余</t>
  </si>
  <si>
    <t>（三）调入基金</t>
  </si>
  <si>
    <t>（三）调出资金</t>
  </si>
  <si>
    <t>（四）债务转贷收入</t>
  </si>
  <si>
    <t>（四）债务还本支出</t>
  </si>
  <si>
    <t>（五）动用预算稳定调节基金</t>
  </si>
  <si>
    <t>（五）补充预算稳定调节基金</t>
  </si>
  <si>
    <t>收入总计</t>
  </si>
  <si>
    <t>支出总计</t>
  </si>
  <si>
    <t>2024年开发区·铁山区政府性基金预算收支平衡调整表</t>
  </si>
  <si>
    <r>
      <rPr>
        <b/>
        <sz val="11"/>
        <color indexed="8"/>
        <rFont val="黑体"/>
        <charset val="134"/>
      </rPr>
      <t>收</t>
    </r>
    <r>
      <rPr>
        <b/>
        <sz val="12"/>
        <rFont val="黑体"/>
        <charset val="0"/>
      </rPr>
      <t xml:space="preserve">                          </t>
    </r>
    <r>
      <rPr>
        <b/>
        <sz val="11"/>
        <color theme="1"/>
        <rFont val="黑体"/>
        <charset val="134"/>
      </rPr>
      <t>入</t>
    </r>
  </si>
  <si>
    <r>
      <rPr>
        <b/>
        <sz val="11"/>
        <color indexed="8"/>
        <rFont val="黑体"/>
        <charset val="134"/>
      </rPr>
      <t>支</t>
    </r>
    <r>
      <rPr>
        <b/>
        <sz val="12"/>
        <rFont val="黑体"/>
        <charset val="0"/>
      </rPr>
      <t xml:space="preserve">                          </t>
    </r>
    <r>
      <rPr>
        <b/>
        <sz val="11"/>
        <color theme="1"/>
        <rFont val="黑体"/>
        <charset val="134"/>
      </rPr>
      <t>出</t>
    </r>
  </si>
  <si>
    <r>
      <rPr>
        <sz val="11"/>
        <rFont val="黑体"/>
        <charset val="134"/>
      </rPr>
      <t>项</t>
    </r>
    <r>
      <rPr>
        <sz val="11"/>
        <rFont val="黑体"/>
        <charset val="0"/>
      </rPr>
      <t xml:space="preserve">          </t>
    </r>
    <r>
      <rPr>
        <sz val="11"/>
        <rFont val="黑体"/>
        <charset val="134"/>
      </rPr>
      <t>目</t>
    </r>
  </si>
  <si>
    <t>2023年执行数</t>
  </si>
  <si>
    <t>一、港口建设费收入</t>
  </si>
  <si>
    <t>一、城乡社区支出</t>
  </si>
  <si>
    <t>二、散装水泥专项资金收入</t>
  </si>
  <si>
    <t xml:space="preserve">    国有土地使用权出让收入安排的支出</t>
  </si>
  <si>
    <t>三、新型墙体材料专项基金收入</t>
  </si>
  <si>
    <t xml:space="preserve">       征地和拆迁补偿支出</t>
  </si>
  <si>
    <t>四、新菜地开发建设基金收入</t>
  </si>
  <si>
    <t xml:space="preserve">       土地开发支出</t>
  </si>
  <si>
    <t>五、水土保持补偿费收入</t>
  </si>
  <si>
    <t xml:space="preserve">       城市建设支出</t>
  </si>
  <si>
    <t>六、政府住房基金收入</t>
  </si>
  <si>
    <t xml:space="preserve">       农村基础设施建设支出</t>
  </si>
  <si>
    <t xml:space="preserve">      上缴管理费用</t>
  </si>
  <si>
    <t xml:space="preserve">       补助被征地农民支出</t>
  </si>
  <si>
    <t xml:space="preserve">      计提公共租赁住房资金</t>
  </si>
  <si>
    <t xml:space="preserve">       土地出让业务支出</t>
  </si>
  <si>
    <t xml:space="preserve">      公共租赁住房租金收入</t>
  </si>
  <si>
    <t xml:space="preserve">       廉租住房支出</t>
  </si>
  <si>
    <t xml:space="preserve">      配建商业设施租售收入</t>
  </si>
  <si>
    <t xml:space="preserve">       教育资金安排的支出</t>
  </si>
  <si>
    <t xml:space="preserve">      其他政府住房基金收入</t>
  </si>
  <si>
    <t xml:space="preserve">       支付破产或改制企业职工安置费</t>
  </si>
  <si>
    <t>七、城市公用事业附加收入</t>
  </si>
  <si>
    <t xml:space="preserve">       棚户区改造支出</t>
  </si>
  <si>
    <t>八、国有土地收益基金收入</t>
  </si>
  <si>
    <t xml:space="preserve">       公共租赁住房支出</t>
  </si>
  <si>
    <t>九、农业土地开发资金收入</t>
  </si>
  <si>
    <t xml:space="preserve">       保障性住房租金补贴</t>
  </si>
  <si>
    <t>十、国有土地使用权出让收入</t>
  </si>
  <si>
    <t xml:space="preserve">       农业生产发展支出</t>
  </si>
  <si>
    <t xml:space="preserve">       土地出让价款收入</t>
  </si>
  <si>
    <t xml:space="preserve">       农村社会事业支出</t>
  </si>
  <si>
    <t xml:space="preserve">       补缴的土地价款</t>
  </si>
  <si>
    <t xml:space="preserve">       农业农村生态环境支出</t>
  </si>
  <si>
    <t xml:space="preserve">       划拨土地收入</t>
  </si>
  <si>
    <t xml:space="preserve">       其他国有土地使用权出让收入安排的支出</t>
  </si>
  <si>
    <t xml:space="preserve">       教育资金收入</t>
  </si>
  <si>
    <t xml:space="preserve">    国有土地收益基金支出</t>
  </si>
  <si>
    <t xml:space="preserve">       农田水利建设资金收入</t>
  </si>
  <si>
    <t>　     征地和拆迁补偿支出</t>
  </si>
  <si>
    <t xml:space="preserve">       缴纳新增建设用地土地有偿使用费</t>
  </si>
  <si>
    <t>　     土地开发支出</t>
  </si>
  <si>
    <t xml:space="preserve">       其他土地出让收入</t>
  </si>
  <si>
    <t>　     其他国有土地收益基金支出</t>
  </si>
  <si>
    <t>十一、城市基础设施配套费收入</t>
  </si>
  <si>
    <t xml:space="preserve">    农业土地开发资金支出</t>
  </si>
  <si>
    <t>十二、污水处理费收入</t>
  </si>
  <si>
    <t xml:space="preserve">    新增建设用地有偿使用费安排的支出</t>
  </si>
  <si>
    <t>十三、其他政府性基金收入</t>
  </si>
  <si>
    <t xml:space="preserve">       耕地开发专项支出</t>
  </si>
  <si>
    <t xml:space="preserve">       基本农田建设和保护支出</t>
  </si>
  <si>
    <t xml:space="preserve">       土地整理支出</t>
  </si>
  <si>
    <t xml:space="preserve">    城市基础设施配套费安排的支出</t>
  </si>
  <si>
    <t xml:space="preserve">       城市公共设施</t>
  </si>
  <si>
    <t xml:space="preserve">       城市环境卫生</t>
  </si>
  <si>
    <t xml:space="preserve">       其他城市基础设施配套费安排的支出</t>
  </si>
  <si>
    <t xml:space="preserve">    棚户区改造专项债券收入安排的支出</t>
  </si>
  <si>
    <t xml:space="preserve">       其他棚户区改造专项债务收入安排的支出</t>
  </si>
  <si>
    <t xml:space="preserve">    国有土地使用权出让收入对应专项债务收入安排的支出</t>
  </si>
  <si>
    <t xml:space="preserve">     棚户区改造支出</t>
  </si>
  <si>
    <t xml:space="preserve">     其他国有土地使用权出让收入对应专项债务收入安排的支出</t>
  </si>
  <si>
    <t>二、其他支出</t>
  </si>
  <si>
    <t xml:space="preserve">    其他地方自行试点项目收益专项债券收入安排的支出</t>
  </si>
  <si>
    <t xml:space="preserve">    彩票公益金安排的支出</t>
  </si>
  <si>
    <t>三、债务付息支出</t>
  </si>
  <si>
    <t xml:space="preserve">       地方政府专项债务付息支出</t>
  </si>
  <si>
    <t>四、债务发行费支出</t>
  </si>
  <si>
    <t>收入合计</t>
  </si>
  <si>
    <t>支出合计</t>
  </si>
  <si>
    <t>转移性收入</t>
  </si>
  <si>
    <t>转移性支出</t>
  </si>
  <si>
    <t xml:space="preserve">    政府性基金转移收入</t>
  </si>
  <si>
    <t xml:space="preserve">    政府性基金转移支付</t>
  </si>
  <si>
    <t xml:space="preserve">    　  政府性基金补助收入</t>
  </si>
  <si>
    <t xml:space="preserve">    　  政府性基金补助支出</t>
  </si>
  <si>
    <t xml:space="preserve">    　  政府性基金上解收入</t>
  </si>
  <si>
    <t xml:space="preserve">    　  政府性基金上解支出</t>
  </si>
  <si>
    <t xml:space="preserve">    上年结余收入</t>
  </si>
  <si>
    <r>
      <rPr>
        <b/>
        <sz val="11"/>
        <color rgb="FF000000"/>
        <rFont val="宋体"/>
        <charset val="134"/>
      </rPr>
      <t xml:space="preserve"> </t>
    </r>
    <r>
      <rPr>
        <b/>
        <sz val="11"/>
        <color theme="1"/>
        <rFont val="宋体"/>
        <charset val="134"/>
        <scheme val="minor"/>
      </rPr>
      <t xml:space="preserve">   地方政府专项债务还本支出</t>
    </r>
  </si>
  <si>
    <t xml:space="preserve">    地方政府专项债务收入</t>
  </si>
  <si>
    <t xml:space="preserve">    调出资金</t>
  </si>
  <si>
    <t xml:space="preserve">    调入资金</t>
  </si>
  <si>
    <t xml:space="preserve">    基金结余</t>
  </si>
  <si>
    <t>分单位支出明细-开发区</t>
  </si>
  <si>
    <t>单位编码</t>
  </si>
  <si>
    <t>单位名称</t>
  </si>
  <si>
    <t>年初预算</t>
  </si>
  <si>
    <t>执行率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</si>
  <si>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001001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</si>
  <si>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铁山区党政办公室本级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</si>
  <si>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002001</t>
    </r>
  </si>
  <si>
    <r>
      <rPr>
        <b/>
        <sz val="9"/>
        <color indexed="8"/>
        <rFont val="宋体"/>
        <charset val="0"/>
      </rPr>
      <t>　　中共黄石经济技术开发区工委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铁山区委组织部本级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</si>
  <si>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003001</t>
    </r>
  </si>
  <si>
    <t>　　黄石市纪委监委派出黄石经济技术开发区纪检监察工作委员会本级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</si>
  <si>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004001</t>
    </r>
  </si>
  <si>
    <r>
      <rPr>
        <b/>
        <sz val="9"/>
        <color indexed="8"/>
        <rFont val="宋体"/>
        <charset val="0"/>
      </rPr>
      <t>　　中共黄石经济技术开发区工委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铁山区委政法委员会本级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</si>
  <si>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005001</t>
    </r>
  </si>
  <si>
    <t>　　黄石经济技术开发区人民武装部本级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</si>
  <si>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006001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</si>
  <si>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铁山区市场监督管理局本级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</si>
  <si>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007001</t>
    </r>
  </si>
  <si>
    <t>　　黄石经济技术开发区财政局本级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</si>
  <si>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008001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</si>
  <si>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铁山区审计局本级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</si>
  <si>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009001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</si>
  <si>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铁山区群团工作部本级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</si>
  <si>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010001</t>
    </r>
  </si>
  <si>
    <r>
      <rPr>
        <b/>
        <sz val="9"/>
        <color indexed="8"/>
        <rFont val="宋体"/>
        <charset val="0"/>
      </rPr>
      <t>　　中共黄石经济技术开发区工委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铁山区委宣传部本级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</si>
  <si>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011001</t>
    </r>
  </si>
  <si>
    <r>
      <rPr>
        <b/>
        <sz val="9"/>
        <color indexed="8"/>
        <rFont val="宋体"/>
        <charset val="0"/>
      </rPr>
      <t>　　中共黄石经济技术开发区工委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铁山区委统战部本级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</si>
  <si>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012001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</si>
  <si>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铁山区政务服务和大数据管理局本级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</si>
  <si>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013001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</si>
  <si>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铁山区民营企业发展促进中心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</si>
  <si>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014001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</si>
  <si>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铁山区统计局本级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</si>
  <si>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015001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</si>
  <si>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铁山区公共资源交易中心本级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</si>
  <si>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016001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</si>
  <si>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铁山区司法局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</si>
  <si>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101001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</si>
  <si>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铁山区农业农村局本级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</si>
  <si>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201001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</si>
  <si>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铁山区人力资源和社会保障局本级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</si>
  <si>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202001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</si>
  <si>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铁山区民政局本级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</si>
  <si>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203001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</si>
  <si>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铁山区残疾人联合会本级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</si>
  <si>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204001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</si>
  <si>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铁山区退役军人事务局本级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</si>
  <si>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205001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</si>
  <si>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铁山区卫生健康局本级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</si>
  <si>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205002</t>
    </r>
  </si>
  <si>
    <t>　　大冶市汪仁中心卫生院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</si>
  <si>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205003</t>
    </r>
  </si>
  <si>
    <t>　　大冶市四棵卫生院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</si>
  <si>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205004</t>
    </r>
  </si>
  <si>
    <t>　　阳新县大王镇卫生院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</si>
  <si>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205005</t>
    </r>
  </si>
  <si>
    <t>　　阳新县太子镇卫生院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</si>
  <si>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206001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</si>
  <si>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铁山区医疗保障局本级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</si>
  <si>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301001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</si>
  <si>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铁山区教育局本级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</si>
  <si>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301002</t>
    </r>
  </si>
  <si>
    <t>　　大冶市东岳路街道办事处四棵初级中学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</si>
  <si>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301003</t>
    </r>
  </si>
  <si>
    <t>　　大冶市东岳路街道办事处鹏程初级中学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</si>
  <si>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301004</t>
    </r>
  </si>
  <si>
    <t>　　大冶市汪仁镇初级中学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</si>
  <si>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301005</t>
    </r>
  </si>
  <si>
    <t>　　黄石市河口中学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</si>
  <si>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301006</t>
    </r>
  </si>
  <si>
    <t>　　阳新县大王镇大王初级中学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</si>
  <si>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301007</t>
    </r>
  </si>
  <si>
    <t>　　阳新县大王镇中庄初级中学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</si>
  <si>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301008</t>
    </r>
  </si>
  <si>
    <t>　　阳新县太子中学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</si>
  <si>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301009</t>
    </r>
  </si>
  <si>
    <t>　　大冶市金山街道办事处中心学校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</si>
  <si>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301010</t>
    </r>
  </si>
  <si>
    <t>　　大冶市汪仁镇中心学校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</si>
  <si>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301011</t>
    </r>
  </si>
  <si>
    <t>　　阳新县太子镇中心学校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</si>
  <si>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301012</t>
    </r>
  </si>
  <si>
    <t>　　阳新县大王镇中心学校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</si>
  <si>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301013</t>
    </r>
  </si>
  <si>
    <t>　　黄石外国语学校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</si>
  <si>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302001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</si>
  <si>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铁山区文化和旅游局本级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</si>
  <si>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303001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</si>
  <si>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铁山区科学技术局本级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</si>
  <si>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304001</t>
    </r>
  </si>
  <si>
    <t>　　黄石高新技术创业服务中心本级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</si>
  <si>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401001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</si>
  <si>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铁山区发展和改革局本级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</si>
  <si>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402001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</si>
  <si>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铁山区招商和投资促进局本级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</si>
  <si>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403001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</si>
  <si>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铁山区经济信息化和商务局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</si>
  <si>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404001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</si>
  <si>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铁山区建设局本级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</si>
  <si>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405001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</si>
  <si>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铁山区住房保障局本级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</si>
  <si>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406001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</si>
  <si>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铁山区城市管理执法局本级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</si>
  <si>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407001</t>
    </r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</si>
  <si>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铁山区应急管理局本级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</si>
  <si>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408001</t>
    </r>
  </si>
  <si>
    <r>
      <rPr>
        <b/>
        <sz val="9"/>
        <color indexed="8"/>
        <rFont val="宋体"/>
        <charset val="0"/>
      </rPr>
      <t>　　黄石市生态环境局开发区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铁山区分局本级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</si>
  <si>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409001</t>
    </r>
  </si>
  <si>
    <r>
      <rPr>
        <b/>
        <sz val="9"/>
        <color indexed="8"/>
        <rFont val="宋体"/>
        <charset val="0"/>
      </rPr>
      <t>　　黄石市自然资源和规划局开发区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铁山区分局本级</t>
    </r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</si>
  <si>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410001</t>
    </r>
  </si>
  <si>
    <t>　　黄石经济技术开发区土地收购储备中心本级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</si>
  <si>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601001</t>
    </r>
  </si>
  <si>
    <t>　　大冶市汪仁镇人民政府本级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</si>
  <si>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601002</t>
    </r>
  </si>
  <si>
    <t>　　大冶市汪仁镇财政所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</si>
  <si>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602001</t>
    </r>
  </si>
  <si>
    <t>　　大冶市金山街道办事处本级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</si>
  <si>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603001</t>
    </r>
  </si>
  <si>
    <t>　　阳新县太子庙镇人民政府本级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</si>
  <si>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603002</t>
    </r>
  </si>
  <si>
    <t>　　阳新县太子镇财经所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</si>
  <si>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604001</t>
    </r>
  </si>
  <si>
    <t>　　阳新县大王殿镇人民政府本级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</si>
  <si>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604002</t>
    </r>
  </si>
  <si>
    <t>　　阳新县大王镇财政所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</si>
  <si>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605001</t>
    </r>
  </si>
  <si>
    <t>　　黄石经济技术开发区章山街道办事处本级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</si>
  <si>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698001</t>
    </r>
  </si>
  <si>
    <t>　　武装警察部队黄石市消防支队开发区大队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</si>
  <si>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698002</t>
    </r>
  </si>
  <si>
    <t>　　黄石磁湖高新科技发展有限公司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</si>
  <si>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698003</t>
    </r>
  </si>
  <si>
    <t>　　博华（黄石）水务投资有限公司</t>
  </si>
  <si>
    <t>　　农业科</t>
  </si>
  <si>
    <t>　　社保科</t>
  </si>
  <si>
    <t>　　经建科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</si>
  <si>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699007</t>
    </r>
  </si>
  <si>
    <t>　　预算科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</si>
  <si>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699009</t>
    </r>
  </si>
  <si>
    <t>　　债务科</t>
  </si>
  <si>
    <r>
      <rPr>
        <b/>
        <sz val="9"/>
        <color indexed="8"/>
        <rFont val="宋体"/>
        <charset val="0"/>
      </rPr>
      <t>　　</t>
    </r>
    <r>
      <rPr>
        <b/>
        <sz val="9"/>
        <color indexed="8"/>
        <rFont val="Calibri"/>
        <charset val="0"/>
      </rPr>
      <t>699010</t>
    </r>
  </si>
  <si>
    <t>　　金融科</t>
  </si>
  <si>
    <t>分单位支出明细-铁山区</t>
  </si>
  <si>
    <t>　　黄石市铁山区人民代表大会常务委员会办公室本级</t>
  </si>
  <si>
    <t>　　中国人民政治协商会议湖北省黄石市铁山区委员会本级</t>
  </si>
  <si>
    <t>　　铁山区人民政府铁山街道办事处本级</t>
  </si>
  <si>
    <r>
      <rPr>
        <b/>
        <sz val="9"/>
        <color indexed="8"/>
        <rFont val="宋体"/>
        <charset val="0"/>
      </rPr>
      <t>　　黄石经济技术开发区</t>
    </r>
    <r>
      <rPr>
        <b/>
        <sz val="9"/>
        <color indexed="8"/>
        <rFont val="Calibri"/>
        <charset val="0"/>
      </rPr>
      <t>·</t>
    </r>
    <r>
      <rPr>
        <b/>
        <sz val="9"/>
        <color indexed="8"/>
        <rFont val="宋体"/>
        <charset val="0"/>
      </rPr>
      <t>铁山区城市管理执法局铁山街道中队本级</t>
    </r>
  </si>
  <si>
    <t>　　湖北黄石工矿地综合开发试验区铁山园区建设管理办公室本级</t>
  </si>
  <si>
    <t>　　铁山区鹿獐山社区卫生服务中心</t>
  </si>
  <si>
    <t>　　黄石市铁山区第一中学</t>
  </si>
  <si>
    <t>　　黄石市钢山学校</t>
  </si>
  <si>
    <t>　　黄石市铁山小学</t>
  </si>
  <si>
    <t>　　黄石市铁山区第三小学</t>
  </si>
  <si>
    <t>　　中国人民解放军湖北省黄石军分区</t>
  </si>
  <si>
    <t>　　国库科（国库集中收付中心）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</si>
</sst>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_ * #,##0_ ;_ * \-#,##0_ ;_ * &quot;-&quot;??_ ;_ @_ "/>
    <numFmt numFmtId="178" formatCode="#,##0.0_);[Red]\(#,##0.0\)"/>
    <numFmt numFmtId="179" formatCode="_-* #,##0_-;\-* #,##0_-;_-* &quot;-&quot;??_-;_-@_-"/>
    <numFmt numFmtId="180" formatCode="#,##0_ ;[Red]\-#,##0\ "/>
    <numFmt numFmtId="181" formatCode="#,##0_ "/>
    <numFmt numFmtId="182" formatCode="#,##0.00_ "/>
  </numFmts>
  <fonts count="78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b/>
      <sz val="20"/>
      <color indexed="8"/>
      <name val="黑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0"/>
    </font>
    <font>
      <b/>
      <sz val="11"/>
      <color rgb="FF000000"/>
      <name val="宋体"/>
      <charset val="0"/>
    </font>
    <font>
      <b/>
      <sz val="10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b/>
      <sz val="11"/>
      <color indexed="8"/>
      <name val="Calibri"/>
      <charset val="0"/>
    </font>
    <font>
      <b/>
      <sz val="9"/>
      <color indexed="8"/>
      <name val="Calibri"/>
      <charset val="0"/>
    </font>
    <font>
      <b/>
      <sz val="9"/>
      <color indexed="8"/>
      <name val="宋体"/>
      <charset val="0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b/>
      <sz val="24"/>
      <name val="方正大标宋简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b/>
      <sz val="11"/>
      <color indexed="8"/>
      <name val="黑体"/>
      <charset val="134"/>
    </font>
    <font>
      <sz val="11"/>
      <name val="黑体"/>
      <charset val="134"/>
    </font>
    <font>
      <b/>
      <sz val="9"/>
      <color theme="1"/>
      <name val="黑体"/>
      <charset val="134"/>
    </font>
    <font>
      <b/>
      <sz val="9"/>
      <name val="黑体"/>
      <charset val="134"/>
    </font>
    <font>
      <b/>
      <sz val="11"/>
      <name val="宋体"/>
      <charset val="134"/>
    </font>
    <font>
      <b/>
      <sz val="9"/>
      <color theme="1"/>
      <name val="Calibri"/>
      <charset val="134"/>
    </font>
    <font>
      <b/>
      <sz val="9"/>
      <name val="Calibri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color indexed="8"/>
      <name val="Calibri"/>
      <charset val="134"/>
    </font>
    <font>
      <b/>
      <sz val="9"/>
      <color indexed="10"/>
      <name val="Calibri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b/>
      <sz val="10"/>
      <color theme="1"/>
      <name val="宋体"/>
      <charset val="134"/>
      <scheme val="minor"/>
    </font>
    <font>
      <sz val="9"/>
      <color indexed="8"/>
      <name val="宋体"/>
      <charset val="0"/>
    </font>
    <font>
      <b/>
      <sz val="24"/>
      <color indexed="8"/>
      <name val="方正大标宋简体"/>
      <charset val="134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0"/>
    </font>
    <font>
      <b/>
      <sz val="10"/>
      <color rgb="FF000000"/>
      <name val="宋体"/>
      <charset val="134"/>
    </font>
    <font>
      <b/>
      <sz val="10"/>
      <color indexed="8"/>
      <name val="Calibri"/>
      <charset val="0"/>
    </font>
    <font>
      <b/>
      <sz val="10"/>
      <color indexed="8"/>
      <name val="宋体"/>
      <charset val="134"/>
    </font>
    <font>
      <b/>
      <sz val="10"/>
      <color rgb="FF000000"/>
      <name val="Calibri"/>
      <charset val="0"/>
    </font>
    <font>
      <sz val="11"/>
      <color indexed="8"/>
      <name val="方正小标宋_GBK"/>
      <charset val="0"/>
    </font>
    <font>
      <sz val="11"/>
      <color rgb="FF000000"/>
      <name val="宋体"/>
      <charset val="0"/>
    </font>
    <font>
      <sz val="10"/>
      <color rgb="FF000000"/>
      <name val="宋体"/>
      <charset val="0"/>
    </font>
    <font>
      <sz val="10"/>
      <color indexed="8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23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name val="Times New Roman"/>
      <charset val="0"/>
    </font>
    <font>
      <sz val="10"/>
      <color rgb="FF000000"/>
      <name val="Calibri"/>
      <charset val="0"/>
    </font>
    <font>
      <b/>
      <sz val="12"/>
      <name val="黑体"/>
      <charset val="0"/>
    </font>
    <font>
      <b/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0"/>
    </font>
    <font>
      <b/>
      <sz val="9"/>
      <name val="宋体"/>
      <charset val="134"/>
    </font>
    <font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10" borderId="16" applyNumberFormat="0" applyAlignment="0" applyProtection="0">
      <alignment vertical="center"/>
    </xf>
    <xf numFmtId="0" fontId="57" fillId="11" borderId="17" applyNumberFormat="0" applyAlignment="0" applyProtection="0">
      <alignment vertical="center"/>
    </xf>
    <xf numFmtId="0" fontId="58" fillId="11" borderId="16" applyNumberFormat="0" applyAlignment="0" applyProtection="0">
      <alignment vertical="center"/>
    </xf>
    <xf numFmtId="0" fontId="59" fillId="12" borderId="18" applyNumberFormat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61" fillId="0" borderId="20" applyNumberFormat="0" applyFill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7" fillId="0" borderId="0"/>
    <xf numFmtId="43" fontId="31" fillId="0" borderId="0" applyFont="0" applyFill="0" applyBorder="0" applyAlignment="0" applyProtection="0">
      <alignment vertical="center"/>
    </xf>
    <xf numFmtId="0" fontId="6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9" fillId="0" borderId="0">
      <alignment vertical="center"/>
    </xf>
    <xf numFmtId="0" fontId="31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0" fontId="6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67" fillId="0" borderId="0"/>
    <xf numFmtId="44" fontId="0" fillId="0" borderId="0" applyFont="0" applyFill="0" applyBorder="0" applyAlignment="0" applyProtection="0">
      <alignment vertical="center"/>
    </xf>
    <xf numFmtId="0" fontId="2" fillId="0" borderId="0"/>
    <xf numFmtId="0" fontId="31" fillId="0" borderId="0">
      <alignment vertical="center"/>
    </xf>
    <xf numFmtId="0" fontId="4" fillId="0" borderId="0">
      <alignment vertical="center"/>
    </xf>
    <xf numFmtId="0" fontId="31" fillId="0" borderId="0"/>
    <xf numFmtId="0" fontId="31" fillId="0" borderId="0">
      <protection locked="0"/>
    </xf>
    <xf numFmtId="0" fontId="0" fillId="0" borderId="0"/>
    <xf numFmtId="0" fontId="0" fillId="0" borderId="0"/>
    <xf numFmtId="0" fontId="31" fillId="0" borderId="0"/>
    <xf numFmtId="0" fontId="70" fillId="0" borderId="0"/>
    <xf numFmtId="0" fontId="31" fillId="0" borderId="0"/>
    <xf numFmtId="0" fontId="31" fillId="0" borderId="0"/>
  </cellStyleXfs>
  <cellXfs count="20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 applyProtection="1">
      <alignment horizontal="center" wrapText="1"/>
    </xf>
    <xf numFmtId="176" fontId="1" fillId="0" borderId="0" xfId="0" applyNumberFormat="1" applyFont="1" applyFill="1" applyBorder="1" applyAlignment="1" applyProtection="1">
      <alignment wrapText="1"/>
    </xf>
    <xf numFmtId="176" fontId="2" fillId="0" borderId="0" xfId="0" applyNumberFormat="1" applyFont="1" applyFill="1" applyBorder="1" applyAlignment="1">
      <alignment wrapText="1"/>
    </xf>
    <xf numFmtId="10" fontId="2" fillId="0" borderId="0" xfId="0" applyNumberFormat="1" applyFont="1" applyFill="1" applyBorder="1" applyAlignment="1">
      <alignment wrapText="1"/>
    </xf>
    <xf numFmtId="0" fontId="3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wrapText="1"/>
    </xf>
    <xf numFmtId="176" fontId="1" fillId="2" borderId="0" xfId="0" applyNumberFormat="1" applyFont="1" applyFill="1" applyBorder="1" applyAlignment="1" applyProtection="1">
      <alignment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176" fontId="6" fillId="2" borderId="2" xfId="0" applyNumberFormat="1" applyFont="1" applyFill="1" applyBorder="1" applyAlignment="1" applyProtection="1">
      <alignment horizontal="center" vertical="center" wrapText="1"/>
    </xf>
    <xf numFmtId="176" fontId="6" fillId="2" borderId="3" xfId="0" applyNumberFormat="1" applyFont="1" applyFill="1" applyBorder="1" applyAlignment="1" applyProtection="1">
      <alignment horizontal="center" vertical="center" wrapText="1"/>
    </xf>
    <xf numFmtId="176" fontId="6" fillId="2" borderId="4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11" fillId="3" borderId="1" xfId="0" applyNumberFormat="1" applyFont="1" applyFill="1" applyBorder="1" applyAlignment="1" applyProtection="1">
      <alignment vertical="center" wrapText="1"/>
    </xf>
    <xf numFmtId="176" fontId="10" fillId="3" borderId="1" xfId="0" applyNumberFormat="1" applyFont="1" applyFill="1" applyBorder="1" applyAlignment="1" applyProtection="1">
      <alignment horizontal="right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vertical="center" wrapText="1"/>
    </xf>
    <xf numFmtId="176" fontId="10" fillId="4" borderId="1" xfId="0" applyNumberFormat="1" applyFont="1" applyFill="1" applyBorder="1" applyAlignment="1" applyProtection="1">
      <alignment horizontal="right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 wrapText="1"/>
    </xf>
    <xf numFmtId="10" fontId="3" fillId="2" borderId="0" xfId="0" applyNumberFormat="1" applyFont="1" applyFill="1" applyAlignment="1" applyProtection="1">
      <alignment horizontal="center" vertical="center" wrapText="1"/>
    </xf>
    <xf numFmtId="10" fontId="1" fillId="2" borderId="0" xfId="0" applyNumberFormat="1" applyFont="1" applyFill="1" applyBorder="1" applyAlignment="1" applyProtection="1">
      <alignment wrapText="1"/>
    </xf>
    <xf numFmtId="10" fontId="6" fillId="2" borderId="2" xfId="0" applyNumberFormat="1" applyFont="1" applyFill="1" applyBorder="1" applyAlignment="1" applyProtection="1">
      <alignment horizontal="center" vertical="center" wrapText="1"/>
    </xf>
    <xf numFmtId="10" fontId="6" fillId="2" borderId="3" xfId="0" applyNumberFormat="1" applyFont="1" applyFill="1" applyBorder="1" applyAlignment="1" applyProtection="1">
      <alignment horizontal="center" vertical="center" wrapText="1"/>
    </xf>
    <xf numFmtId="10" fontId="6" fillId="2" borderId="4" xfId="0" applyNumberFormat="1" applyFont="1" applyFill="1" applyBorder="1" applyAlignment="1" applyProtection="1">
      <alignment horizontal="center" vertical="center" wrapText="1"/>
    </xf>
    <xf numFmtId="10" fontId="8" fillId="2" borderId="1" xfId="0" applyNumberFormat="1" applyFont="1" applyFill="1" applyBorder="1" applyAlignment="1" applyProtection="1">
      <alignment horizontal="center" vertical="center" wrapText="1"/>
    </xf>
    <xf numFmtId="10" fontId="10" fillId="3" borderId="1" xfId="0" applyNumberFormat="1" applyFont="1" applyFill="1" applyBorder="1" applyAlignment="1" applyProtection="1">
      <alignment horizontal="right" wrapText="1"/>
    </xf>
    <xf numFmtId="10" fontId="10" fillId="4" borderId="1" xfId="0" applyNumberFormat="1" applyFont="1" applyFill="1" applyBorder="1" applyAlignment="1" applyProtection="1">
      <alignment horizontal="right" wrapText="1"/>
    </xf>
    <xf numFmtId="0" fontId="4" fillId="2" borderId="0" xfId="0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vertical="center" wrapText="1"/>
    </xf>
    <xf numFmtId="176" fontId="10" fillId="5" borderId="1" xfId="0" applyNumberFormat="1" applyFont="1" applyFill="1" applyBorder="1" applyAlignment="1" applyProtection="1">
      <alignment horizontal="right" wrapText="1"/>
    </xf>
    <xf numFmtId="0" fontId="4" fillId="0" borderId="0" xfId="68" applyFont="1" applyFill="1" applyBorder="1" applyAlignment="1">
      <alignment vertical="center"/>
    </xf>
    <xf numFmtId="0" fontId="13" fillId="0" borderId="0" xfId="68" applyFont="1" applyFill="1" applyBorder="1" applyAlignment="1">
      <alignment vertical="center"/>
    </xf>
    <xf numFmtId="0" fontId="14" fillId="0" borderId="0" xfId="68" applyFont="1" applyFill="1" applyBorder="1" applyAlignment="1">
      <alignment vertical="center"/>
    </xf>
    <xf numFmtId="0" fontId="4" fillId="0" borderId="0" xfId="68" applyFont="1" applyFill="1" applyBorder="1" applyAlignment="1">
      <alignment vertical="center" wrapText="1"/>
    </xf>
    <xf numFmtId="0" fontId="15" fillId="0" borderId="0" xfId="68" applyFont="1" applyFill="1" applyBorder="1" applyAlignment="1">
      <alignment vertical="center"/>
    </xf>
    <xf numFmtId="0" fontId="16" fillId="0" borderId="0" xfId="68" applyFont="1" applyFill="1" applyAlignment="1">
      <alignment horizontal="center" vertical="center" wrapText="1"/>
    </xf>
    <xf numFmtId="0" fontId="17" fillId="0" borderId="0" xfId="68" applyFont="1" applyFill="1" applyBorder="1" applyAlignment="1">
      <alignment vertical="center" wrapText="1"/>
    </xf>
    <xf numFmtId="0" fontId="18" fillId="0" borderId="0" xfId="68" applyFont="1" applyFill="1" applyBorder="1" applyAlignment="1">
      <alignment vertical="center"/>
    </xf>
    <xf numFmtId="0" fontId="13" fillId="0" borderId="0" xfId="68" applyFont="1" applyFill="1" applyBorder="1" applyAlignment="1">
      <alignment vertical="center" wrapText="1"/>
    </xf>
    <xf numFmtId="0" fontId="13" fillId="0" borderId="0" xfId="68" applyFont="1" applyFill="1" applyBorder="1" applyAlignment="1">
      <alignment horizontal="right" vertical="center"/>
    </xf>
    <xf numFmtId="0" fontId="19" fillId="0" borderId="1" xfId="68" applyFont="1" applyFill="1" applyBorder="1" applyAlignment="1">
      <alignment horizontal="center" vertical="center" wrapText="1"/>
    </xf>
    <xf numFmtId="0" fontId="19" fillId="0" borderId="1" xfId="68" applyFont="1" applyFill="1" applyBorder="1" applyAlignment="1">
      <alignment horizontal="center" vertical="center"/>
    </xf>
    <xf numFmtId="0" fontId="20" fillId="0" borderId="1" xfId="68" applyFont="1" applyFill="1" applyBorder="1" applyAlignment="1">
      <alignment horizontal="center" vertical="center" wrapText="1"/>
    </xf>
    <xf numFmtId="0" fontId="21" fillId="0" borderId="1" xfId="68" applyFont="1" applyFill="1" applyBorder="1" applyAlignment="1">
      <alignment horizontal="center" vertical="center" wrapText="1"/>
    </xf>
    <xf numFmtId="0" fontId="22" fillId="0" borderId="1" xfId="68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 applyProtection="1">
      <alignment vertical="center" wrapText="1"/>
    </xf>
    <xf numFmtId="3" fontId="24" fillId="0" borderId="1" xfId="0" applyNumberFormat="1" applyFont="1" applyFill="1" applyBorder="1" applyAlignment="1" applyProtection="1">
      <alignment vertical="center"/>
    </xf>
    <xf numFmtId="177" fontId="25" fillId="0" borderId="1" xfId="1" applyNumberFormat="1" applyFont="1" applyFill="1" applyBorder="1" applyAlignment="1">
      <alignment vertical="center"/>
    </xf>
    <xf numFmtId="3" fontId="26" fillId="0" borderId="1" xfId="0" applyNumberFormat="1" applyFont="1" applyFill="1" applyBorder="1" applyAlignment="1" applyProtection="1">
      <alignment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8" fillId="0" borderId="1" xfId="68" applyFont="1" applyFill="1" applyBorder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41" fontId="24" fillId="0" borderId="1" xfId="4" applyNumberFormat="1" applyFont="1" applyFill="1" applyBorder="1" applyAlignment="1">
      <alignment vertical="center"/>
    </xf>
    <xf numFmtId="41" fontId="25" fillId="0" borderId="1" xfId="4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center"/>
    </xf>
    <xf numFmtId="178" fontId="25" fillId="0" borderId="1" xfId="1" applyNumberFormat="1" applyFont="1" applyFill="1" applyBorder="1" applyAlignment="1">
      <alignment vertical="center"/>
    </xf>
    <xf numFmtId="177" fontId="24" fillId="0" borderId="1" xfId="1" applyNumberFormat="1" applyFont="1" applyFill="1" applyBorder="1" applyAlignment="1" applyProtection="1">
      <alignment vertical="center"/>
    </xf>
    <xf numFmtId="177" fontId="25" fillId="0" borderId="1" xfId="1" applyNumberFormat="1" applyFont="1" applyFill="1" applyBorder="1" applyAlignment="1" applyProtection="1">
      <alignment vertical="center"/>
    </xf>
    <xf numFmtId="0" fontId="13" fillId="0" borderId="1" xfId="0" applyFont="1" applyFill="1" applyBorder="1" applyAlignment="1">
      <alignment vertical="center" wrapText="1"/>
    </xf>
    <xf numFmtId="177" fontId="24" fillId="0" borderId="1" xfId="1" applyNumberFormat="1" applyFont="1" applyFill="1" applyBorder="1" applyAlignment="1">
      <alignment vertical="center"/>
    </xf>
    <xf numFmtId="41" fontId="29" fillId="0" borderId="1" xfId="4" applyNumberFormat="1" applyFont="1" applyFill="1" applyBorder="1" applyAlignment="1">
      <alignment vertical="center"/>
    </xf>
    <xf numFmtId="3" fontId="25" fillId="0" borderId="1" xfId="0" applyNumberFormat="1" applyFont="1" applyFill="1" applyBorder="1" applyAlignment="1" applyProtection="1">
      <alignment vertical="center"/>
    </xf>
    <xf numFmtId="177" fontId="28" fillId="0" borderId="1" xfId="1" applyNumberFormat="1" applyFont="1" applyFill="1" applyBorder="1" applyAlignment="1" applyProtection="1">
      <alignment vertical="center"/>
    </xf>
    <xf numFmtId="0" fontId="4" fillId="0" borderId="1" xfId="68" applyFont="1" applyFill="1" applyBorder="1" applyAlignment="1">
      <alignment vertical="center" wrapText="1"/>
    </xf>
    <xf numFmtId="0" fontId="24" fillId="0" borderId="1" xfId="68" applyFont="1" applyFill="1" applyBorder="1" applyAlignment="1">
      <alignment vertical="center"/>
    </xf>
    <xf numFmtId="177" fontId="28" fillId="0" borderId="1" xfId="1" applyNumberFormat="1" applyFont="1" applyFill="1" applyBorder="1" applyAlignment="1">
      <alignment vertical="center"/>
    </xf>
    <xf numFmtId="179" fontId="28" fillId="0" borderId="1" xfId="1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/>
    </xf>
    <xf numFmtId="0" fontId="27" fillId="6" borderId="1" xfId="0" applyNumberFormat="1" applyFont="1" applyFill="1" applyBorder="1" applyAlignment="1" applyProtection="1">
      <alignment horizontal="left" vertical="center" wrapText="1"/>
    </xf>
    <xf numFmtId="180" fontId="28" fillId="0" borderId="1" xfId="1" applyNumberFormat="1" applyFont="1" applyFill="1" applyBorder="1" applyAlignment="1">
      <alignment horizontal="right" vertical="center"/>
    </xf>
    <xf numFmtId="0" fontId="23" fillId="6" borderId="1" xfId="0" applyNumberFormat="1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0" fontId="23" fillId="0" borderId="1" xfId="62" applyFont="1" applyFill="1" applyBorder="1" applyAlignment="1" applyProtection="1">
      <alignment vertical="center" wrapText="1"/>
      <protection locked="0"/>
    </xf>
    <xf numFmtId="0" fontId="31" fillId="0" borderId="0" xfId="0" applyFont="1" applyFill="1" applyAlignment="1"/>
    <xf numFmtId="0" fontId="32" fillId="0" borderId="0" xfId="0" applyFont="1" applyFill="1" applyAlignment="1"/>
    <xf numFmtId="0" fontId="31" fillId="0" borderId="0" xfId="0" applyFont="1" applyFill="1" applyAlignment="1">
      <alignment horizontal="right"/>
    </xf>
    <xf numFmtId="41" fontId="31" fillId="0" borderId="0" xfId="0" applyNumberFormat="1" applyFont="1" applyFill="1" applyAlignment="1">
      <alignment horizontal="right"/>
    </xf>
    <xf numFmtId="0" fontId="16" fillId="0" borderId="0" xfId="0" applyFont="1" applyFill="1" applyAlignment="1">
      <alignment horizontal="center"/>
    </xf>
    <xf numFmtId="0" fontId="33" fillId="0" borderId="0" xfId="0" applyFont="1" applyFill="1" applyAlignment="1"/>
    <xf numFmtId="41" fontId="17" fillId="0" borderId="0" xfId="0" applyNumberFormat="1" applyFont="1" applyFill="1" applyAlignment="1">
      <alignment horizontal="right"/>
    </xf>
    <xf numFmtId="0" fontId="32" fillId="0" borderId="1" xfId="0" applyFont="1" applyFill="1" applyBorder="1" applyAlignment="1">
      <alignment horizontal="center" vertical="center"/>
    </xf>
    <xf numFmtId="41" fontId="32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41" fontId="26" fillId="0" borderId="1" xfId="0" applyNumberFormat="1" applyFont="1" applyFill="1" applyBorder="1" applyAlignment="1">
      <alignment horizontal="center" vertical="center" wrapText="1"/>
    </xf>
    <xf numFmtId="41" fontId="26" fillId="0" borderId="1" xfId="0" applyNumberFormat="1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vertical="center"/>
    </xf>
    <xf numFmtId="41" fontId="25" fillId="4" borderId="1" xfId="0" applyNumberFormat="1" applyFont="1" applyFill="1" applyBorder="1" applyAlignment="1">
      <alignment horizontal="right" vertical="center"/>
    </xf>
    <xf numFmtId="0" fontId="26" fillId="4" borderId="1" xfId="0" applyFont="1" applyFill="1" applyBorder="1" applyAlignment="1">
      <alignment horizontal="left" vertical="center"/>
    </xf>
    <xf numFmtId="1" fontId="26" fillId="4" borderId="1" xfId="0" applyNumberFormat="1" applyFont="1" applyFill="1" applyBorder="1" applyAlignment="1" applyProtection="1">
      <alignment vertical="center"/>
      <protection locked="0"/>
    </xf>
    <xf numFmtId="0" fontId="26" fillId="0" borderId="1" xfId="62" applyFont="1" applyFill="1" applyBorder="1" applyAlignment="1" applyProtection="1">
      <alignment vertical="center"/>
      <protection locked="0"/>
    </xf>
    <xf numFmtId="41" fontId="34" fillId="4" borderId="1" xfId="4" applyNumberFormat="1" applyFont="1" applyFill="1" applyBorder="1" applyAlignment="1" applyProtection="1">
      <alignment horizontal="left" vertical="center"/>
      <protection locked="0"/>
    </xf>
    <xf numFmtId="177" fontId="25" fillId="7" borderId="1" xfId="1" applyNumberFormat="1" applyFont="1" applyFill="1" applyBorder="1" applyAlignment="1" applyProtection="1">
      <alignment horizontal="right" vertical="center"/>
    </xf>
    <xf numFmtId="41" fontId="25" fillId="7" borderId="1" xfId="1" applyNumberFormat="1" applyFont="1" applyFill="1" applyBorder="1" applyAlignment="1" applyProtection="1">
      <alignment horizontal="right" vertical="center"/>
    </xf>
    <xf numFmtId="0" fontId="34" fillId="0" borderId="1" xfId="0" applyFont="1" applyFill="1" applyBorder="1" applyAlignment="1">
      <alignment vertical="center"/>
    </xf>
    <xf numFmtId="177" fontId="25" fillId="0" borderId="1" xfId="1" applyNumberFormat="1" applyFont="1" applyFill="1" applyBorder="1" applyAlignment="1" applyProtection="1">
      <alignment horizontal="right" vertical="center"/>
    </xf>
    <xf numFmtId="1" fontId="26" fillId="0" borderId="1" xfId="0" applyNumberFormat="1" applyFont="1" applyFill="1" applyBorder="1" applyAlignment="1" applyProtection="1">
      <alignment vertical="center"/>
      <protection locked="0"/>
    </xf>
    <xf numFmtId="41" fontId="25" fillId="0" borderId="1" xfId="0" applyNumberFormat="1" applyFont="1" applyFill="1" applyBorder="1" applyAlignment="1">
      <alignment horizontal="right" vertical="center"/>
    </xf>
    <xf numFmtId="41" fontId="26" fillId="0" borderId="1" xfId="4" applyNumberFormat="1" applyFont="1" applyFill="1" applyBorder="1" applyAlignment="1" applyProtection="1">
      <alignment horizontal="left" vertical="center"/>
      <protection locked="0"/>
    </xf>
    <xf numFmtId="41" fontId="25" fillId="0" borderId="1" xfId="4" applyNumberFormat="1" applyFont="1" applyFill="1" applyBorder="1" applyAlignment="1" applyProtection="1">
      <alignment horizontal="right" vertical="center"/>
      <protection locked="0"/>
    </xf>
    <xf numFmtId="41" fontId="34" fillId="0" borderId="1" xfId="4" applyNumberFormat="1" applyFont="1" applyFill="1" applyBorder="1" applyAlignment="1" applyProtection="1">
      <alignment horizontal="left" vertical="center"/>
      <protection locked="0"/>
    </xf>
    <xf numFmtId="0" fontId="32" fillId="4" borderId="1" xfId="0" applyFont="1" applyFill="1" applyBorder="1" applyAlignment="1">
      <alignment horizontal="center" vertical="center"/>
    </xf>
    <xf numFmtId="181" fontId="25" fillId="4" borderId="1" xfId="0" applyNumberFormat="1" applyFont="1" applyFill="1" applyBorder="1" applyAlignment="1">
      <alignment horizontal="right" vertical="center"/>
    </xf>
    <xf numFmtId="181" fontId="32" fillId="4" borderId="1" xfId="4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right"/>
    </xf>
    <xf numFmtId="41" fontId="32" fillId="0" borderId="0" xfId="0" applyNumberFormat="1" applyFont="1" applyFill="1" applyAlignment="1">
      <alignment horizontal="right"/>
    </xf>
    <xf numFmtId="41" fontId="25" fillId="0" borderId="0" xfId="0" applyNumberFormat="1" applyFont="1" applyFill="1" applyBorder="1" applyAlignment="1">
      <alignment horizontal="right" vertical="center"/>
    </xf>
    <xf numFmtId="41" fontId="27" fillId="0" borderId="0" xfId="0" applyNumberFormat="1" applyFont="1" applyFill="1" applyBorder="1" applyAlignment="1">
      <alignment horizontal="right"/>
    </xf>
    <xf numFmtId="0" fontId="27" fillId="0" borderId="0" xfId="0" applyFont="1" applyFill="1" applyAlignment="1"/>
    <xf numFmtId="41" fontId="31" fillId="0" borderId="0" xfId="0" applyNumberFormat="1" applyFont="1" applyFill="1" applyBorder="1" applyAlignment="1">
      <alignment horizontal="right"/>
    </xf>
    <xf numFmtId="41" fontId="27" fillId="0" borderId="0" xfId="0" applyNumberFormat="1" applyFont="1" applyFill="1" applyAlignment="1">
      <alignment horizontal="right"/>
    </xf>
    <xf numFmtId="182" fontId="27" fillId="0" borderId="0" xfId="0" applyNumberFormat="1" applyFont="1" applyFill="1" applyAlignment="1"/>
    <xf numFmtId="181" fontId="25" fillId="0" borderId="1" xfId="0" applyNumberFormat="1" applyFont="1" applyFill="1" applyBorder="1" applyAlignment="1">
      <alignment horizontal="right" vertical="center"/>
    </xf>
    <xf numFmtId="41" fontId="25" fillId="3" borderId="1" xfId="0" applyNumberFormat="1" applyFont="1" applyFill="1" applyBorder="1" applyAlignment="1">
      <alignment horizontal="right" vertical="center"/>
    </xf>
    <xf numFmtId="181" fontId="25" fillId="0" borderId="1" xfId="4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/>
    <xf numFmtId="43" fontId="35" fillId="0" borderId="0" xfId="0" applyNumberFormat="1" applyFont="1" applyFill="1" applyBorder="1" applyAlignment="1" applyProtection="1"/>
    <xf numFmtId="176" fontId="1" fillId="0" borderId="0" xfId="0" applyNumberFormat="1" applyFont="1" applyFill="1" applyBorder="1" applyAlignment="1" applyProtection="1"/>
    <xf numFmtId="176" fontId="10" fillId="0" borderId="0" xfId="0" applyNumberFormat="1" applyFont="1" applyFill="1" applyBorder="1" applyAlignment="1" applyProtection="1"/>
    <xf numFmtId="0" fontId="2" fillId="0" borderId="0" xfId="0" applyFont="1" applyFill="1" applyAlignment="1"/>
    <xf numFmtId="0" fontId="36" fillId="0" borderId="0" xfId="0" applyFont="1" applyFill="1" applyAlignment="1" applyProtection="1">
      <alignment horizontal="center" vertical="center"/>
    </xf>
    <xf numFmtId="43" fontId="37" fillId="0" borderId="0" xfId="0" applyNumberFormat="1" applyFont="1" applyFill="1" applyAlignment="1" applyProtection="1">
      <alignment horizontal="center" vertical="center"/>
    </xf>
    <xf numFmtId="0" fontId="1" fillId="0" borderId="5" xfId="0" applyFont="1" applyFill="1" applyBorder="1" applyAlignment="1" applyProtection="1"/>
    <xf numFmtId="43" fontId="35" fillId="0" borderId="5" xfId="0" applyNumberFormat="1" applyFont="1" applyFill="1" applyBorder="1" applyAlignment="1" applyProtection="1"/>
    <xf numFmtId="176" fontId="38" fillId="0" borderId="5" xfId="0" applyNumberFormat="1" applyFont="1" applyFill="1" applyBorder="1" applyAlignment="1" applyProtection="1">
      <alignment horizontal="right"/>
    </xf>
    <xf numFmtId="176" fontId="1" fillId="0" borderId="5" xfId="0" applyNumberFormat="1" applyFont="1" applyFill="1" applyBorder="1" applyAlignment="1" applyProtection="1"/>
    <xf numFmtId="176" fontId="10" fillId="0" borderId="5" xfId="0" applyNumberFormat="1" applyFont="1" applyFill="1" applyBorder="1" applyAlignment="1" applyProtection="1"/>
    <xf numFmtId="0" fontId="7" fillId="0" borderId="6" xfId="0" applyFont="1" applyFill="1" applyBorder="1" applyAlignment="1" applyProtection="1">
      <alignment horizontal="center" vertical="center"/>
    </xf>
    <xf numFmtId="43" fontId="39" fillId="0" borderId="7" xfId="0" applyNumberFormat="1" applyFont="1" applyFill="1" applyBorder="1" applyAlignment="1" applyProtection="1">
      <alignment horizontal="center" vertical="center"/>
    </xf>
    <xf numFmtId="43" fontId="39" fillId="0" borderId="5" xfId="0" applyNumberFormat="1" applyFont="1" applyFill="1" applyBorder="1" applyAlignment="1" applyProtection="1">
      <alignment horizontal="center" vertical="center"/>
    </xf>
    <xf numFmtId="176" fontId="40" fillId="0" borderId="7" xfId="0" applyNumberFormat="1" applyFont="1" applyFill="1" applyBorder="1" applyAlignment="1" applyProtection="1">
      <alignment horizontal="center" vertical="center"/>
    </xf>
    <xf numFmtId="176" fontId="41" fillId="0" borderId="5" xfId="0" applyNumberFormat="1" applyFont="1" applyFill="1" applyBorder="1" applyAlignment="1" applyProtection="1">
      <alignment horizontal="center" vertical="center"/>
    </xf>
    <xf numFmtId="176" fontId="41" fillId="0" borderId="8" xfId="0" applyNumberFormat="1" applyFont="1" applyFill="1" applyBorder="1" applyAlignment="1" applyProtection="1">
      <alignment horizontal="center" vertical="center"/>
    </xf>
    <xf numFmtId="0" fontId="41" fillId="0" borderId="9" xfId="0" applyFont="1" applyFill="1" applyBorder="1" applyAlignment="1" applyProtection="1">
      <alignment horizontal="center" vertical="center"/>
    </xf>
    <xf numFmtId="43" fontId="40" fillId="0" borderId="9" xfId="0" applyNumberFormat="1" applyFont="1" applyFill="1" applyBorder="1" applyAlignment="1" applyProtection="1">
      <alignment horizontal="center" vertical="center"/>
    </xf>
    <xf numFmtId="176" fontId="40" fillId="0" borderId="9" xfId="0" applyNumberFormat="1" applyFont="1" applyFill="1" applyBorder="1" applyAlignment="1" applyProtection="1">
      <alignment horizontal="center" vertical="center"/>
    </xf>
    <xf numFmtId="0" fontId="42" fillId="8" borderId="9" xfId="0" applyFont="1" applyFill="1" applyBorder="1" applyAlignment="1" applyProtection="1">
      <alignment vertical="center" wrapText="1"/>
    </xf>
    <xf numFmtId="43" fontId="42" fillId="8" borderId="9" xfId="0" applyNumberFormat="1" applyFont="1" applyFill="1" applyBorder="1" applyAlignment="1" applyProtection="1">
      <alignment vertical="center" wrapText="1"/>
    </xf>
    <xf numFmtId="176" fontId="42" fillId="8" borderId="9" xfId="0" applyNumberFormat="1" applyFont="1" applyFill="1" applyBorder="1" applyAlignment="1" applyProtection="1">
      <alignment horizontal="right" vertical="center" wrapText="1"/>
    </xf>
    <xf numFmtId="0" fontId="43" fillId="0" borderId="9" xfId="0" applyFont="1" applyFill="1" applyBorder="1" applyAlignment="1" applyProtection="1">
      <alignment vertical="center" wrapText="1"/>
    </xf>
    <xf numFmtId="43" fontId="39" fillId="0" borderId="9" xfId="0" applyNumberFormat="1" applyFont="1" applyFill="1" applyBorder="1" applyAlignment="1" applyProtection="1">
      <alignment vertical="center" wrapText="1"/>
    </xf>
    <xf numFmtId="176" fontId="42" fillId="0" borderId="9" xfId="0" applyNumberFormat="1" applyFont="1" applyFill="1" applyBorder="1" applyAlignment="1" applyProtection="1">
      <alignment horizontal="right" vertical="center" wrapText="1"/>
    </xf>
    <xf numFmtId="0" fontId="41" fillId="0" borderId="9" xfId="0" applyFont="1" applyFill="1" applyBorder="1" applyAlignment="1" applyProtection="1">
      <alignment vertical="center" wrapText="1"/>
    </xf>
    <xf numFmtId="43" fontId="7" fillId="0" borderId="9" xfId="0" applyNumberFormat="1" applyFont="1" applyFill="1" applyBorder="1" applyAlignment="1" applyProtection="1">
      <alignment vertical="center" wrapText="1"/>
    </xf>
    <xf numFmtId="0" fontId="44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Alignment="1" applyProtection="1">
      <alignment horizontal="center" vertical="center"/>
    </xf>
    <xf numFmtId="0" fontId="45" fillId="0" borderId="0" xfId="0" applyFont="1" applyFill="1" applyBorder="1" applyAlignment="1" applyProtection="1"/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/>
    </xf>
    <xf numFmtId="182" fontId="10" fillId="8" borderId="1" xfId="0" applyNumberFormat="1" applyFont="1" applyFill="1" applyBorder="1" applyAlignment="1" applyProtection="1">
      <alignment vertical="center"/>
    </xf>
    <xf numFmtId="0" fontId="41" fillId="0" borderId="12" xfId="0" applyFont="1" applyFill="1" applyBorder="1" applyAlignment="1" applyProtection="1">
      <alignment vertical="center"/>
    </xf>
    <xf numFmtId="182" fontId="10" fillId="3" borderId="1" xfId="0" applyNumberFormat="1" applyFont="1" applyFill="1" applyBorder="1" applyAlignment="1" applyProtection="1">
      <alignment vertical="center"/>
    </xf>
    <xf numFmtId="0" fontId="7" fillId="0" borderId="12" xfId="0" applyFont="1" applyFill="1" applyBorder="1" applyAlignment="1" applyProtection="1">
      <alignment vertical="center"/>
    </xf>
    <xf numFmtId="182" fontId="10" fillId="4" borderId="1" xfId="0" applyNumberFormat="1" applyFont="1" applyFill="1" applyBorder="1" applyAlignment="1" applyProtection="1">
      <alignment vertical="center"/>
    </xf>
    <xf numFmtId="0" fontId="9" fillId="0" borderId="12" xfId="0" applyFont="1" applyFill="1" applyBorder="1" applyAlignment="1" applyProtection="1">
      <alignment vertical="center"/>
    </xf>
    <xf numFmtId="182" fontId="10" fillId="0" borderId="1" xfId="0" applyNumberFormat="1" applyFont="1" applyFill="1" applyBorder="1" applyAlignment="1" applyProtection="1">
      <alignment vertical="center"/>
    </xf>
    <xf numFmtId="0" fontId="46" fillId="0" borderId="12" xfId="0" applyFont="1" applyFill="1" applyBorder="1" applyAlignment="1" applyProtection="1">
      <alignment vertical="center"/>
    </xf>
    <xf numFmtId="0" fontId="39" fillId="0" borderId="12" xfId="0" applyFont="1" applyFill="1" applyBorder="1" applyAlignment="1" applyProtection="1">
      <alignment vertical="center"/>
    </xf>
    <xf numFmtId="0" fontId="43" fillId="0" borderId="12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horizontal="center" vertical="center"/>
    </xf>
    <xf numFmtId="0" fontId="47" fillId="0" borderId="1" xfId="0" applyFont="1" applyFill="1" applyBorder="1" applyAlignment="1" applyProtection="1"/>
    <xf numFmtId="10" fontId="10" fillId="8" borderId="1" xfId="0" applyNumberFormat="1" applyFont="1" applyFill="1" applyBorder="1" applyAlignment="1" applyProtection="1">
      <alignment vertical="center"/>
    </xf>
    <xf numFmtId="10" fontId="10" fillId="3" borderId="1" xfId="0" applyNumberFormat="1" applyFont="1" applyFill="1" applyBorder="1" applyAlignment="1" applyProtection="1">
      <alignment vertical="center"/>
    </xf>
    <xf numFmtId="10" fontId="10" fillId="4" borderId="1" xfId="0" applyNumberFormat="1" applyFont="1" applyFill="1" applyBorder="1" applyAlignment="1" applyProtection="1">
      <alignment vertical="center"/>
    </xf>
    <xf numFmtId="10" fontId="10" fillId="0" borderId="1" xfId="0" applyNumberFormat="1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47" fillId="0" borderId="0" xfId="0" applyFont="1" applyFill="1" applyBorder="1" applyAlignment="1" applyProtection="1"/>
    <xf numFmtId="176" fontId="2" fillId="0" borderId="0" xfId="0" applyNumberFormat="1" applyFont="1" applyFill="1" applyBorder="1" applyAlignment="1"/>
    <xf numFmtId="0" fontId="41" fillId="0" borderId="2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/>
    </xf>
    <xf numFmtId="176" fontId="44" fillId="0" borderId="0" xfId="0" applyNumberFormat="1" applyFont="1" applyFill="1" applyBorder="1" applyAlignment="1" applyProtection="1"/>
    <xf numFmtId="0" fontId="45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center" vertical="center"/>
    </xf>
    <xf numFmtId="182" fontId="10" fillId="0" borderId="0" xfId="0" applyNumberFormat="1" applyFont="1" applyFill="1" applyBorder="1" applyAlignment="1" applyProtection="1">
      <alignment vertical="center"/>
    </xf>
    <xf numFmtId="0" fontId="32" fillId="0" borderId="1" xfId="0" applyFont="1" applyFill="1" applyBorder="1" applyAlignment="1">
      <alignment horizontal="center" vertical="center" wrapText="1"/>
    </xf>
    <xf numFmtId="41" fontId="32" fillId="0" borderId="1" xfId="0" applyNumberFormat="1" applyFont="1" applyFill="1" applyBorder="1" applyAlignment="1">
      <alignment horizontal="center" vertical="center" wrapText="1"/>
    </xf>
    <xf numFmtId="41" fontId="26" fillId="4" borderId="1" xfId="0" applyNumberFormat="1" applyFont="1" applyFill="1" applyBorder="1" applyAlignment="1">
      <alignment horizontal="right" vertical="center"/>
    </xf>
    <xf numFmtId="0" fontId="26" fillId="4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vertical="center"/>
    </xf>
    <xf numFmtId="41" fontId="26" fillId="0" borderId="1" xfId="0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right" vertical="center"/>
    </xf>
    <xf numFmtId="0" fontId="31" fillId="0" borderId="0" xfId="0" applyFont="1" applyFill="1" applyAlignment="1">
      <alignment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千位分隔 4" xfId="50"/>
    <cellStyle name="常规 6" xfId="51"/>
    <cellStyle name="千位分隔[0] 2" xfId="52"/>
    <cellStyle name="常规 2 2" xfId="53"/>
    <cellStyle name="常规 2" xfId="54"/>
    <cellStyle name="常规 3" xfId="55"/>
    <cellStyle name="千位分隔 2" xfId="56"/>
    <cellStyle name="常规 4" xfId="57"/>
    <cellStyle name="千位分隔 3" xfId="58"/>
    <cellStyle name="常规 5" xfId="59"/>
    <cellStyle name="千位分隔 5" xfId="60"/>
    <cellStyle name="常规 7" xfId="61"/>
    <cellStyle name="常规_2010年执行及2011年预算（报人大）" xfId="62"/>
    <cellStyle name="常规_Sheet1" xfId="63"/>
    <cellStyle name="货币 2" xfId="64"/>
    <cellStyle name="_黄石市2013年省对下结算对账单（对账）20140218" xfId="65"/>
    <cellStyle name="常规_8、债券表 (2)" xfId="66"/>
    <cellStyle name="常规_3支出预算调整变动项目表_1" xfId="67"/>
    <cellStyle name="常规_政府性基金预算表" xfId="68"/>
    <cellStyle name="常规_2013年结算对账0731_2015年黄石市结算2" xfId="69"/>
    <cellStyle name="Normal 2" xfId="70"/>
    <cellStyle name="Normal" xfId="71"/>
    <cellStyle name="常规_2004单位预算汇总" xfId="72"/>
    <cellStyle name="常规_2004年总预算表" xfId="73"/>
    <cellStyle name="常规_附表3" xfId="74"/>
    <cellStyle name="常规_表二_1" xfId="75"/>
  </cellStyles>
  <tableStyles count="0" defaultTableStyle="TableStyleMedium2" defaultPivotStyle="PivotStyleLight16"/>
  <colors>
    <mruColors>
      <color rgb="00FFC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7.xml"/><Relationship Id="rId15" Type="http://schemas.openxmlformats.org/officeDocument/2006/relationships/externalLink" Target="externalLinks/externalLink6.xml"/><Relationship Id="rId14" Type="http://schemas.openxmlformats.org/officeDocument/2006/relationships/externalLink" Target="externalLinks/externalLink5.xml"/><Relationship Id="rId13" Type="http://schemas.openxmlformats.org/officeDocument/2006/relationships/externalLink" Target="externalLinks/externalLink4.xml"/><Relationship Id="rId12" Type="http://schemas.openxmlformats.org/officeDocument/2006/relationships/externalLink" Target="externalLinks/externalLink3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ar\mobile\Containers\Data\Application\4762BA91-4A7C-4707-89AC-58E7A6241326\Documents\WpsQingCache_\17066194\o\LOCAL-7AB1CF5E-E549-4B2D-82FA-A1F5E5E37360\n\POWER%20ASSUMPTION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&#36164;&#26009;\2023&#24180;&#39044;&#31639;\2023&#24180;&#25919;&#24220;&#24615;&#22522;&#37329;&#39044;&#31639;(12.16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&#39044;&#31639;&#35843;&#25972;-&#24037;&#20316;&#24213;&#31295;10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P101200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Financ. Overview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  <sheetName val="Toolbox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基金预算平衡表"/>
      <sheetName val="收入表"/>
      <sheetName val="基金收入明细表"/>
      <sheetName val="支出表"/>
      <sheetName val="基金支出项目表"/>
      <sheetName val="单位项目明细"/>
      <sheetName val="黄金山片项目"/>
      <sheetName val="铁山片项目"/>
    </sheetNames>
    <sheetDataSet>
      <sheetData sheetId="0" refreshError="1"/>
      <sheetData sheetId="1" refreshError="1">
        <row r="12">
          <cell r="G12">
            <v>1000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01收入调整"/>
      <sheetName val="04收支平衡"/>
      <sheetName val="04附1固定转移支付"/>
      <sheetName val="04附2结算转移支付（截至9月末）"/>
      <sheetName val="06基金预算平衡表"/>
      <sheetName val="07国有资本经营"/>
      <sheetName val="08债务限额及余额"/>
      <sheetName val="09债券资金明细"/>
      <sheetName val="10新增债券项目安排"/>
      <sheetName val="汇总"/>
      <sheetName val="功能项级分类（开）"/>
      <sheetName val="分单位-开"/>
      <sheetName val="功能项级分类（铁）"/>
      <sheetName val="分单位-铁"/>
      <sheetName val="基本支出总表（开）"/>
      <sheetName val="基本支出总表（铁）"/>
      <sheetName val="项目支出总表（开）"/>
      <sheetName val="项目支出总表（铁）"/>
      <sheetName val="执行-开"/>
      <sheetName val="执行-铁"/>
      <sheetName val="计划-开"/>
      <sheetName val="计划-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C3" t="str">
            <v>功能科目编码</v>
          </cell>
        </row>
        <row r="3">
          <cell r="M3" t="str">
            <v>合计</v>
          </cell>
        </row>
        <row r="4">
          <cell r="P4" t="str">
            <v>支付金额</v>
          </cell>
        </row>
        <row r="5">
          <cell r="C5">
            <v>3</v>
          </cell>
        </row>
        <row r="6">
          <cell r="M6">
            <v>42643.979554</v>
          </cell>
        </row>
        <row r="6">
          <cell r="O6">
            <v>34559.093048</v>
          </cell>
          <cell r="P6">
            <v>30785.70464</v>
          </cell>
          <cell r="Q6">
            <v>8084.886506</v>
          </cell>
          <cell r="R6">
            <v>32388.655144</v>
          </cell>
          <cell r="S6">
            <v>1602.950504</v>
          </cell>
          <cell r="T6">
            <v>11858.274914</v>
          </cell>
        </row>
        <row r="7">
          <cell r="M7">
            <v>988.469666</v>
          </cell>
        </row>
        <row r="7">
          <cell r="P7">
            <v>839.854681</v>
          </cell>
        </row>
        <row r="8">
          <cell r="C8" t="str">
            <v>2010301</v>
          </cell>
        </row>
        <row r="8">
          <cell r="M8">
            <v>437.07868</v>
          </cell>
        </row>
        <row r="8">
          <cell r="P8">
            <v>405.940052</v>
          </cell>
        </row>
        <row r="9">
          <cell r="C9" t="str">
            <v>2010301</v>
          </cell>
        </row>
        <row r="9">
          <cell r="M9">
            <v>3.8</v>
          </cell>
        </row>
        <row r="9">
          <cell r="P9">
            <v>1.9</v>
          </cell>
        </row>
        <row r="10">
          <cell r="C10" t="str">
            <v>2010301</v>
          </cell>
        </row>
        <row r="10">
          <cell r="M10">
            <v>20.643241</v>
          </cell>
        </row>
        <row r="10">
          <cell r="P10">
            <v>20.643241</v>
          </cell>
        </row>
        <row r="11">
          <cell r="C11" t="str">
            <v>2010301</v>
          </cell>
        </row>
        <row r="11">
          <cell r="M11">
            <v>153.66</v>
          </cell>
        </row>
        <row r="11">
          <cell r="P11">
            <v>51.736109</v>
          </cell>
        </row>
        <row r="12">
          <cell r="C12" t="str">
            <v>2010301</v>
          </cell>
        </row>
        <row r="12">
          <cell r="M12">
            <v>55.048642</v>
          </cell>
        </row>
        <row r="12">
          <cell r="P12">
            <v>55.048642</v>
          </cell>
        </row>
        <row r="13">
          <cell r="C13" t="str">
            <v>2010301</v>
          </cell>
        </row>
        <row r="13">
          <cell r="M13">
            <v>31</v>
          </cell>
        </row>
        <row r="13">
          <cell r="P13">
            <v>28.137031</v>
          </cell>
        </row>
        <row r="14">
          <cell r="C14" t="str">
            <v>2010301</v>
          </cell>
        </row>
        <row r="14">
          <cell r="M14">
            <v>117.086112</v>
          </cell>
        </row>
        <row r="14">
          <cell r="P14">
            <v>109.334629</v>
          </cell>
        </row>
        <row r="15">
          <cell r="C15" t="str">
            <v>2010301</v>
          </cell>
        </row>
        <row r="15">
          <cell r="M15">
            <v>152.496391</v>
          </cell>
        </row>
        <row r="15">
          <cell r="P15">
            <v>152.015581</v>
          </cell>
        </row>
        <row r="16">
          <cell r="C16" t="str">
            <v>2010301</v>
          </cell>
        </row>
        <row r="16">
          <cell r="M16">
            <v>17.6566</v>
          </cell>
        </row>
        <row r="16">
          <cell r="P16">
            <v>15.099396</v>
          </cell>
        </row>
        <row r="17">
          <cell r="M17">
            <v>656.945936</v>
          </cell>
        </row>
        <row r="17">
          <cell r="P17">
            <v>524.179284</v>
          </cell>
        </row>
        <row r="18">
          <cell r="C18" t="str">
            <v>2013201</v>
          </cell>
        </row>
        <row r="18">
          <cell r="M18">
            <v>226.212492</v>
          </cell>
        </row>
        <row r="18">
          <cell r="P18">
            <v>208.00161</v>
          </cell>
        </row>
        <row r="19">
          <cell r="C19" t="str">
            <v>2013201</v>
          </cell>
        </row>
        <row r="19">
          <cell r="M19">
            <v>64.029427</v>
          </cell>
        </row>
        <row r="19">
          <cell r="P19">
            <v>58.104255</v>
          </cell>
        </row>
        <row r="20">
          <cell r="C20" t="str">
            <v>2013201</v>
          </cell>
        </row>
        <row r="20">
          <cell r="M20">
            <v>31.155546</v>
          </cell>
        </row>
        <row r="20">
          <cell r="P20">
            <v>28.201343</v>
          </cell>
        </row>
        <row r="21">
          <cell r="C21" t="str">
            <v>2013201</v>
          </cell>
        </row>
        <row r="21">
          <cell r="M21">
            <v>22.836924</v>
          </cell>
        </row>
        <row r="21">
          <cell r="P21">
            <v>20.761056</v>
          </cell>
        </row>
        <row r="22">
          <cell r="C22" t="str">
            <v>2013201</v>
          </cell>
        </row>
        <row r="22">
          <cell r="M22">
            <v>8.563847</v>
          </cell>
        </row>
        <row r="22">
          <cell r="P22">
            <v>7.100883</v>
          </cell>
        </row>
        <row r="23">
          <cell r="C23" t="str">
            <v>2013201</v>
          </cell>
        </row>
        <row r="23">
          <cell r="M23">
            <v>15</v>
          </cell>
        </row>
        <row r="23">
          <cell r="P23">
            <v>10.8925</v>
          </cell>
        </row>
        <row r="24">
          <cell r="C24" t="str">
            <v>2013201</v>
          </cell>
        </row>
        <row r="24">
          <cell r="M24">
            <v>11.84</v>
          </cell>
        </row>
        <row r="24">
          <cell r="P24">
            <v>9.844366</v>
          </cell>
        </row>
        <row r="25">
          <cell r="C25" t="str">
            <v>2013201</v>
          </cell>
        </row>
        <row r="25">
          <cell r="M25">
            <v>265.8797</v>
          </cell>
        </row>
        <row r="25">
          <cell r="P25">
            <v>177.040873</v>
          </cell>
        </row>
        <row r="26">
          <cell r="C26" t="str">
            <v>2013201</v>
          </cell>
        </row>
        <row r="26">
          <cell r="M26">
            <v>11.428</v>
          </cell>
        </row>
        <row r="26">
          <cell r="P26">
            <v>4.232398</v>
          </cell>
        </row>
        <row r="27">
          <cell r="M27">
            <v>775.184659</v>
          </cell>
        </row>
        <row r="27">
          <cell r="P27">
            <v>691.841559</v>
          </cell>
        </row>
        <row r="28">
          <cell r="C28" t="str">
            <v>2011101</v>
          </cell>
        </row>
        <row r="28">
          <cell r="M28">
            <v>143.4794</v>
          </cell>
        </row>
        <row r="28">
          <cell r="P28">
            <v>142.787183</v>
          </cell>
        </row>
        <row r="29">
          <cell r="C29" t="str">
            <v>2011101</v>
          </cell>
        </row>
        <row r="29">
          <cell r="M29">
            <v>22.0116</v>
          </cell>
        </row>
        <row r="29">
          <cell r="P29">
            <v>17.928394</v>
          </cell>
        </row>
        <row r="30">
          <cell r="C30" t="str">
            <v>2011101</v>
          </cell>
        </row>
        <row r="30">
          <cell r="M30">
            <v>54.164</v>
          </cell>
        </row>
        <row r="30">
          <cell r="P30">
            <v>22.471358</v>
          </cell>
        </row>
        <row r="31">
          <cell r="C31" t="str">
            <v>2011101</v>
          </cell>
        </row>
        <row r="31">
          <cell r="M31">
            <v>2.728004</v>
          </cell>
        </row>
        <row r="31">
          <cell r="P31">
            <v>1.57515</v>
          </cell>
        </row>
        <row r="32">
          <cell r="C32" t="str">
            <v>2011101</v>
          </cell>
        </row>
        <row r="32">
          <cell r="M32">
            <v>53.870407</v>
          </cell>
        </row>
        <row r="32">
          <cell r="P32">
            <v>52.104849</v>
          </cell>
        </row>
        <row r="33">
          <cell r="C33" t="str">
            <v>2011101</v>
          </cell>
        </row>
        <row r="33">
          <cell r="M33">
            <v>20.201403</v>
          </cell>
        </row>
        <row r="33">
          <cell r="P33">
            <v>20.201403</v>
          </cell>
        </row>
        <row r="34">
          <cell r="C34" t="str">
            <v>2011101</v>
          </cell>
        </row>
        <row r="34">
          <cell r="M34">
            <v>443.229845</v>
          </cell>
        </row>
        <row r="34">
          <cell r="P34">
            <v>412.812299</v>
          </cell>
        </row>
        <row r="35">
          <cell r="C35" t="str">
            <v>2011101</v>
          </cell>
        </row>
        <row r="35">
          <cell r="M35">
            <v>0.5</v>
          </cell>
        </row>
        <row r="35">
          <cell r="P35">
            <v>0.5</v>
          </cell>
        </row>
        <row r="36">
          <cell r="C36" t="str">
            <v>2011101</v>
          </cell>
        </row>
        <row r="36">
          <cell r="M36">
            <v>35</v>
          </cell>
        </row>
        <row r="36">
          <cell r="P36">
            <v>21.460923</v>
          </cell>
        </row>
        <row r="37">
          <cell r="M37">
            <v>499.43674</v>
          </cell>
        </row>
        <row r="37">
          <cell r="P37">
            <v>415.286909</v>
          </cell>
        </row>
        <row r="38">
          <cell r="C38" t="str">
            <v>2013601</v>
          </cell>
        </row>
        <row r="38">
          <cell r="M38">
            <v>26.78184</v>
          </cell>
        </row>
        <row r="38">
          <cell r="P38">
            <v>24.713452</v>
          </cell>
        </row>
        <row r="39">
          <cell r="C39" t="str">
            <v>2013601</v>
          </cell>
        </row>
        <row r="39">
          <cell r="M39">
            <v>9.493859</v>
          </cell>
        </row>
        <row r="39">
          <cell r="P39">
            <v>7.286677</v>
          </cell>
        </row>
        <row r="40">
          <cell r="C40" t="str">
            <v>2013601</v>
          </cell>
        </row>
        <row r="40">
          <cell r="M40">
            <v>1.2</v>
          </cell>
        </row>
        <row r="40">
          <cell r="P40">
            <v>0.6</v>
          </cell>
        </row>
        <row r="41">
          <cell r="C41" t="str">
            <v>2013601</v>
          </cell>
        </row>
        <row r="41">
          <cell r="M41">
            <v>17</v>
          </cell>
        </row>
        <row r="41">
          <cell r="P41">
            <v>6.396149</v>
          </cell>
        </row>
        <row r="42">
          <cell r="C42" t="str">
            <v>2013601</v>
          </cell>
        </row>
        <row r="42">
          <cell r="M42">
            <v>11.548</v>
          </cell>
        </row>
        <row r="42">
          <cell r="P42">
            <v>5.645646</v>
          </cell>
        </row>
        <row r="43">
          <cell r="C43" t="str">
            <v>2013601</v>
          </cell>
        </row>
        <row r="43">
          <cell r="M43">
            <v>75.628254</v>
          </cell>
        </row>
        <row r="43">
          <cell r="P43">
            <v>68.123219</v>
          </cell>
        </row>
        <row r="44">
          <cell r="C44" t="str">
            <v>2013601</v>
          </cell>
        </row>
        <row r="44">
          <cell r="M44">
            <v>234.179597</v>
          </cell>
        </row>
        <row r="44">
          <cell r="P44">
            <v>209.120193</v>
          </cell>
        </row>
        <row r="45">
          <cell r="C45" t="str">
            <v>2013601</v>
          </cell>
        </row>
        <row r="45">
          <cell r="M45">
            <v>113.562</v>
          </cell>
        </row>
        <row r="45">
          <cell r="P45">
            <v>87.313933</v>
          </cell>
        </row>
        <row r="46">
          <cell r="C46" t="str">
            <v>2013601</v>
          </cell>
        </row>
        <row r="46">
          <cell r="M46">
            <v>10.04319</v>
          </cell>
        </row>
        <row r="46">
          <cell r="P46">
            <v>6.08764</v>
          </cell>
        </row>
        <row r="47">
          <cell r="M47">
            <v>20.750457</v>
          </cell>
        </row>
        <row r="47">
          <cell r="P47">
            <v>16.881726</v>
          </cell>
        </row>
        <row r="48">
          <cell r="C48" t="str">
            <v>2010301</v>
          </cell>
        </row>
        <row r="48">
          <cell r="M48">
            <v>3.799552</v>
          </cell>
        </row>
        <row r="48">
          <cell r="P48">
            <v>3.794941</v>
          </cell>
        </row>
        <row r="49">
          <cell r="C49" t="str">
            <v>2010301</v>
          </cell>
        </row>
        <row r="49">
          <cell r="M49">
            <v>1</v>
          </cell>
        </row>
        <row r="49">
          <cell r="P49">
            <v>0.66726</v>
          </cell>
        </row>
        <row r="50">
          <cell r="C50" t="str">
            <v>2010301</v>
          </cell>
        </row>
        <row r="50">
          <cell r="M50">
            <v>14.2073</v>
          </cell>
        </row>
        <row r="50">
          <cell r="P50">
            <v>10.702527</v>
          </cell>
        </row>
        <row r="51">
          <cell r="C51" t="str">
            <v>2010301</v>
          </cell>
        </row>
        <row r="51">
          <cell r="M51">
            <v>1.268076</v>
          </cell>
        </row>
        <row r="51">
          <cell r="P51">
            <v>1.268052</v>
          </cell>
        </row>
        <row r="52">
          <cell r="C52" t="str">
            <v>2010301</v>
          </cell>
        </row>
        <row r="52">
          <cell r="M52">
            <v>0.475529</v>
          </cell>
        </row>
        <row r="52">
          <cell r="P52">
            <v>0.448946</v>
          </cell>
        </row>
        <row r="53">
          <cell r="M53">
            <v>870.892356</v>
          </cell>
        </row>
        <row r="53">
          <cell r="P53">
            <v>705.210318</v>
          </cell>
        </row>
        <row r="54">
          <cell r="C54" t="str">
            <v>2013801</v>
          </cell>
        </row>
        <row r="54">
          <cell r="M54">
            <v>37</v>
          </cell>
        </row>
        <row r="54">
          <cell r="P54">
            <v>35.054084</v>
          </cell>
        </row>
        <row r="55">
          <cell r="C55" t="str">
            <v>2013801</v>
          </cell>
        </row>
        <row r="55">
          <cell r="M55">
            <v>58.716</v>
          </cell>
        </row>
        <row r="55">
          <cell r="P55">
            <v>24.318237</v>
          </cell>
        </row>
        <row r="56">
          <cell r="C56" t="str">
            <v>2013801</v>
          </cell>
        </row>
        <row r="56">
          <cell r="M56">
            <v>22.473765</v>
          </cell>
        </row>
        <row r="56">
          <cell r="P56">
            <v>22.458606</v>
          </cell>
        </row>
        <row r="57">
          <cell r="C57" t="str">
            <v>2013801</v>
          </cell>
        </row>
        <row r="57">
          <cell r="M57">
            <v>0.9</v>
          </cell>
        </row>
        <row r="57">
          <cell r="P57">
            <v>0.896</v>
          </cell>
        </row>
        <row r="58">
          <cell r="C58" t="str">
            <v>2013801</v>
          </cell>
        </row>
        <row r="58">
          <cell r="M58">
            <v>5.317731</v>
          </cell>
        </row>
        <row r="58">
          <cell r="P58">
            <v>1.477458</v>
          </cell>
        </row>
        <row r="59">
          <cell r="C59" t="str">
            <v>2013801</v>
          </cell>
        </row>
        <row r="59">
          <cell r="M59">
            <v>476.70098</v>
          </cell>
        </row>
        <row r="59">
          <cell r="P59">
            <v>411.366952</v>
          </cell>
        </row>
        <row r="60">
          <cell r="C60" t="str">
            <v>2013801</v>
          </cell>
        </row>
        <row r="60">
          <cell r="M60">
            <v>161.326646</v>
          </cell>
        </row>
        <row r="60">
          <cell r="P60">
            <v>119.262733</v>
          </cell>
        </row>
        <row r="61">
          <cell r="C61" t="str">
            <v>2013801</v>
          </cell>
        </row>
        <row r="61">
          <cell r="M61">
            <v>59.930038</v>
          </cell>
        </row>
        <row r="61">
          <cell r="P61">
            <v>54.707163</v>
          </cell>
        </row>
        <row r="62">
          <cell r="C62" t="str">
            <v>2013801</v>
          </cell>
        </row>
        <row r="62">
          <cell r="M62">
            <v>48.527196</v>
          </cell>
        </row>
        <row r="62">
          <cell r="P62">
            <v>35.669085</v>
          </cell>
        </row>
        <row r="63">
          <cell r="M63">
            <v>489.148682</v>
          </cell>
        </row>
        <row r="63">
          <cell r="P63">
            <v>457.211526</v>
          </cell>
        </row>
        <row r="64">
          <cell r="C64" t="str">
            <v>2010601</v>
          </cell>
        </row>
        <row r="64">
          <cell r="M64">
            <v>12.707926</v>
          </cell>
        </row>
        <row r="64">
          <cell r="P64">
            <v>9.339967</v>
          </cell>
        </row>
        <row r="65">
          <cell r="C65" t="str">
            <v>2010601</v>
          </cell>
        </row>
        <row r="65">
          <cell r="M65">
            <v>22</v>
          </cell>
        </row>
        <row r="65">
          <cell r="P65">
            <v>14.672084</v>
          </cell>
        </row>
        <row r="66">
          <cell r="C66" t="str">
            <v>2010601</v>
          </cell>
        </row>
        <row r="66">
          <cell r="M66">
            <v>4.59265</v>
          </cell>
        </row>
        <row r="66">
          <cell r="P66">
            <v>3.48275</v>
          </cell>
        </row>
        <row r="67">
          <cell r="C67" t="str">
            <v>2010601</v>
          </cell>
        </row>
        <row r="67">
          <cell r="M67">
            <v>34.697208</v>
          </cell>
        </row>
        <row r="67">
          <cell r="P67">
            <v>31.193698</v>
          </cell>
        </row>
        <row r="68">
          <cell r="C68" t="str">
            <v>2010601</v>
          </cell>
        </row>
        <row r="68">
          <cell r="M68">
            <v>8.328</v>
          </cell>
        </row>
        <row r="68">
          <cell r="P68">
            <v>5.309516</v>
          </cell>
        </row>
        <row r="69">
          <cell r="C69" t="str">
            <v>2010601</v>
          </cell>
        </row>
        <row r="69">
          <cell r="M69">
            <v>274.07036</v>
          </cell>
        </row>
        <row r="69">
          <cell r="P69">
            <v>271.927085</v>
          </cell>
        </row>
        <row r="70">
          <cell r="C70" t="str">
            <v>2010601</v>
          </cell>
        </row>
        <row r="70">
          <cell r="M70">
            <v>97.874735</v>
          </cell>
        </row>
        <row r="70">
          <cell r="P70">
            <v>86.998123</v>
          </cell>
        </row>
        <row r="71">
          <cell r="C71" t="str">
            <v>2010601</v>
          </cell>
        </row>
        <row r="71">
          <cell r="M71">
            <v>33.887803</v>
          </cell>
        </row>
        <row r="71">
          <cell r="P71">
            <v>33.887803</v>
          </cell>
        </row>
        <row r="72">
          <cell r="C72" t="str">
            <v>2010601</v>
          </cell>
        </row>
        <row r="72">
          <cell r="M72">
            <v>0.99</v>
          </cell>
        </row>
        <row r="72">
          <cell r="P72">
            <v>0.4005</v>
          </cell>
        </row>
        <row r="73">
          <cell r="M73">
            <v>186.867267</v>
          </cell>
        </row>
        <row r="73">
          <cell r="P73">
            <v>165.631826</v>
          </cell>
        </row>
        <row r="74">
          <cell r="C74" t="str">
            <v>2010801</v>
          </cell>
        </row>
        <row r="74">
          <cell r="M74">
            <v>4.648658</v>
          </cell>
        </row>
        <row r="74">
          <cell r="P74">
            <v>4.17527</v>
          </cell>
        </row>
        <row r="75">
          <cell r="C75" t="str">
            <v>2010801</v>
          </cell>
        </row>
        <row r="75">
          <cell r="M75">
            <v>0.6</v>
          </cell>
        </row>
        <row r="75">
          <cell r="P75">
            <v>0.36</v>
          </cell>
        </row>
        <row r="76">
          <cell r="C76" t="str">
            <v>2010801</v>
          </cell>
        </row>
        <row r="76">
          <cell r="M76">
            <v>33.561836</v>
          </cell>
        </row>
        <row r="76">
          <cell r="P76">
            <v>30.924851</v>
          </cell>
        </row>
        <row r="77">
          <cell r="C77" t="str">
            <v>2010801</v>
          </cell>
        </row>
        <row r="77">
          <cell r="M77">
            <v>4.848</v>
          </cell>
        </row>
        <row r="77">
          <cell r="P77">
            <v>3.204804</v>
          </cell>
        </row>
        <row r="78">
          <cell r="C78" t="str">
            <v>2010801</v>
          </cell>
        </row>
        <row r="78">
          <cell r="M78">
            <v>8</v>
          </cell>
        </row>
        <row r="78">
          <cell r="P78">
            <v>3.825041</v>
          </cell>
        </row>
        <row r="79">
          <cell r="C79" t="str">
            <v>2010801</v>
          </cell>
        </row>
        <row r="79">
          <cell r="M79">
            <v>98.4555</v>
          </cell>
        </row>
        <row r="79">
          <cell r="P79">
            <v>92.333136</v>
          </cell>
        </row>
        <row r="80">
          <cell r="C80" t="str">
            <v>2010801</v>
          </cell>
        </row>
        <row r="80">
          <cell r="M80">
            <v>21.292404</v>
          </cell>
        </row>
        <row r="80">
          <cell r="P80">
            <v>16.937324</v>
          </cell>
        </row>
        <row r="81">
          <cell r="C81" t="str">
            <v>2010801</v>
          </cell>
        </row>
        <row r="81">
          <cell r="M81">
            <v>3.064449</v>
          </cell>
        </row>
        <row r="81">
          <cell r="P81">
            <v>2.395021</v>
          </cell>
        </row>
        <row r="82">
          <cell r="C82" t="str">
            <v>2010801</v>
          </cell>
        </row>
        <row r="82">
          <cell r="M82">
            <v>12.39642</v>
          </cell>
        </row>
        <row r="82">
          <cell r="P82">
            <v>11.476379</v>
          </cell>
        </row>
        <row r="83">
          <cell r="M83">
            <v>186.640553</v>
          </cell>
        </row>
        <row r="83">
          <cell r="P83">
            <v>164.334737</v>
          </cell>
        </row>
        <row r="84">
          <cell r="C84" t="str">
            <v>2012901</v>
          </cell>
        </row>
        <row r="84">
          <cell r="M84">
            <v>7</v>
          </cell>
        </row>
        <row r="84">
          <cell r="P84">
            <v>4.186313</v>
          </cell>
        </row>
        <row r="85">
          <cell r="C85" t="str">
            <v>2012901</v>
          </cell>
        </row>
        <row r="85">
          <cell r="M85">
            <v>29.793192</v>
          </cell>
        </row>
        <row r="85">
          <cell r="P85">
            <v>25.021653</v>
          </cell>
        </row>
        <row r="86">
          <cell r="C86" t="str">
            <v>2012901</v>
          </cell>
        </row>
        <row r="86">
          <cell r="M86">
            <v>4.130782</v>
          </cell>
        </row>
        <row r="86">
          <cell r="P86">
            <v>3.435561</v>
          </cell>
        </row>
        <row r="87">
          <cell r="C87" t="str">
            <v>2012901</v>
          </cell>
        </row>
        <row r="87">
          <cell r="M87">
            <v>92.8136</v>
          </cell>
        </row>
        <row r="87">
          <cell r="P87">
            <v>87.811194</v>
          </cell>
        </row>
        <row r="88">
          <cell r="C88" t="str">
            <v>2012901</v>
          </cell>
        </row>
        <row r="88">
          <cell r="M88">
            <v>32.385035</v>
          </cell>
        </row>
        <row r="88">
          <cell r="P88">
            <v>26.456294</v>
          </cell>
        </row>
        <row r="89">
          <cell r="C89" t="str">
            <v>2012901</v>
          </cell>
        </row>
        <row r="89">
          <cell r="M89">
            <v>11.591232</v>
          </cell>
        </row>
        <row r="89">
          <cell r="P89">
            <v>9.629203</v>
          </cell>
        </row>
        <row r="90">
          <cell r="C90" t="str">
            <v>2012901</v>
          </cell>
        </row>
        <row r="90">
          <cell r="M90">
            <v>3.78</v>
          </cell>
        </row>
        <row r="90">
          <cell r="P90">
            <v>2.647807</v>
          </cell>
        </row>
        <row r="91">
          <cell r="C91" t="str">
            <v>2012901</v>
          </cell>
        </row>
        <row r="91">
          <cell r="M91">
            <v>4.346712</v>
          </cell>
        </row>
        <row r="91">
          <cell r="P91">
            <v>4.346712</v>
          </cell>
        </row>
        <row r="92">
          <cell r="C92" t="str">
            <v>2012901</v>
          </cell>
        </row>
        <row r="92">
          <cell r="M92">
            <v>0.8</v>
          </cell>
        </row>
        <row r="92">
          <cell r="P92">
            <v>0.8</v>
          </cell>
        </row>
        <row r="93">
          <cell r="M93">
            <v>311.680627</v>
          </cell>
        </row>
        <row r="93">
          <cell r="P93">
            <v>259.099053</v>
          </cell>
        </row>
        <row r="94">
          <cell r="C94" t="str">
            <v>2013301</v>
          </cell>
        </row>
        <row r="94">
          <cell r="M94">
            <v>53.260876</v>
          </cell>
        </row>
        <row r="94">
          <cell r="P94">
            <v>53.190826</v>
          </cell>
        </row>
        <row r="95">
          <cell r="C95" t="str">
            <v>2013301</v>
          </cell>
        </row>
        <row r="95">
          <cell r="M95">
            <v>7.074971</v>
          </cell>
        </row>
        <row r="95">
          <cell r="P95">
            <v>4.86965</v>
          </cell>
        </row>
        <row r="96">
          <cell r="C96" t="str">
            <v>2013301</v>
          </cell>
        </row>
        <row r="96">
          <cell r="M96">
            <v>1.383715</v>
          </cell>
        </row>
        <row r="96">
          <cell r="P96">
            <v>0.824085</v>
          </cell>
        </row>
        <row r="97">
          <cell r="C97" t="str">
            <v>2013301</v>
          </cell>
        </row>
        <row r="97">
          <cell r="M97">
            <v>11</v>
          </cell>
        </row>
        <row r="97">
          <cell r="P97">
            <v>6.878853</v>
          </cell>
        </row>
        <row r="98">
          <cell r="C98" t="str">
            <v>2013301</v>
          </cell>
        </row>
        <row r="98">
          <cell r="M98">
            <v>18.866589</v>
          </cell>
        </row>
        <row r="98">
          <cell r="P98">
            <v>18.866589</v>
          </cell>
        </row>
        <row r="99">
          <cell r="C99" t="str">
            <v>2013301</v>
          </cell>
        </row>
        <row r="99">
          <cell r="M99">
            <v>7.008</v>
          </cell>
        </row>
        <row r="99">
          <cell r="P99">
            <v>5.273789</v>
          </cell>
        </row>
        <row r="100">
          <cell r="C100" t="str">
            <v>2013301</v>
          </cell>
        </row>
        <row r="100">
          <cell r="M100">
            <v>0.26</v>
          </cell>
        </row>
        <row r="100">
          <cell r="P100">
            <v>0.2</v>
          </cell>
        </row>
        <row r="101">
          <cell r="C101" t="str">
            <v>2013301</v>
          </cell>
        </row>
        <row r="101">
          <cell r="M101">
            <v>200.213576</v>
          </cell>
        </row>
        <row r="101">
          <cell r="P101">
            <v>156.629544</v>
          </cell>
        </row>
        <row r="102">
          <cell r="C102" t="str">
            <v>2013301</v>
          </cell>
        </row>
        <row r="102">
          <cell r="M102">
            <v>12.6129</v>
          </cell>
        </row>
        <row r="102">
          <cell r="P102">
            <v>12.365717</v>
          </cell>
        </row>
        <row r="103">
          <cell r="M103">
            <v>164.630383</v>
          </cell>
        </row>
        <row r="103">
          <cell r="P103">
            <v>148.924185</v>
          </cell>
        </row>
        <row r="104">
          <cell r="C104" t="str">
            <v>2013401</v>
          </cell>
        </row>
        <row r="104">
          <cell r="M104">
            <v>0.3</v>
          </cell>
        </row>
        <row r="104">
          <cell r="P104">
            <v>0.3</v>
          </cell>
        </row>
        <row r="105">
          <cell r="C105" t="str">
            <v>2013401</v>
          </cell>
        </row>
        <row r="105">
          <cell r="M105">
            <v>11.60013</v>
          </cell>
        </row>
        <row r="105">
          <cell r="P105">
            <v>11.60013</v>
          </cell>
        </row>
        <row r="106">
          <cell r="C106" t="str">
            <v>2013401</v>
          </cell>
        </row>
        <row r="106">
          <cell r="M106">
            <v>7</v>
          </cell>
        </row>
        <row r="106">
          <cell r="P106">
            <v>6.337285</v>
          </cell>
        </row>
        <row r="107">
          <cell r="C107" t="str">
            <v>2013401</v>
          </cell>
        </row>
        <row r="107">
          <cell r="M107">
            <v>4.350049</v>
          </cell>
        </row>
        <row r="107">
          <cell r="P107">
            <v>4.350049</v>
          </cell>
        </row>
        <row r="108">
          <cell r="C108" t="str">
            <v>2013401</v>
          </cell>
        </row>
        <row r="108">
          <cell r="M108">
            <v>4.008</v>
          </cell>
        </row>
        <row r="108">
          <cell r="P108">
            <v>1.801135</v>
          </cell>
        </row>
        <row r="109">
          <cell r="C109" t="str">
            <v>2013401</v>
          </cell>
        </row>
        <row r="109">
          <cell r="M109">
            <v>32.730426</v>
          </cell>
        </row>
        <row r="109">
          <cell r="P109">
            <v>29.869056</v>
          </cell>
        </row>
        <row r="110">
          <cell r="C110" t="str">
            <v>2013401</v>
          </cell>
        </row>
        <row r="110">
          <cell r="M110">
            <v>1.474022</v>
          </cell>
        </row>
        <row r="110">
          <cell r="P110">
            <v>1.264458</v>
          </cell>
        </row>
        <row r="111">
          <cell r="C111" t="str">
            <v>2013401</v>
          </cell>
        </row>
        <row r="111">
          <cell r="M111">
            <v>10.508004</v>
          </cell>
        </row>
        <row r="111">
          <cell r="P111">
            <v>8.903947</v>
          </cell>
        </row>
        <row r="112">
          <cell r="C112" t="str">
            <v>2013401</v>
          </cell>
        </row>
        <row r="112">
          <cell r="M112">
            <v>92.659752</v>
          </cell>
        </row>
        <row r="112">
          <cell r="P112">
            <v>84.498125</v>
          </cell>
        </row>
        <row r="113">
          <cell r="M113">
            <v>212.237737</v>
          </cell>
        </row>
        <row r="113">
          <cell r="P113">
            <v>202.465401</v>
          </cell>
        </row>
        <row r="114">
          <cell r="C114" t="str">
            <v>2013701</v>
          </cell>
        </row>
        <row r="114">
          <cell r="M114">
            <v>5.088</v>
          </cell>
        </row>
        <row r="114">
          <cell r="P114">
            <v>3.82529</v>
          </cell>
        </row>
        <row r="115">
          <cell r="C115" t="str">
            <v>2013701</v>
          </cell>
        </row>
        <row r="115">
          <cell r="M115">
            <v>16.129099</v>
          </cell>
        </row>
        <row r="115">
          <cell r="P115">
            <v>16.129099</v>
          </cell>
        </row>
        <row r="116">
          <cell r="C116" t="str">
            <v>2013701</v>
          </cell>
        </row>
        <row r="116">
          <cell r="M116">
            <v>44.65107</v>
          </cell>
        </row>
        <row r="116">
          <cell r="P116">
            <v>44.65107</v>
          </cell>
        </row>
        <row r="117">
          <cell r="C117" t="str">
            <v>2013701</v>
          </cell>
        </row>
        <row r="117">
          <cell r="M117">
            <v>129.321156</v>
          </cell>
        </row>
        <row r="117">
          <cell r="P117">
            <v>123.724819</v>
          </cell>
        </row>
        <row r="118">
          <cell r="C118" t="str">
            <v>2013701</v>
          </cell>
        </row>
        <row r="118">
          <cell r="M118">
            <v>11</v>
          </cell>
        </row>
        <row r="118">
          <cell r="P118">
            <v>8.086711</v>
          </cell>
        </row>
        <row r="119">
          <cell r="C119" t="str">
            <v>2013701</v>
          </cell>
        </row>
        <row r="119">
          <cell r="M119">
            <v>6.048412</v>
          </cell>
        </row>
        <row r="119">
          <cell r="P119">
            <v>6.048412</v>
          </cell>
        </row>
        <row r="120">
          <cell r="M120">
            <v>393.549942</v>
          </cell>
        </row>
        <row r="120">
          <cell r="P120">
            <v>274.171449</v>
          </cell>
        </row>
        <row r="121">
          <cell r="C121" t="str">
            <v>2150801</v>
          </cell>
        </row>
        <row r="121">
          <cell r="M121">
            <v>7.888</v>
          </cell>
        </row>
        <row r="121">
          <cell r="P121">
            <v>4.343737</v>
          </cell>
        </row>
        <row r="122">
          <cell r="C122" t="str">
            <v>2150801</v>
          </cell>
        </row>
        <row r="122">
          <cell r="M122">
            <v>315.673792</v>
          </cell>
        </row>
        <row r="122">
          <cell r="P122">
            <v>216.803684</v>
          </cell>
        </row>
        <row r="123">
          <cell r="C123" t="str">
            <v>2150801</v>
          </cell>
        </row>
        <row r="123">
          <cell r="M123">
            <v>5.274446</v>
          </cell>
        </row>
        <row r="123">
          <cell r="P123">
            <v>5.274446</v>
          </cell>
        </row>
        <row r="124">
          <cell r="C124" t="str">
            <v>2150801</v>
          </cell>
        </row>
        <row r="124">
          <cell r="M124">
            <v>14.065188</v>
          </cell>
        </row>
        <row r="124">
          <cell r="P124">
            <v>12.627661</v>
          </cell>
        </row>
        <row r="125">
          <cell r="C125" t="str">
            <v>2150801</v>
          </cell>
        </row>
        <row r="125">
          <cell r="M125">
            <v>10</v>
          </cell>
        </row>
        <row r="125">
          <cell r="P125">
            <v>4.576645</v>
          </cell>
        </row>
        <row r="126">
          <cell r="C126" t="str">
            <v>2150801</v>
          </cell>
        </row>
        <row r="126">
          <cell r="M126">
            <v>40.648516</v>
          </cell>
        </row>
        <row r="126">
          <cell r="P126">
            <v>30.545276</v>
          </cell>
        </row>
        <row r="127">
          <cell r="M127">
            <v>178.924396</v>
          </cell>
        </row>
        <row r="127">
          <cell r="P127">
            <v>156.155632</v>
          </cell>
        </row>
        <row r="128">
          <cell r="C128" t="str">
            <v>2010501</v>
          </cell>
        </row>
        <row r="128">
          <cell r="M128">
            <v>13.612776</v>
          </cell>
        </row>
        <row r="128">
          <cell r="P128">
            <v>12.374046</v>
          </cell>
        </row>
        <row r="129">
          <cell r="C129" t="str">
            <v>2010501</v>
          </cell>
        </row>
        <row r="129">
          <cell r="M129">
            <v>108.8198</v>
          </cell>
        </row>
        <row r="129">
          <cell r="P129">
            <v>96.928186</v>
          </cell>
        </row>
        <row r="130">
          <cell r="C130" t="str">
            <v>2010501</v>
          </cell>
        </row>
        <row r="130">
          <cell r="M130">
            <v>5.104791</v>
          </cell>
        </row>
        <row r="130">
          <cell r="P130">
            <v>5.104791</v>
          </cell>
        </row>
        <row r="131">
          <cell r="C131" t="str">
            <v>2010501</v>
          </cell>
        </row>
        <row r="131">
          <cell r="M131">
            <v>37.767029</v>
          </cell>
        </row>
        <row r="131">
          <cell r="P131">
            <v>31.533891</v>
          </cell>
        </row>
        <row r="132">
          <cell r="C132" t="str">
            <v>2010501</v>
          </cell>
        </row>
        <row r="132">
          <cell r="M132">
            <v>9</v>
          </cell>
        </row>
        <row r="132">
          <cell r="P132">
            <v>6.660431</v>
          </cell>
        </row>
        <row r="133">
          <cell r="C133" t="str">
            <v>2010501</v>
          </cell>
        </row>
        <row r="133">
          <cell r="M133">
            <v>4.62</v>
          </cell>
        </row>
        <row r="133">
          <cell r="P133">
            <v>3.554287</v>
          </cell>
        </row>
        <row r="134">
          <cell r="M134">
            <v>79.730996</v>
          </cell>
        </row>
        <row r="134">
          <cell r="P134">
            <v>69.607847</v>
          </cell>
        </row>
        <row r="135">
          <cell r="C135" t="str">
            <v>2010301</v>
          </cell>
        </row>
        <row r="135">
          <cell r="M135">
            <v>0.1</v>
          </cell>
        </row>
        <row r="135">
          <cell r="P135">
            <v>0.099649</v>
          </cell>
        </row>
        <row r="136">
          <cell r="C136" t="str">
            <v>2010301</v>
          </cell>
        </row>
        <row r="136">
          <cell r="M136">
            <v>13.3872</v>
          </cell>
        </row>
        <row r="136">
          <cell r="P136">
            <v>13.3872</v>
          </cell>
        </row>
        <row r="137">
          <cell r="C137" t="str">
            <v>2010301</v>
          </cell>
        </row>
        <row r="137">
          <cell r="M137">
            <v>0.70542</v>
          </cell>
        </row>
        <row r="137">
          <cell r="P137">
            <v>0.70542</v>
          </cell>
        </row>
        <row r="138">
          <cell r="C138" t="str">
            <v>2010301</v>
          </cell>
        </row>
        <row r="138">
          <cell r="M138">
            <v>4.495764</v>
          </cell>
        </row>
        <row r="138">
          <cell r="P138">
            <v>4.495764</v>
          </cell>
        </row>
        <row r="139">
          <cell r="C139" t="str">
            <v>2010301</v>
          </cell>
        </row>
        <row r="139">
          <cell r="M139">
            <v>1.685912</v>
          </cell>
        </row>
        <row r="139">
          <cell r="P139">
            <v>1.685912</v>
          </cell>
        </row>
        <row r="140">
          <cell r="C140" t="str">
            <v>2010301</v>
          </cell>
        </row>
        <row r="140">
          <cell r="M140">
            <v>50.1647</v>
          </cell>
        </row>
        <row r="140">
          <cell r="P140">
            <v>41.834915</v>
          </cell>
        </row>
        <row r="141">
          <cell r="C141" t="str">
            <v>2010301</v>
          </cell>
        </row>
        <row r="141">
          <cell r="M141">
            <v>0.78</v>
          </cell>
        </row>
        <row r="141">
          <cell r="P141">
            <v>0.39</v>
          </cell>
        </row>
        <row r="142">
          <cell r="C142" t="str">
            <v>2010301</v>
          </cell>
        </row>
        <row r="142">
          <cell r="M142">
            <v>5.412</v>
          </cell>
        </row>
        <row r="142">
          <cell r="P142">
            <v>5.206362</v>
          </cell>
        </row>
        <row r="143">
          <cell r="C143" t="str">
            <v>2010301</v>
          </cell>
        </row>
        <row r="143">
          <cell r="M143">
            <v>3</v>
          </cell>
        </row>
        <row r="143">
          <cell r="P143">
            <v>1.802625</v>
          </cell>
        </row>
        <row r="144">
          <cell r="M144">
            <v>240.918514</v>
          </cell>
        </row>
        <row r="144">
          <cell r="P144">
            <v>188.787643</v>
          </cell>
        </row>
        <row r="145">
          <cell r="C145" t="str">
            <v>2040601</v>
          </cell>
        </row>
        <row r="145">
          <cell r="M145">
            <v>152.349804</v>
          </cell>
        </row>
        <row r="145">
          <cell r="P145">
            <v>121.085211</v>
          </cell>
        </row>
        <row r="146">
          <cell r="C146" t="str">
            <v>2040601</v>
          </cell>
        </row>
        <row r="146">
          <cell r="M146">
            <v>9.64</v>
          </cell>
        </row>
        <row r="146">
          <cell r="P146">
            <v>3.225596</v>
          </cell>
        </row>
        <row r="147">
          <cell r="C147" t="str">
            <v>2040601</v>
          </cell>
        </row>
        <row r="147">
          <cell r="M147">
            <v>10</v>
          </cell>
        </row>
        <row r="147">
          <cell r="P147">
            <v>6.654683</v>
          </cell>
        </row>
        <row r="148">
          <cell r="C148" t="str">
            <v>2040601</v>
          </cell>
        </row>
        <row r="148">
          <cell r="M148">
            <v>46.012982</v>
          </cell>
        </row>
        <row r="148">
          <cell r="P148">
            <v>37.100836</v>
          </cell>
        </row>
        <row r="149">
          <cell r="C149" t="str">
            <v>2040601</v>
          </cell>
        </row>
        <row r="149">
          <cell r="M149">
            <v>16.665984</v>
          </cell>
        </row>
        <row r="149">
          <cell r="P149">
            <v>15.282598</v>
          </cell>
        </row>
        <row r="150">
          <cell r="C150" t="str">
            <v>2040601</v>
          </cell>
        </row>
        <row r="150">
          <cell r="M150">
            <v>6.249744</v>
          </cell>
        </row>
        <row r="150">
          <cell r="P150">
            <v>5.438719</v>
          </cell>
        </row>
        <row r="151">
          <cell r="M151">
            <v>329.231527</v>
          </cell>
        </row>
        <row r="151">
          <cell r="P151">
            <v>301.614384</v>
          </cell>
        </row>
        <row r="152">
          <cell r="C152" t="str">
            <v>2130101</v>
          </cell>
        </row>
        <row r="152">
          <cell r="M152">
            <v>7.913885</v>
          </cell>
        </row>
        <row r="152">
          <cell r="P152">
            <v>7.184376</v>
          </cell>
        </row>
        <row r="153">
          <cell r="C153" t="str">
            <v>2130101</v>
          </cell>
        </row>
        <row r="153">
          <cell r="M153">
            <v>55.506225</v>
          </cell>
        </row>
        <row r="153">
          <cell r="P153">
            <v>55.313839</v>
          </cell>
        </row>
        <row r="154">
          <cell r="C154" t="str">
            <v>2130101</v>
          </cell>
        </row>
        <row r="154">
          <cell r="M154">
            <v>8.08</v>
          </cell>
        </row>
        <row r="154">
          <cell r="P154">
            <v>1.229277</v>
          </cell>
        </row>
        <row r="155">
          <cell r="C155" t="str">
            <v>2130101</v>
          </cell>
        </row>
        <row r="155">
          <cell r="M155">
            <v>57.1656</v>
          </cell>
        </row>
        <row r="155">
          <cell r="P155">
            <v>51.896008</v>
          </cell>
        </row>
        <row r="156">
          <cell r="C156" t="str">
            <v>2130101</v>
          </cell>
        </row>
        <row r="156">
          <cell r="M156">
            <v>19.518882</v>
          </cell>
        </row>
        <row r="156">
          <cell r="P156">
            <v>19.266365</v>
          </cell>
        </row>
        <row r="157">
          <cell r="C157" t="str">
            <v>2130101</v>
          </cell>
        </row>
        <row r="157">
          <cell r="M157">
            <v>158.577354</v>
          </cell>
        </row>
        <row r="157">
          <cell r="P157">
            <v>149.853991</v>
          </cell>
        </row>
        <row r="158">
          <cell r="C158" t="str">
            <v>2130101</v>
          </cell>
        </row>
        <row r="158">
          <cell r="M158">
            <v>13</v>
          </cell>
        </row>
        <row r="158">
          <cell r="P158">
            <v>9.279697</v>
          </cell>
        </row>
        <row r="159">
          <cell r="C159" t="str">
            <v>2130101</v>
          </cell>
        </row>
        <row r="159">
          <cell r="M159">
            <v>7.319581</v>
          </cell>
        </row>
        <row r="159">
          <cell r="P159">
            <v>7.319581</v>
          </cell>
        </row>
        <row r="160">
          <cell r="C160" t="str">
            <v>2130101</v>
          </cell>
        </row>
        <row r="160">
          <cell r="M160">
            <v>2.15</v>
          </cell>
        </row>
        <row r="160">
          <cell r="P160">
            <v>0.27125</v>
          </cell>
        </row>
        <row r="161">
          <cell r="M161">
            <v>416.90164</v>
          </cell>
        </row>
        <row r="161">
          <cell r="P161">
            <v>374.04317</v>
          </cell>
        </row>
        <row r="162">
          <cell r="C162" t="str">
            <v>2080101</v>
          </cell>
        </row>
        <row r="162">
          <cell r="M162">
            <v>1.4</v>
          </cell>
        </row>
        <row r="162">
          <cell r="P162">
            <v>0.7</v>
          </cell>
        </row>
        <row r="163">
          <cell r="C163" t="str">
            <v>2080101</v>
          </cell>
        </row>
        <row r="163">
          <cell r="M163">
            <v>43.84164</v>
          </cell>
        </row>
        <row r="163">
          <cell r="P163">
            <v>37.376785</v>
          </cell>
        </row>
        <row r="164">
          <cell r="C164" t="str">
            <v>2080101</v>
          </cell>
        </row>
        <row r="164">
          <cell r="M164">
            <v>17</v>
          </cell>
        </row>
        <row r="164">
          <cell r="P164">
            <v>15.075223</v>
          </cell>
        </row>
        <row r="165">
          <cell r="C165" t="str">
            <v>2080101</v>
          </cell>
        </row>
        <row r="165">
          <cell r="M165">
            <v>218.3773</v>
          </cell>
        </row>
        <row r="165">
          <cell r="P165">
            <v>198.782188</v>
          </cell>
        </row>
        <row r="166">
          <cell r="C166" t="str">
            <v>2080101</v>
          </cell>
        </row>
        <row r="166">
          <cell r="M166">
            <v>10.06</v>
          </cell>
        </row>
        <row r="166">
          <cell r="P166">
            <v>5.795823</v>
          </cell>
        </row>
        <row r="167">
          <cell r="C167" t="str">
            <v>2080101</v>
          </cell>
        </row>
        <row r="167">
          <cell r="M167">
            <v>12.491299</v>
          </cell>
        </row>
        <row r="167">
          <cell r="P167">
            <v>10.688026</v>
          </cell>
        </row>
        <row r="168">
          <cell r="C168" t="str">
            <v>2080101</v>
          </cell>
        </row>
        <row r="168">
          <cell r="M168">
            <v>76.699246</v>
          </cell>
        </row>
        <row r="168">
          <cell r="P168">
            <v>71.416048</v>
          </cell>
        </row>
        <row r="169">
          <cell r="C169" t="str">
            <v>2080101</v>
          </cell>
        </row>
        <row r="169">
          <cell r="M169">
            <v>10.099679</v>
          </cell>
        </row>
        <row r="169">
          <cell r="P169">
            <v>10.099679</v>
          </cell>
        </row>
        <row r="170">
          <cell r="C170" t="str">
            <v>2080101</v>
          </cell>
        </row>
        <row r="170">
          <cell r="M170">
            <v>26.932476</v>
          </cell>
        </row>
        <row r="170">
          <cell r="P170">
            <v>24.109398</v>
          </cell>
        </row>
        <row r="171">
          <cell r="M171">
            <v>244.685933</v>
          </cell>
        </row>
        <row r="171">
          <cell r="P171">
            <v>215.81284</v>
          </cell>
        </row>
        <row r="172">
          <cell r="C172" t="str">
            <v>2080201</v>
          </cell>
        </row>
        <row r="172">
          <cell r="M172">
            <v>1.3</v>
          </cell>
        </row>
        <row r="172">
          <cell r="P172">
            <v>0.7</v>
          </cell>
        </row>
        <row r="173">
          <cell r="C173" t="str">
            <v>2080201</v>
          </cell>
        </row>
        <row r="173">
          <cell r="M173">
            <v>36.584619</v>
          </cell>
        </row>
        <row r="173">
          <cell r="P173">
            <v>31.193989</v>
          </cell>
        </row>
        <row r="174">
          <cell r="C174" t="str">
            <v>2080201</v>
          </cell>
        </row>
        <row r="174">
          <cell r="M174">
            <v>47.999964</v>
          </cell>
        </row>
        <row r="174">
          <cell r="P174">
            <v>37.470449</v>
          </cell>
        </row>
        <row r="175">
          <cell r="C175" t="str">
            <v>2080201</v>
          </cell>
        </row>
        <row r="175">
          <cell r="M175">
            <v>121.563724</v>
          </cell>
        </row>
        <row r="175">
          <cell r="P175">
            <v>114.077949</v>
          </cell>
        </row>
        <row r="176">
          <cell r="C176" t="str">
            <v>2080201</v>
          </cell>
        </row>
        <row r="176">
          <cell r="M176">
            <v>4.2</v>
          </cell>
        </row>
        <row r="176">
          <cell r="P176">
            <v>2.713327</v>
          </cell>
        </row>
        <row r="177">
          <cell r="C177" t="str">
            <v>2080201</v>
          </cell>
        </row>
        <row r="177">
          <cell r="M177">
            <v>9</v>
          </cell>
        </row>
        <row r="177">
          <cell r="P177">
            <v>8.306789</v>
          </cell>
        </row>
        <row r="178">
          <cell r="C178" t="str">
            <v>2080201</v>
          </cell>
        </row>
        <row r="178">
          <cell r="M178">
            <v>12.880056</v>
          </cell>
        </row>
        <row r="178">
          <cell r="P178">
            <v>11.713243</v>
          </cell>
        </row>
        <row r="179">
          <cell r="C179" t="str">
            <v>2080201</v>
          </cell>
        </row>
        <row r="179">
          <cell r="M179">
            <v>4.830021</v>
          </cell>
        </row>
        <row r="179">
          <cell r="P179">
            <v>4.830021</v>
          </cell>
        </row>
        <row r="180">
          <cell r="C180" t="str">
            <v>2080201</v>
          </cell>
        </row>
        <row r="180">
          <cell r="M180">
            <v>6.327549</v>
          </cell>
        </row>
        <row r="180">
          <cell r="P180">
            <v>4.807073</v>
          </cell>
        </row>
        <row r="181">
          <cell r="M181">
            <v>27.320816</v>
          </cell>
        </row>
        <row r="181">
          <cell r="P181">
            <v>22.949331</v>
          </cell>
        </row>
        <row r="182">
          <cell r="C182" t="str">
            <v>2081101</v>
          </cell>
        </row>
        <row r="182">
          <cell r="M182">
            <v>1.128</v>
          </cell>
        </row>
        <row r="182">
          <cell r="P182">
            <v>0.421062</v>
          </cell>
        </row>
        <row r="183">
          <cell r="C183" t="str">
            <v>2081101</v>
          </cell>
        </row>
        <row r="183">
          <cell r="M183">
            <v>1</v>
          </cell>
        </row>
        <row r="183">
          <cell r="P183">
            <v>0.246907</v>
          </cell>
        </row>
        <row r="184">
          <cell r="C184" t="str">
            <v>2081101</v>
          </cell>
        </row>
        <row r="184">
          <cell r="M184">
            <v>2.124216</v>
          </cell>
        </row>
        <row r="184">
          <cell r="P184">
            <v>2.124216</v>
          </cell>
        </row>
        <row r="185">
          <cell r="C185" t="str">
            <v>2081101</v>
          </cell>
        </row>
        <row r="185">
          <cell r="M185">
            <v>5.698219</v>
          </cell>
        </row>
        <row r="185">
          <cell r="P185">
            <v>4.767444</v>
          </cell>
        </row>
        <row r="186">
          <cell r="C186" t="str">
            <v>2081101</v>
          </cell>
        </row>
        <row r="186">
          <cell r="M186">
            <v>0.796581</v>
          </cell>
        </row>
        <row r="186">
          <cell r="P186">
            <v>0.796581</v>
          </cell>
        </row>
        <row r="187">
          <cell r="C187" t="str">
            <v>2081101</v>
          </cell>
        </row>
        <row r="187">
          <cell r="M187">
            <v>16.5738</v>
          </cell>
        </row>
        <row r="187">
          <cell r="P187">
            <v>14.593121</v>
          </cell>
        </row>
        <row r="188">
          <cell r="M188">
            <v>192.207637</v>
          </cell>
        </row>
        <row r="188">
          <cell r="P188">
            <v>156.234758</v>
          </cell>
        </row>
        <row r="189">
          <cell r="C189" t="str">
            <v>2082801</v>
          </cell>
        </row>
        <row r="189">
          <cell r="M189">
            <v>2.76</v>
          </cell>
        </row>
        <row r="189">
          <cell r="P189">
            <v>2.565001</v>
          </cell>
        </row>
        <row r="190">
          <cell r="C190" t="str">
            <v>2082801</v>
          </cell>
        </row>
        <row r="190">
          <cell r="M190">
            <v>3.7764</v>
          </cell>
        </row>
        <row r="190">
          <cell r="P190">
            <v>3.7764</v>
          </cell>
        </row>
        <row r="191">
          <cell r="C191" t="str">
            <v>2082801</v>
          </cell>
        </row>
        <row r="191">
          <cell r="M191">
            <v>10.289172</v>
          </cell>
        </row>
        <row r="191">
          <cell r="P191">
            <v>10.289172</v>
          </cell>
        </row>
        <row r="192">
          <cell r="C192" t="str">
            <v>2082801</v>
          </cell>
        </row>
        <row r="192">
          <cell r="M192">
            <v>28.927613</v>
          </cell>
        </row>
        <row r="192">
          <cell r="P192">
            <v>28.927613</v>
          </cell>
        </row>
        <row r="193">
          <cell r="C193" t="str">
            <v>2082801</v>
          </cell>
        </row>
        <row r="193">
          <cell r="M193">
            <v>133.9831</v>
          </cell>
        </row>
        <row r="193">
          <cell r="P193">
            <v>98.948502</v>
          </cell>
        </row>
        <row r="194">
          <cell r="C194" t="str">
            <v>2082801</v>
          </cell>
        </row>
        <row r="194">
          <cell r="M194">
            <v>0.512912</v>
          </cell>
        </row>
        <row r="194">
          <cell r="P194">
            <v>0.512912</v>
          </cell>
        </row>
        <row r="195">
          <cell r="C195" t="str">
            <v>2082801</v>
          </cell>
        </row>
        <row r="195">
          <cell r="M195">
            <v>8</v>
          </cell>
        </row>
        <row r="195">
          <cell r="P195">
            <v>7.312718</v>
          </cell>
        </row>
        <row r="196">
          <cell r="C196" t="str">
            <v>2082801</v>
          </cell>
        </row>
        <row r="196">
          <cell r="M196">
            <v>0.1</v>
          </cell>
        </row>
        <row r="196">
          <cell r="P196">
            <v>0.044</v>
          </cell>
        </row>
        <row r="197">
          <cell r="C197" t="str">
            <v>2082801</v>
          </cell>
        </row>
        <row r="197">
          <cell r="M197">
            <v>3.85844</v>
          </cell>
        </row>
        <row r="197">
          <cell r="P197">
            <v>3.85844</v>
          </cell>
        </row>
        <row r="198">
          <cell r="M198">
            <v>321.958754</v>
          </cell>
        </row>
        <row r="198">
          <cell r="P198">
            <v>260.65042</v>
          </cell>
        </row>
        <row r="199">
          <cell r="C199" t="str">
            <v>2100101</v>
          </cell>
        </row>
        <row r="199">
          <cell r="M199">
            <v>46.659667</v>
          </cell>
        </row>
        <row r="199">
          <cell r="P199">
            <v>41.533761</v>
          </cell>
        </row>
        <row r="200">
          <cell r="C200" t="str">
            <v>2100101</v>
          </cell>
        </row>
        <row r="200">
          <cell r="M200">
            <v>5.1</v>
          </cell>
        </row>
        <row r="200">
          <cell r="P200">
            <v>3.294754</v>
          </cell>
        </row>
        <row r="201">
          <cell r="C201" t="str">
            <v>2100101</v>
          </cell>
        </row>
        <row r="201">
          <cell r="M201">
            <v>6.124253</v>
          </cell>
        </row>
        <row r="201">
          <cell r="P201">
            <v>6.124253</v>
          </cell>
        </row>
        <row r="202">
          <cell r="C202" t="str">
            <v>2100101</v>
          </cell>
        </row>
        <row r="202">
          <cell r="M202">
            <v>16.33134</v>
          </cell>
        </row>
        <row r="202">
          <cell r="P202">
            <v>16.33134</v>
          </cell>
        </row>
        <row r="203">
          <cell r="C203" t="str">
            <v>2100101</v>
          </cell>
        </row>
        <row r="203">
          <cell r="M203">
            <v>30.3516</v>
          </cell>
        </row>
        <row r="203">
          <cell r="P203">
            <v>23.768083</v>
          </cell>
        </row>
        <row r="204">
          <cell r="C204" t="str">
            <v>2100101</v>
          </cell>
        </row>
        <row r="204">
          <cell r="M204">
            <v>200.9945</v>
          </cell>
        </row>
        <row r="204">
          <cell r="P204">
            <v>158.428091</v>
          </cell>
        </row>
        <row r="205">
          <cell r="C205" t="str">
            <v>2100101</v>
          </cell>
        </row>
        <row r="205">
          <cell r="M205">
            <v>4.497394</v>
          </cell>
        </row>
        <row r="205">
          <cell r="P205">
            <v>3.011298</v>
          </cell>
        </row>
        <row r="206">
          <cell r="C206" t="str">
            <v>2100101</v>
          </cell>
        </row>
        <row r="206">
          <cell r="M206">
            <v>11</v>
          </cell>
        </row>
        <row r="206">
          <cell r="P206">
            <v>7.25884</v>
          </cell>
        </row>
        <row r="207">
          <cell r="C207" t="str">
            <v>2100101</v>
          </cell>
        </row>
        <row r="207">
          <cell r="M207">
            <v>0.9</v>
          </cell>
        </row>
        <row r="207">
          <cell r="P207">
            <v>0.9</v>
          </cell>
        </row>
        <row r="208">
          <cell r="M208">
            <v>451.108762</v>
          </cell>
        </row>
        <row r="208">
          <cell r="P208">
            <v>310.584726</v>
          </cell>
        </row>
        <row r="209">
          <cell r="C209" t="str">
            <v>2100302</v>
          </cell>
        </row>
        <row r="209">
          <cell r="M209">
            <v>57.6</v>
          </cell>
        </row>
        <row r="209">
          <cell r="P209">
            <v>54.22755</v>
          </cell>
        </row>
        <row r="210">
          <cell r="C210" t="str">
            <v>2100302</v>
          </cell>
        </row>
        <row r="210">
          <cell r="M210">
            <v>29.55806</v>
          </cell>
        </row>
        <row r="210">
          <cell r="P210">
            <v>18.851403</v>
          </cell>
        </row>
        <row r="211">
          <cell r="C211" t="str">
            <v>2100302</v>
          </cell>
        </row>
        <row r="211">
          <cell r="M211">
            <v>11.084272</v>
          </cell>
        </row>
        <row r="211">
          <cell r="P211">
            <v>10.127538</v>
          </cell>
        </row>
        <row r="212">
          <cell r="C212" t="str">
            <v>2100302</v>
          </cell>
        </row>
        <row r="212">
          <cell r="M212">
            <v>16.720363</v>
          </cell>
        </row>
        <row r="212">
          <cell r="P212">
            <v>9.501619</v>
          </cell>
        </row>
        <row r="213">
          <cell r="C213" t="str">
            <v>2100302</v>
          </cell>
        </row>
        <row r="213">
          <cell r="M213">
            <v>89.828897</v>
          </cell>
        </row>
        <row r="213">
          <cell r="P213">
            <v>55.72793</v>
          </cell>
        </row>
        <row r="214">
          <cell r="C214" t="str">
            <v>2100302</v>
          </cell>
        </row>
        <row r="214">
          <cell r="M214">
            <v>246.31717</v>
          </cell>
        </row>
        <row r="214">
          <cell r="P214">
            <v>162.148686</v>
          </cell>
        </row>
        <row r="215">
          <cell r="M215">
            <v>281.079276</v>
          </cell>
        </row>
        <row r="215">
          <cell r="P215">
            <v>218.388784</v>
          </cell>
        </row>
        <row r="216">
          <cell r="C216" t="str">
            <v>2100302</v>
          </cell>
        </row>
        <row r="216">
          <cell r="M216">
            <v>50.169024</v>
          </cell>
        </row>
        <row r="216">
          <cell r="P216">
            <v>38.931829</v>
          </cell>
        </row>
        <row r="217">
          <cell r="C217" t="str">
            <v>2100302</v>
          </cell>
        </row>
        <row r="217">
          <cell r="M217">
            <v>138.176625</v>
          </cell>
        </row>
        <row r="217">
          <cell r="P217">
            <v>102.724931</v>
          </cell>
        </row>
        <row r="218">
          <cell r="C218" t="str">
            <v>2100302</v>
          </cell>
        </row>
        <row r="218">
          <cell r="M218">
            <v>6.217949</v>
          </cell>
        </row>
        <row r="218">
          <cell r="P218">
            <v>4.978835</v>
          </cell>
        </row>
        <row r="219">
          <cell r="C219" t="str">
            <v>2100302</v>
          </cell>
        </row>
        <row r="219">
          <cell r="M219">
            <v>15.934483</v>
          </cell>
        </row>
        <row r="219">
          <cell r="P219">
            <v>12.338371</v>
          </cell>
        </row>
        <row r="220">
          <cell r="C220" t="str">
            <v>2100302</v>
          </cell>
        </row>
        <row r="220">
          <cell r="M220">
            <v>54</v>
          </cell>
        </row>
        <row r="220">
          <cell r="P220">
            <v>46.547591</v>
          </cell>
        </row>
        <row r="221">
          <cell r="C221" t="str">
            <v>2100302</v>
          </cell>
        </row>
        <row r="221">
          <cell r="M221">
            <v>16.581195</v>
          </cell>
        </row>
        <row r="221">
          <cell r="P221">
            <v>12.867227</v>
          </cell>
        </row>
        <row r="222">
          <cell r="M222">
            <v>266.274261</v>
          </cell>
        </row>
        <row r="222">
          <cell r="P222">
            <v>196.808134</v>
          </cell>
        </row>
        <row r="223">
          <cell r="C223" t="str">
            <v>2100302</v>
          </cell>
        </row>
        <row r="223">
          <cell r="M223">
            <v>15.289335</v>
          </cell>
        </row>
        <row r="223">
          <cell r="P223">
            <v>10.244314</v>
          </cell>
        </row>
        <row r="224">
          <cell r="C224" t="str">
            <v>2100302</v>
          </cell>
        </row>
        <row r="224">
          <cell r="M224">
            <v>16.316556</v>
          </cell>
        </row>
        <row r="224">
          <cell r="P224">
            <v>10.910174</v>
          </cell>
        </row>
        <row r="225">
          <cell r="C225" t="str">
            <v>2100302</v>
          </cell>
        </row>
        <row r="225">
          <cell r="M225">
            <v>43.2</v>
          </cell>
        </row>
        <row r="225">
          <cell r="P225">
            <v>43.2</v>
          </cell>
        </row>
        <row r="226">
          <cell r="C226" t="str">
            <v>2100302</v>
          </cell>
        </row>
        <row r="226">
          <cell r="M226">
            <v>49.378366</v>
          </cell>
        </row>
        <row r="226">
          <cell r="P226">
            <v>33.084989</v>
          </cell>
        </row>
        <row r="227">
          <cell r="C227" t="str">
            <v>2100302</v>
          </cell>
        </row>
        <row r="227">
          <cell r="M227">
            <v>6.118708</v>
          </cell>
        </row>
        <row r="227">
          <cell r="P227">
            <v>4.293162</v>
          </cell>
        </row>
        <row r="228">
          <cell r="C228" t="str">
            <v>2100302</v>
          </cell>
        </row>
        <row r="228">
          <cell r="M228">
            <v>135.971296</v>
          </cell>
        </row>
        <row r="228">
          <cell r="P228">
            <v>95.075495</v>
          </cell>
        </row>
        <row r="229">
          <cell r="M229">
            <v>428.265521</v>
          </cell>
        </row>
        <row r="229">
          <cell r="P229">
            <v>376.696035</v>
          </cell>
        </row>
        <row r="230">
          <cell r="C230" t="str">
            <v>2100302</v>
          </cell>
        </row>
        <row r="230">
          <cell r="M230">
            <v>10.15353</v>
          </cell>
        </row>
        <row r="230">
          <cell r="P230">
            <v>10.15353</v>
          </cell>
        </row>
        <row r="231">
          <cell r="C231" t="str">
            <v>2100302</v>
          </cell>
        </row>
        <row r="231">
          <cell r="M231">
            <v>55.8</v>
          </cell>
        </row>
        <row r="231">
          <cell r="P231">
            <v>55.8</v>
          </cell>
        </row>
        <row r="232">
          <cell r="C232" t="str">
            <v>2100302</v>
          </cell>
        </row>
        <row r="232">
          <cell r="M232">
            <v>225.634</v>
          </cell>
        </row>
        <row r="232">
          <cell r="P232">
            <v>195.133547</v>
          </cell>
        </row>
        <row r="233">
          <cell r="C233" t="str">
            <v>2100302</v>
          </cell>
        </row>
        <row r="233">
          <cell r="M233">
            <v>27.07608</v>
          </cell>
        </row>
        <row r="233">
          <cell r="P233">
            <v>24.180953</v>
          </cell>
        </row>
        <row r="234">
          <cell r="C234" t="str">
            <v>2100302</v>
          </cell>
        </row>
        <row r="234">
          <cell r="M234">
            <v>27.603895</v>
          </cell>
        </row>
        <row r="234">
          <cell r="P234">
            <v>18.416103</v>
          </cell>
        </row>
        <row r="235">
          <cell r="C235" t="str">
            <v>2100302</v>
          </cell>
        </row>
        <row r="235">
          <cell r="M235">
            <v>81.998016</v>
          </cell>
        </row>
        <row r="235">
          <cell r="P235">
            <v>73.011902</v>
          </cell>
        </row>
        <row r="236">
          <cell r="M236">
            <v>124.112795</v>
          </cell>
        </row>
        <row r="236">
          <cell r="P236">
            <v>110.119943</v>
          </cell>
        </row>
        <row r="237">
          <cell r="C237" t="str">
            <v>2101501</v>
          </cell>
        </row>
        <row r="237">
          <cell r="M237">
            <v>2.22</v>
          </cell>
        </row>
        <row r="237">
          <cell r="P237">
            <v>1.48</v>
          </cell>
        </row>
        <row r="238">
          <cell r="C238" t="str">
            <v>2101501</v>
          </cell>
        </row>
        <row r="238">
          <cell r="M238">
            <v>6</v>
          </cell>
        </row>
        <row r="238">
          <cell r="P238">
            <v>5.11363</v>
          </cell>
        </row>
        <row r="239">
          <cell r="C239" t="str">
            <v>2101501</v>
          </cell>
        </row>
        <row r="239">
          <cell r="M239">
            <v>26.959234</v>
          </cell>
        </row>
        <row r="239">
          <cell r="P239">
            <v>20.598696</v>
          </cell>
        </row>
        <row r="240">
          <cell r="C240" t="str">
            <v>2101501</v>
          </cell>
        </row>
        <row r="240">
          <cell r="M240">
            <v>3.520953</v>
          </cell>
        </row>
        <row r="240">
          <cell r="P240">
            <v>3.520953</v>
          </cell>
        </row>
        <row r="241">
          <cell r="C241" t="str">
            <v>2101501</v>
          </cell>
        </row>
        <row r="241">
          <cell r="M241">
            <v>9.389208</v>
          </cell>
        </row>
        <row r="241">
          <cell r="P241">
            <v>7.235584</v>
          </cell>
        </row>
        <row r="242">
          <cell r="C242" t="str">
            <v>2101501</v>
          </cell>
        </row>
        <row r="242">
          <cell r="M242">
            <v>76.0234</v>
          </cell>
        </row>
        <row r="242">
          <cell r="P242">
            <v>72.17108</v>
          </cell>
        </row>
        <row r="243">
          <cell r="M243">
            <v>348.189188</v>
          </cell>
        </row>
        <row r="243">
          <cell r="P243">
            <v>288.178566</v>
          </cell>
        </row>
        <row r="244">
          <cell r="C244" t="str">
            <v>2050101</v>
          </cell>
        </row>
        <row r="244">
          <cell r="M244">
            <v>61.5324</v>
          </cell>
        </row>
        <row r="244">
          <cell r="P244">
            <v>41.108368</v>
          </cell>
        </row>
        <row r="245">
          <cell r="C245" t="str">
            <v>2050101</v>
          </cell>
        </row>
        <row r="245">
          <cell r="M245">
            <v>60.778723</v>
          </cell>
        </row>
        <row r="245">
          <cell r="P245">
            <v>50.122486</v>
          </cell>
        </row>
        <row r="246">
          <cell r="C246" t="str">
            <v>2050101</v>
          </cell>
        </row>
        <row r="246">
          <cell r="M246">
            <v>7.85651</v>
          </cell>
        </row>
        <row r="246">
          <cell r="P246">
            <v>7.85651</v>
          </cell>
        </row>
        <row r="247">
          <cell r="C247" t="str">
            <v>2050101</v>
          </cell>
        </row>
        <row r="247">
          <cell r="M247">
            <v>7.821763</v>
          </cell>
        </row>
        <row r="247">
          <cell r="P247">
            <v>5.571548</v>
          </cell>
        </row>
        <row r="248">
          <cell r="C248" t="str">
            <v>2050101</v>
          </cell>
        </row>
        <row r="248">
          <cell r="M248">
            <v>20.950692</v>
          </cell>
        </row>
        <row r="248">
          <cell r="P248">
            <v>18.888772</v>
          </cell>
        </row>
        <row r="249">
          <cell r="C249" t="str">
            <v>2050101</v>
          </cell>
        </row>
        <row r="249">
          <cell r="M249">
            <v>2.88</v>
          </cell>
        </row>
        <row r="249">
          <cell r="P249">
            <v>1.871684</v>
          </cell>
        </row>
        <row r="250">
          <cell r="C250" t="str">
            <v>2050101</v>
          </cell>
        </row>
        <row r="250">
          <cell r="M250">
            <v>171.7091</v>
          </cell>
        </row>
        <row r="250">
          <cell r="P250">
            <v>149.109198</v>
          </cell>
        </row>
        <row r="251">
          <cell r="C251" t="str">
            <v>2050101</v>
          </cell>
        </row>
        <row r="251">
          <cell r="M251">
            <v>13</v>
          </cell>
        </row>
        <row r="251">
          <cell r="P251">
            <v>13</v>
          </cell>
        </row>
        <row r="252">
          <cell r="C252" t="str">
            <v>2050101</v>
          </cell>
        </row>
        <row r="252">
          <cell r="M252">
            <v>1.66</v>
          </cell>
        </row>
        <row r="252">
          <cell r="P252">
            <v>0.65</v>
          </cell>
        </row>
        <row r="253">
          <cell r="M253">
            <v>1830.277336</v>
          </cell>
        </row>
        <row r="253">
          <cell r="P253">
            <v>1181.986714</v>
          </cell>
        </row>
        <row r="254">
          <cell r="C254" t="str">
            <v>2050203</v>
          </cell>
        </row>
        <row r="254">
          <cell r="M254">
            <v>1163.2417</v>
          </cell>
        </row>
        <row r="254">
          <cell r="P254">
            <v>736.587536</v>
          </cell>
        </row>
        <row r="255">
          <cell r="C255" t="str">
            <v>2050203</v>
          </cell>
        </row>
        <row r="255">
          <cell r="M255">
            <v>28</v>
          </cell>
        </row>
        <row r="255">
          <cell r="P255">
            <v>28</v>
          </cell>
        </row>
        <row r="256">
          <cell r="C256" t="str">
            <v>2050203</v>
          </cell>
        </row>
        <row r="256">
          <cell r="M256">
            <v>431.655417</v>
          </cell>
        </row>
        <row r="256">
          <cell r="P256">
            <v>281.42903</v>
          </cell>
        </row>
        <row r="257">
          <cell r="C257" t="str">
            <v>2050203</v>
          </cell>
        </row>
        <row r="257">
          <cell r="M257">
            <v>8.975338</v>
          </cell>
        </row>
        <row r="257">
          <cell r="P257">
            <v>5.663101</v>
          </cell>
        </row>
        <row r="258">
          <cell r="C258" t="str">
            <v>2050203</v>
          </cell>
        </row>
        <row r="258">
          <cell r="M258">
            <v>1.52</v>
          </cell>
        </row>
        <row r="258">
          <cell r="P258">
            <v>1.3</v>
          </cell>
        </row>
        <row r="259">
          <cell r="C259" t="str">
            <v>2050203</v>
          </cell>
        </row>
        <row r="259">
          <cell r="M259">
            <v>53.695877</v>
          </cell>
        </row>
        <row r="259">
          <cell r="P259">
            <v>26.031434</v>
          </cell>
        </row>
        <row r="260">
          <cell r="C260" t="str">
            <v>2050203</v>
          </cell>
        </row>
        <row r="260">
          <cell r="M260">
            <v>143.189004</v>
          </cell>
        </row>
        <row r="260">
          <cell r="P260">
            <v>102.975613</v>
          </cell>
        </row>
        <row r="261">
          <cell r="M261">
            <v>1480.307441</v>
          </cell>
        </row>
        <row r="261">
          <cell r="P261">
            <v>917.974204</v>
          </cell>
        </row>
        <row r="262">
          <cell r="C262" t="str">
            <v>2050203</v>
          </cell>
        </row>
        <row r="262">
          <cell r="M262">
            <v>44.833442</v>
          </cell>
        </row>
        <row r="262">
          <cell r="P262">
            <v>26.086674</v>
          </cell>
        </row>
        <row r="263">
          <cell r="C263" t="str">
            <v>2050203</v>
          </cell>
        </row>
        <row r="263">
          <cell r="M263">
            <v>28</v>
          </cell>
        </row>
        <row r="263">
          <cell r="P263">
            <v>19.54</v>
          </cell>
        </row>
        <row r="264">
          <cell r="C264" t="str">
            <v>2050203</v>
          </cell>
        </row>
        <row r="264">
          <cell r="M264">
            <v>916.2987</v>
          </cell>
        </row>
        <row r="264">
          <cell r="P264">
            <v>599.441107</v>
          </cell>
        </row>
        <row r="265">
          <cell r="C265" t="str">
            <v>2050203</v>
          </cell>
        </row>
        <row r="265">
          <cell r="M265">
            <v>360.594626</v>
          </cell>
        </row>
        <row r="265">
          <cell r="P265">
            <v>183.662595</v>
          </cell>
        </row>
        <row r="266">
          <cell r="C266" t="str">
            <v>2050203</v>
          </cell>
        </row>
        <row r="266">
          <cell r="M266">
            <v>119.555844</v>
          </cell>
        </row>
        <row r="266">
          <cell r="P266">
            <v>79.618999</v>
          </cell>
        </row>
        <row r="267">
          <cell r="C267" t="str">
            <v>2050203</v>
          </cell>
        </row>
        <row r="267">
          <cell r="M267">
            <v>9.624829</v>
          </cell>
        </row>
        <row r="267">
          <cell r="P267">
            <v>9.624829</v>
          </cell>
        </row>
        <row r="268">
          <cell r="C268" t="str">
            <v>2050203</v>
          </cell>
        </row>
        <row r="268">
          <cell r="M268">
            <v>1.4</v>
          </cell>
        </row>
        <row r="268">
          <cell r="P268">
            <v>0</v>
          </cell>
        </row>
        <row r="269">
          <cell r="M269">
            <v>1693.444847</v>
          </cell>
        </row>
        <row r="269">
          <cell r="P269">
            <v>1087.843318</v>
          </cell>
        </row>
        <row r="270">
          <cell r="C270" t="str">
            <v>2050203</v>
          </cell>
        </row>
        <row r="270">
          <cell r="M270">
            <v>1036.8389</v>
          </cell>
        </row>
        <row r="270">
          <cell r="P270">
            <v>700.620852</v>
          </cell>
        </row>
        <row r="271">
          <cell r="C271" t="str">
            <v>2050203</v>
          </cell>
        </row>
        <row r="271">
          <cell r="M271">
            <v>136.420668</v>
          </cell>
        </row>
        <row r="271">
          <cell r="P271">
            <v>90.537937</v>
          </cell>
        </row>
        <row r="272">
          <cell r="C272" t="str">
            <v>2050203</v>
          </cell>
        </row>
        <row r="272">
          <cell r="M272">
            <v>8.729791</v>
          </cell>
        </row>
        <row r="272">
          <cell r="P272">
            <v>8.643199</v>
          </cell>
        </row>
        <row r="273">
          <cell r="C273" t="str">
            <v>2050203</v>
          </cell>
        </row>
        <row r="273">
          <cell r="M273">
            <v>2.3</v>
          </cell>
        </row>
        <row r="273">
          <cell r="P273">
            <v>2.07</v>
          </cell>
        </row>
        <row r="274">
          <cell r="C274" t="str">
            <v>2050203</v>
          </cell>
        </row>
        <row r="274">
          <cell r="M274">
            <v>51.157751</v>
          </cell>
        </row>
        <row r="274">
          <cell r="P274">
            <v>29.043978</v>
          </cell>
        </row>
        <row r="275">
          <cell r="C275" t="str">
            <v>2050203</v>
          </cell>
        </row>
        <row r="275">
          <cell r="M275">
            <v>411.997737</v>
          </cell>
        </row>
        <row r="275">
          <cell r="P275">
            <v>210.962103</v>
          </cell>
        </row>
        <row r="276">
          <cell r="C276" t="str">
            <v>2050203</v>
          </cell>
        </row>
        <row r="276">
          <cell r="M276">
            <v>46</v>
          </cell>
        </row>
        <row r="276">
          <cell r="P276">
            <v>45.965249</v>
          </cell>
        </row>
        <row r="277">
          <cell r="M277">
            <v>692.201831</v>
          </cell>
        </row>
        <row r="277">
          <cell r="P277">
            <v>449.02183</v>
          </cell>
        </row>
        <row r="278">
          <cell r="C278" t="str">
            <v>2050203</v>
          </cell>
        </row>
        <row r="278">
          <cell r="M278">
            <v>44</v>
          </cell>
        </row>
        <row r="278">
          <cell r="P278">
            <v>44</v>
          </cell>
        </row>
        <row r="279">
          <cell r="C279" t="str">
            <v>2050203</v>
          </cell>
        </row>
        <row r="279">
          <cell r="M279">
            <v>49.832664</v>
          </cell>
        </row>
        <row r="279">
          <cell r="P279">
            <v>32.802916</v>
          </cell>
        </row>
        <row r="280">
          <cell r="C280" t="str">
            <v>2050203</v>
          </cell>
        </row>
        <row r="280">
          <cell r="M280">
            <v>11.669859</v>
          </cell>
        </row>
        <row r="280">
          <cell r="P280">
            <v>11.669859</v>
          </cell>
        </row>
        <row r="281">
          <cell r="C281" t="str">
            <v>2050203</v>
          </cell>
        </row>
        <row r="281">
          <cell r="M281">
            <v>150.539859</v>
          </cell>
        </row>
        <row r="281">
          <cell r="P281">
            <v>77.820783</v>
          </cell>
        </row>
        <row r="282">
          <cell r="C282" t="str">
            <v>2050203</v>
          </cell>
        </row>
        <row r="282">
          <cell r="M282">
            <v>18.687249</v>
          </cell>
        </row>
        <row r="282">
          <cell r="P282">
            <v>14.661444</v>
          </cell>
        </row>
        <row r="283">
          <cell r="C283" t="str">
            <v>2050203</v>
          </cell>
        </row>
        <row r="283">
          <cell r="M283">
            <v>2.2</v>
          </cell>
        </row>
        <row r="283">
          <cell r="P283">
            <v>1.95</v>
          </cell>
        </row>
        <row r="284">
          <cell r="C284" t="str">
            <v>2050203</v>
          </cell>
        </row>
        <row r="284">
          <cell r="M284">
            <v>415.2722</v>
          </cell>
        </row>
        <row r="284">
          <cell r="P284">
            <v>266.116828</v>
          </cell>
        </row>
        <row r="285">
          <cell r="M285">
            <v>799.81181</v>
          </cell>
        </row>
        <row r="285">
          <cell r="P285">
            <v>498.54392</v>
          </cell>
        </row>
        <row r="286">
          <cell r="C286" t="str">
            <v>2050203</v>
          </cell>
        </row>
        <row r="286">
          <cell r="M286">
            <v>23.333468</v>
          </cell>
        </row>
        <row r="286">
          <cell r="P286">
            <v>13.65643</v>
          </cell>
        </row>
        <row r="287">
          <cell r="C287" t="str">
            <v>2050203</v>
          </cell>
        </row>
        <row r="287">
          <cell r="M287">
            <v>38</v>
          </cell>
        </row>
        <row r="287">
          <cell r="P287">
            <v>38</v>
          </cell>
        </row>
        <row r="288">
          <cell r="C288" t="str">
            <v>2050203</v>
          </cell>
        </row>
        <row r="288">
          <cell r="M288">
            <v>480.5215</v>
          </cell>
        </row>
        <row r="288">
          <cell r="P288">
            <v>287.57046</v>
          </cell>
        </row>
        <row r="289">
          <cell r="C289" t="str">
            <v>2050203</v>
          </cell>
        </row>
        <row r="289">
          <cell r="M289">
            <v>8.96676</v>
          </cell>
        </row>
        <row r="289">
          <cell r="P289">
            <v>5.9098</v>
          </cell>
        </row>
        <row r="290">
          <cell r="C290" t="str">
            <v>2050203</v>
          </cell>
        </row>
        <row r="290">
          <cell r="M290">
            <v>62.22258</v>
          </cell>
        </row>
        <row r="290">
          <cell r="P290">
            <v>42.199291</v>
          </cell>
        </row>
        <row r="291">
          <cell r="C291" t="str">
            <v>2050203</v>
          </cell>
        </row>
        <row r="291">
          <cell r="M291">
            <v>184.507502</v>
          </cell>
        </row>
        <row r="291">
          <cell r="P291">
            <v>109.937939</v>
          </cell>
        </row>
        <row r="292">
          <cell r="C292" t="str">
            <v>2050203</v>
          </cell>
        </row>
        <row r="292">
          <cell r="M292">
            <v>2.26</v>
          </cell>
        </row>
        <row r="292">
          <cell r="P292">
            <v>1.27</v>
          </cell>
        </row>
        <row r="293">
          <cell r="M293">
            <v>951.392848</v>
          </cell>
        </row>
        <row r="293">
          <cell r="P293">
            <v>619.548713</v>
          </cell>
        </row>
        <row r="294">
          <cell r="C294" t="str">
            <v>2050203</v>
          </cell>
        </row>
        <row r="294">
          <cell r="M294">
            <v>568.0189</v>
          </cell>
        </row>
        <row r="294">
          <cell r="P294">
            <v>355.459246</v>
          </cell>
        </row>
        <row r="295">
          <cell r="C295" t="str">
            <v>2050203</v>
          </cell>
        </row>
        <row r="295">
          <cell r="M295">
            <v>2.68</v>
          </cell>
        </row>
        <row r="295">
          <cell r="P295">
            <v>1.51</v>
          </cell>
        </row>
        <row r="296">
          <cell r="C296" t="str">
            <v>2050203</v>
          </cell>
        </row>
        <row r="296">
          <cell r="M296">
            <v>9.698264</v>
          </cell>
        </row>
        <row r="296">
          <cell r="P296">
            <v>9.698264</v>
          </cell>
        </row>
        <row r="297">
          <cell r="C297" t="str">
            <v>2050203</v>
          </cell>
        </row>
        <row r="297">
          <cell r="M297">
            <v>44</v>
          </cell>
        </row>
        <row r="297">
          <cell r="P297">
            <v>44</v>
          </cell>
        </row>
        <row r="298">
          <cell r="C298" t="str">
            <v>2050203</v>
          </cell>
        </row>
        <row r="298">
          <cell r="M298">
            <v>223.372565</v>
          </cell>
        </row>
        <row r="298">
          <cell r="P298">
            <v>141.52991</v>
          </cell>
        </row>
        <row r="299">
          <cell r="C299" t="str">
            <v>2050203</v>
          </cell>
        </row>
        <row r="299">
          <cell r="M299">
            <v>28.260851</v>
          </cell>
        </row>
        <row r="299">
          <cell r="P299">
            <v>16.240678</v>
          </cell>
        </row>
        <row r="300">
          <cell r="C300" t="str">
            <v>2050203</v>
          </cell>
        </row>
        <row r="300">
          <cell r="M300">
            <v>75.362268</v>
          </cell>
        </row>
        <row r="300">
          <cell r="P300">
            <v>51.110615</v>
          </cell>
        </row>
        <row r="301">
          <cell r="M301">
            <v>1867.499123</v>
          </cell>
        </row>
        <row r="301">
          <cell r="P301">
            <v>1170.961104</v>
          </cell>
        </row>
        <row r="302">
          <cell r="C302" t="str">
            <v>2050203</v>
          </cell>
        </row>
        <row r="302">
          <cell r="M302">
            <v>1129.4511</v>
          </cell>
        </row>
        <row r="302">
          <cell r="P302">
            <v>724.282138</v>
          </cell>
        </row>
        <row r="303">
          <cell r="C303" t="str">
            <v>2050203</v>
          </cell>
        </row>
        <row r="303">
          <cell r="M303">
            <v>432.882537</v>
          </cell>
        </row>
        <row r="303">
          <cell r="P303">
            <v>209.398476</v>
          </cell>
        </row>
        <row r="304">
          <cell r="C304" t="str">
            <v>2050203</v>
          </cell>
        </row>
        <row r="304">
          <cell r="M304">
            <v>21.456054</v>
          </cell>
        </row>
        <row r="304">
          <cell r="P304">
            <v>18.284793</v>
          </cell>
        </row>
        <row r="305">
          <cell r="C305" t="str">
            <v>2050203</v>
          </cell>
        </row>
        <row r="305">
          <cell r="M305">
            <v>78</v>
          </cell>
        </row>
        <row r="305">
          <cell r="P305">
            <v>78</v>
          </cell>
        </row>
        <row r="306">
          <cell r="C306" t="str">
            <v>2050203</v>
          </cell>
        </row>
        <row r="306">
          <cell r="M306">
            <v>4.5</v>
          </cell>
        </row>
        <row r="306">
          <cell r="P306">
            <v>2.8</v>
          </cell>
        </row>
        <row r="307">
          <cell r="C307" t="str">
            <v>2050203</v>
          </cell>
        </row>
        <row r="307">
          <cell r="M307">
            <v>146.334132</v>
          </cell>
        </row>
        <row r="307">
          <cell r="P307">
            <v>103.952708</v>
          </cell>
        </row>
        <row r="308">
          <cell r="C308" t="str">
            <v>2050203</v>
          </cell>
        </row>
        <row r="308">
          <cell r="M308">
            <v>54.8753</v>
          </cell>
        </row>
        <row r="308">
          <cell r="P308">
            <v>34.242989</v>
          </cell>
        </row>
        <row r="309">
          <cell r="M309">
            <v>4669.455649</v>
          </cell>
        </row>
        <row r="309">
          <cell r="P309">
            <v>3004.287472</v>
          </cell>
        </row>
        <row r="310">
          <cell r="C310" t="str">
            <v>2050202</v>
          </cell>
        </row>
        <row r="310">
          <cell r="M310">
            <v>368.803536</v>
          </cell>
        </row>
        <row r="310">
          <cell r="P310">
            <v>230.865311</v>
          </cell>
        </row>
        <row r="311">
          <cell r="C311" t="str">
            <v>2050202</v>
          </cell>
        </row>
        <row r="311">
          <cell r="M311">
            <v>1111.07672</v>
          </cell>
        </row>
        <row r="311">
          <cell r="P311">
            <v>643.187685</v>
          </cell>
        </row>
        <row r="312">
          <cell r="C312" t="str">
            <v>2050202</v>
          </cell>
        </row>
        <row r="312">
          <cell r="M312">
            <v>2843.3628</v>
          </cell>
        </row>
        <row r="312">
          <cell r="P312">
            <v>1834.135773</v>
          </cell>
        </row>
        <row r="313">
          <cell r="C313" t="str">
            <v>2050202</v>
          </cell>
        </row>
        <row r="313">
          <cell r="M313">
            <v>158</v>
          </cell>
        </row>
        <row r="313">
          <cell r="P313">
            <v>158</v>
          </cell>
        </row>
        <row r="314">
          <cell r="C314" t="str">
            <v>2050202</v>
          </cell>
        </row>
        <row r="314">
          <cell r="M314">
            <v>7.9</v>
          </cell>
        </row>
        <row r="314">
          <cell r="P314">
            <v>5.3503</v>
          </cell>
        </row>
        <row r="315">
          <cell r="C315" t="str">
            <v>2050202</v>
          </cell>
        </row>
        <row r="315">
          <cell r="M315">
            <v>138.301326</v>
          </cell>
        </row>
        <row r="315">
          <cell r="P315">
            <v>94.805536</v>
          </cell>
        </row>
        <row r="316">
          <cell r="C316" t="str">
            <v>2050202</v>
          </cell>
        </row>
        <row r="316">
          <cell r="M316">
            <v>42.011267</v>
          </cell>
        </row>
        <row r="316">
          <cell r="P316">
            <v>37.942867</v>
          </cell>
        </row>
        <row r="317">
          <cell r="M317">
            <v>3294.641564</v>
          </cell>
        </row>
        <row r="317">
          <cell r="P317">
            <v>2291.792966</v>
          </cell>
        </row>
        <row r="318">
          <cell r="C318" t="str">
            <v>2050202</v>
          </cell>
        </row>
        <row r="318">
          <cell r="M318">
            <v>16.9</v>
          </cell>
        </row>
        <row r="318">
          <cell r="P318">
            <v>12.4</v>
          </cell>
        </row>
        <row r="319">
          <cell r="C319" t="str">
            <v>2050202</v>
          </cell>
        </row>
        <row r="319">
          <cell r="M319">
            <v>759.817653</v>
          </cell>
        </row>
        <row r="319">
          <cell r="P319">
            <v>429.606347</v>
          </cell>
        </row>
        <row r="320">
          <cell r="C320" t="str">
            <v>2050202</v>
          </cell>
        </row>
        <row r="320">
          <cell r="M320">
            <v>94.421979</v>
          </cell>
        </row>
        <row r="320">
          <cell r="P320">
            <v>72.037724</v>
          </cell>
        </row>
        <row r="321">
          <cell r="C321" t="str">
            <v>2050202</v>
          </cell>
        </row>
        <row r="321">
          <cell r="M321">
            <v>251.791944</v>
          </cell>
        </row>
        <row r="321">
          <cell r="P321">
            <v>159.853722</v>
          </cell>
        </row>
        <row r="322">
          <cell r="C322" t="str">
            <v>2050202</v>
          </cell>
        </row>
        <row r="322">
          <cell r="M322">
            <v>85.443788</v>
          </cell>
        </row>
        <row r="322">
          <cell r="P322">
            <v>66.275634</v>
          </cell>
        </row>
        <row r="323">
          <cell r="C323" t="str">
            <v>2050202</v>
          </cell>
        </row>
        <row r="323">
          <cell r="M323">
            <v>1748.2662</v>
          </cell>
        </row>
        <row r="323">
          <cell r="P323">
            <v>1213.619539</v>
          </cell>
        </row>
        <row r="324">
          <cell r="C324" t="str">
            <v>2050202</v>
          </cell>
        </row>
        <row r="324">
          <cell r="M324">
            <v>338</v>
          </cell>
        </row>
        <row r="324">
          <cell r="P324">
            <v>338</v>
          </cell>
        </row>
        <row r="325">
          <cell r="M325">
            <v>2689.191562</v>
          </cell>
        </row>
        <row r="325">
          <cell r="P325">
            <v>1728.874882</v>
          </cell>
        </row>
        <row r="326">
          <cell r="C326" t="str">
            <v>2050202</v>
          </cell>
        </row>
        <row r="326">
          <cell r="M326">
            <v>1513.9728</v>
          </cell>
        </row>
        <row r="326">
          <cell r="P326">
            <v>937.074276</v>
          </cell>
        </row>
        <row r="327">
          <cell r="C327" t="str">
            <v>2050202</v>
          </cell>
        </row>
        <row r="327">
          <cell r="M327">
            <v>216</v>
          </cell>
        </row>
        <row r="327">
          <cell r="P327">
            <v>216</v>
          </cell>
        </row>
        <row r="328">
          <cell r="C328" t="str">
            <v>2050202</v>
          </cell>
        </row>
        <row r="328">
          <cell r="M328">
            <v>76.228776</v>
          </cell>
        </row>
        <row r="328">
          <cell r="P328">
            <v>48.493168</v>
          </cell>
        </row>
        <row r="329">
          <cell r="C329" t="str">
            <v>2050202</v>
          </cell>
        </row>
        <row r="329">
          <cell r="M329">
            <v>66.498192</v>
          </cell>
        </row>
        <row r="329">
          <cell r="P329">
            <v>40.281726</v>
          </cell>
        </row>
        <row r="330">
          <cell r="C330" t="str">
            <v>2050202</v>
          </cell>
        </row>
        <row r="330">
          <cell r="M330">
            <v>12.69</v>
          </cell>
        </row>
        <row r="330">
          <cell r="P330">
            <v>6.7622</v>
          </cell>
        </row>
        <row r="331">
          <cell r="C331" t="str">
            <v>2050202</v>
          </cell>
        </row>
        <row r="331">
          <cell r="M331">
            <v>600.525058</v>
          </cell>
        </row>
        <row r="331">
          <cell r="P331">
            <v>341.142269</v>
          </cell>
        </row>
        <row r="332">
          <cell r="C332" t="str">
            <v>2050202</v>
          </cell>
        </row>
        <row r="332">
          <cell r="M332">
            <v>203.276736</v>
          </cell>
        </row>
        <row r="332">
          <cell r="P332">
            <v>139.121243</v>
          </cell>
        </row>
        <row r="333">
          <cell r="M333">
            <v>1994.543921</v>
          </cell>
        </row>
        <row r="333">
          <cell r="P333">
            <v>1278.770226</v>
          </cell>
        </row>
        <row r="334">
          <cell r="C334" t="str">
            <v>2050202</v>
          </cell>
        </row>
        <row r="334">
          <cell r="M334">
            <v>1116.3118</v>
          </cell>
        </row>
        <row r="334">
          <cell r="P334">
            <v>719.483762</v>
          </cell>
        </row>
        <row r="335">
          <cell r="C335" t="str">
            <v>2050202</v>
          </cell>
        </row>
        <row r="335">
          <cell r="M335">
            <v>66.769253</v>
          </cell>
        </row>
        <row r="335">
          <cell r="P335">
            <v>36.678048</v>
          </cell>
        </row>
        <row r="336">
          <cell r="C336" t="str">
            <v>2050202</v>
          </cell>
        </row>
        <row r="336">
          <cell r="M336">
            <v>184</v>
          </cell>
        </row>
        <row r="336">
          <cell r="P336">
            <v>163.408685</v>
          </cell>
        </row>
        <row r="337">
          <cell r="C337" t="str">
            <v>2050202</v>
          </cell>
        </row>
        <row r="337">
          <cell r="M337">
            <v>142.357416</v>
          </cell>
        </row>
        <row r="337">
          <cell r="P337">
            <v>100.679583</v>
          </cell>
        </row>
        <row r="338">
          <cell r="C338" t="str">
            <v>2050202</v>
          </cell>
        </row>
        <row r="338">
          <cell r="M338">
            <v>53.384031</v>
          </cell>
        </row>
        <row r="338">
          <cell r="P338">
            <v>33.794077</v>
          </cell>
        </row>
        <row r="339">
          <cell r="C339" t="str">
            <v>2050202</v>
          </cell>
        </row>
        <row r="339">
          <cell r="M339">
            <v>11.03</v>
          </cell>
        </row>
        <row r="339">
          <cell r="P339">
            <v>5.67975</v>
          </cell>
        </row>
        <row r="340">
          <cell r="C340" t="str">
            <v>2050202</v>
          </cell>
        </row>
        <row r="340">
          <cell r="M340">
            <v>420.691421</v>
          </cell>
        </row>
        <row r="340">
          <cell r="P340">
            <v>219.046321</v>
          </cell>
        </row>
        <row r="341">
          <cell r="M341">
            <v>1.713408</v>
          </cell>
        </row>
        <row r="341">
          <cell r="P341">
            <v>1.713344</v>
          </cell>
        </row>
        <row r="342">
          <cell r="C342" t="str">
            <v>2050202</v>
          </cell>
        </row>
        <row r="342">
          <cell r="M342">
            <v>0</v>
          </cell>
        </row>
        <row r="342">
          <cell r="P342">
            <v>0</v>
          </cell>
        </row>
        <row r="343">
          <cell r="C343" t="str">
            <v>2050202</v>
          </cell>
        </row>
        <row r="343">
          <cell r="M343">
            <v>6.4000000000064e-5</v>
          </cell>
        </row>
        <row r="343">
          <cell r="P343">
            <v>0</v>
          </cell>
        </row>
        <row r="344">
          <cell r="C344" t="str">
            <v>2050202</v>
          </cell>
        </row>
        <row r="344">
          <cell r="M344">
            <v>0</v>
          </cell>
        </row>
        <row r="344">
          <cell r="P344">
            <v>0</v>
          </cell>
        </row>
        <row r="345">
          <cell r="C345" t="str">
            <v>2050202</v>
          </cell>
        </row>
        <row r="345">
          <cell r="M345">
            <v>1.713344</v>
          </cell>
        </row>
        <row r="345">
          <cell r="P345">
            <v>1.713344</v>
          </cell>
        </row>
        <row r="346">
          <cell r="M346">
            <v>210.300797</v>
          </cell>
        </row>
        <row r="346">
          <cell r="P346">
            <v>169.052633</v>
          </cell>
        </row>
        <row r="347">
          <cell r="C347" t="str">
            <v>2070101</v>
          </cell>
        </row>
        <row r="347">
          <cell r="M347">
            <v>0.513589</v>
          </cell>
        </row>
        <row r="347">
          <cell r="P347">
            <v>0.513589</v>
          </cell>
        </row>
        <row r="348">
          <cell r="C348" t="str">
            <v>2070101</v>
          </cell>
        </row>
        <row r="348">
          <cell r="M348">
            <v>3.66</v>
          </cell>
        </row>
        <row r="348">
          <cell r="P348">
            <v>2.236108</v>
          </cell>
        </row>
        <row r="349">
          <cell r="C349" t="str">
            <v>2070101</v>
          </cell>
        </row>
        <row r="349">
          <cell r="M349">
            <v>0.1</v>
          </cell>
        </row>
        <row r="349">
          <cell r="P349">
            <v>0.051605</v>
          </cell>
        </row>
        <row r="350">
          <cell r="C350" t="str">
            <v>2070101</v>
          </cell>
        </row>
        <row r="350">
          <cell r="M350">
            <v>150.53238</v>
          </cell>
        </row>
        <row r="350">
          <cell r="P350">
            <v>113.994832</v>
          </cell>
        </row>
        <row r="351">
          <cell r="C351" t="str">
            <v>2070101</v>
          </cell>
        </row>
        <row r="351">
          <cell r="M351">
            <v>3.165</v>
          </cell>
        </row>
        <row r="351">
          <cell r="P351">
            <v>3.165</v>
          </cell>
        </row>
        <row r="352">
          <cell r="C352" t="str">
            <v>2070101</v>
          </cell>
        </row>
        <row r="352">
          <cell r="M352">
            <v>10.705486</v>
          </cell>
        </row>
        <row r="352">
          <cell r="P352">
            <v>10.705486</v>
          </cell>
        </row>
        <row r="353">
          <cell r="C353" t="str">
            <v>2070101</v>
          </cell>
        </row>
        <row r="353">
          <cell r="M353">
            <v>8</v>
          </cell>
        </row>
        <row r="353">
          <cell r="P353">
            <v>4.761671</v>
          </cell>
        </row>
        <row r="354">
          <cell r="C354" t="str">
            <v>2070101</v>
          </cell>
        </row>
        <row r="354">
          <cell r="M354">
            <v>4.014558</v>
          </cell>
        </row>
        <row r="354">
          <cell r="P354">
            <v>4.014558</v>
          </cell>
        </row>
        <row r="355">
          <cell r="C355" t="str">
            <v>2070101</v>
          </cell>
        </row>
        <row r="355">
          <cell r="M355">
            <v>29.609784</v>
          </cell>
        </row>
        <row r="355">
          <cell r="P355">
            <v>29.609784</v>
          </cell>
        </row>
        <row r="356">
          <cell r="M356">
            <v>103.340105</v>
          </cell>
        </row>
        <row r="356">
          <cell r="P356">
            <v>78.611812</v>
          </cell>
        </row>
        <row r="357">
          <cell r="C357" t="str">
            <v>2060101</v>
          </cell>
        </row>
        <row r="357">
          <cell r="M357">
            <v>1.92821</v>
          </cell>
        </row>
        <row r="357">
          <cell r="P357">
            <v>1.758389</v>
          </cell>
        </row>
        <row r="358">
          <cell r="C358" t="str">
            <v>2060101</v>
          </cell>
        </row>
        <row r="358">
          <cell r="M358">
            <v>70.662077</v>
          </cell>
        </row>
        <row r="358">
          <cell r="P358">
            <v>52.928884</v>
          </cell>
        </row>
        <row r="359">
          <cell r="C359" t="str">
            <v>2060101</v>
          </cell>
        </row>
        <row r="359">
          <cell r="M359">
            <v>0.2</v>
          </cell>
        </row>
        <row r="359">
          <cell r="P359">
            <v>0.2</v>
          </cell>
        </row>
        <row r="360">
          <cell r="C360" t="str">
            <v>2060101</v>
          </cell>
        </row>
        <row r="360">
          <cell r="M360">
            <v>4.5108</v>
          </cell>
        </row>
        <row r="360">
          <cell r="P360">
            <v>3.99147</v>
          </cell>
        </row>
        <row r="361">
          <cell r="C361" t="str">
            <v>2060101</v>
          </cell>
        </row>
        <row r="361">
          <cell r="M361">
            <v>13.693439</v>
          </cell>
        </row>
        <row r="361">
          <cell r="P361">
            <v>11.571571</v>
          </cell>
        </row>
        <row r="362">
          <cell r="C362" t="str">
            <v>2060101</v>
          </cell>
        </row>
        <row r="362">
          <cell r="M362">
            <v>4</v>
          </cell>
        </row>
        <row r="362">
          <cell r="P362">
            <v>1.442018</v>
          </cell>
        </row>
        <row r="363">
          <cell r="C363" t="str">
            <v>2060101</v>
          </cell>
        </row>
        <row r="363">
          <cell r="M363">
            <v>5.141892</v>
          </cell>
        </row>
        <row r="363">
          <cell r="P363">
            <v>4.311152</v>
          </cell>
        </row>
        <row r="364">
          <cell r="C364" t="str">
            <v>2060101</v>
          </cell>
        </row>
        <row r="364">
          <cell r="M364">
            <v>2.22</v>
          </cell>
        </row>
        <row r="364">
          <cell r="P364">
            <v>1.537892</v>
          </cell>
        </row>
        <row r="365">
          <cell r="C365" t="str">
            <v>2060101</v>
          </cell>
        </row>
        <row r="365">
          <cell r="M365">
            <v>0.983687</v>
          </cell>
        </row>
        <row r="365">
          <cell r="P365">
            <v>0.870436</v>
          </cell>
        </row>
        <row r="366">
          <cell r="M366">
            <v>207.102138</v>
          </cell>
        </row>
        <row r="366">
          <cell r="P366">
            <v>150.595893</v>
          </cell>
        </row>
        <row r="367">
          <cell r="C367" t="str">
            <v>2060101</v>
          </cell>
        </row>
        <row r="367">
          <cell r="M367">
            <v>7.228</v>
          </cell>
        </row>
        <row r="367">
          <cell r="P367">
            <v>2.381108</v>
          </cell>
        </row>
        <row r="368">
          <cell r="C368" t="str">
            <v>2060101</v>
          </cell>
        </row>
        <row r="368">
          <cell r="M368">
            <v>8</v>
          </cell>
        </row>
        <row r="368">
          <cell r="P368">
            <v>2.714704</v>
          </cell>
        </row>
        <row r="369">
          <cell r="C369" t="str">
            <v>2060101</v>
          </cell>
        </row>
        <row r="369">
          <cell r="M369">
            <v>11.917121</v>
          </cell>
        </row>
        <row r="369">
          <cell r="P369">
            <v>11.917121</v>
          </cell>
        </row>
        <row r="370">
          <cell r="C370" t="str">
            <v>2060101</v>
          </cell>
        </row>
        <row r="370">
          <cell r="M370">
            <v>34.646752</v>
          </cell>
        </row>
        <row r="370">
          <cell r="P370">
            <v>30.54238</v>
          </cell>
        </row>
        <row r="371">
          <cell r="C371" t="str">
            <v>2060101</v>
          </cell>
        </row>
        <row r="371">
          <cell r="M371">
            <v>4.468921</v>
          </cell>
        </row>
        <row r="371">
          <cell r="P371">
            <v>3.200871</v>
          </cell>
        </row>
        <row r="372">
          <cell r="C372" t="str">
            <v>2060101</v>
          </cell>
        </row>
        <row r="372">
          <cell r="M372">
            <v>140.841344</v>
          </cell>
        </row>
        <row r="372">
          <cell r="P372">
            <v>99.839709</v>
          </cell>
        </row>
        <row r="373">
          <cell r="M373">
            <v>243.407658</v>
          </cell>
        </row>
        <row r="373">
          <cell r="P373">
            <v>268.650852</v>
          </cell>
        </row>
        <row r="374">
          <cell r="C374" t="str">
            <v>2010401</v>
          </cell>
        </row>
        <row r="374">
          <cell r="M374">
            <v>3.122645</v>
          </cell>
        </row>
        <row r="374">
          <cell r="P374">
            <v>2.949751</v>
          </cell>
        </row>
        <row r="375">
          <cell r="C375" t="str">
            <v>2010401</v>
          </cell>
        </row>
        <row r="375">
          <cell r="M375">
            <v>6.070379</v>
          </cell>
        </row>
        <row r="375">
          <cell r="P375">
            <v>6.070379</v>
          </cell>
        </row>
        <row r="376">
          <cell r="C376" t="str">
            <v>2010401</v>
          </cell>
        </row>
        <row r="376">
          <cell r="M376">
            <v>132.8373</v>
          </cell>
        </row>
        <row r="376">
          <cell r="P376">
            <v>164.121045</v>
          </cell>
        </row>
        <row r="377">
          <cell r="C377" t="str">
            <v>2010401</v>
          </cell>
        </row>
        <row r="377">
          <cell r="M377">
            <v>16.187676</v>
          </cell>
        </row>
        <row r="377">
          <cell r="P377">
            <v>16.187676</v>
          </cell>
        </row>
        <row r="378">
          <cell r="C378" t="str">
            <v>2010401</v>
          </cell>
        </row>
        <row r="378">
          <cell r="M378">
            <v>46.413258</v>
          </cell>
        </row>
        <row r="378">
          <cell r="P378">
            <v>43.423595</v>
          </cell>
        </row>
        <row r="379">
          <cell r="C379" t="str">
            <v>2010401</v>
          </cell>
        </row>
        <row r="379">
          <cell r="M379">
            <v>0.75</v>
          </cell>
        </row>
        <row r="379">
          <cell r="P379">
            <v>0.399426</v>
          </cell>
        </row>
        <row r="380">
          <cell r="C380" t="str">
            <v>2010401</v>
          </cell>
        </row>
        <row r="380">
          <cell r="M380">
            <v>4.08</v>
          </cell>
        </row>
        <row r="380">
          <cell r="P380">
            <v>3.727414</v>
          </cell>
        </row>
        <row r="381">
          <cell r="C381" t="str">
            <v>2010401</v>
          </cell>
        </row>
        <row r="381">
          <cell r="M381">
            <v>22.9464</v>
          </cell>
        </row>
        <row r="381">
          <cell r="P381">
            <v>22.9464</v>
          </cell>
        </row>
        <row r="382">
          <cell r="C382" t="str">
            <v>2010401</v>
          </cell>
        </row>
        <row r="382">
          <cell r="M382">
            <v>11</v>
          </cell>
        </row>
        <row r="382">
          <cell r="P382">
            <v>8.825166</v>
          </cell>
        </row>
        <row r="383">
          <cell r="M383">
            <v>1436.580647</v>
          </cell>
        </row>
        <row r="383">
          <cell r="P383">
            <v>866.155615</v>
          </cell>
        </row>
        <row r="384">
          <cell r="C384" t="str">
            <v>2011301</v>
          </cell>
        </row>
        <row r="384">
          <cell r="M384">
            <v>12.96</v>
          </cell>
        </row>
        <row r="384">
          <cell r="P384">
            <v>0.26</v>
          </cell>
        </row>
        <row r="385">
          <cell r="C385" t="str">
            <v>2011301</v>
          </cell>
        </row>
        <row r="385">
          <cell r="M385">
            <v>3.643404</v>
          </cell>
        </row>
        <row r="385">
          <cell r="P385">
            <v>2.16</v>
          </cell>
        </row>
        <row r="386">
          <cell r="C386" t="str">
            <v>2011301</v>
          </cell>
        </row>
        <row r="386">
          <cell r="M386">
            <v>0.13</v>
          </cell>
        </row>
        <row r="386">
          <cell r="P386">
            <v>0.11</v>
          </cell>
        </row>
        <row r="387">
          <cell r="C387" t="str">
            <v>2011301</v>
          </cell>
        </row>
        <row r="387">
          <cell r="M387">
            <v>35</v>
          </cell>
        </row>
        <row r="387">
          <cell r="P387">
            <v>18.657044</v>
          </cell>
        </row>
        <row r="388">
          <cell r="C388" t="str">
            <v>2011301</v>
          </cell>
        </row>
        <row r="388">
          <cell r="M388">
            <v>17.756201</v>
          </cell>
        </row>
        <row r="388">
          <cell r="P388">
            <v>17.756201</v>
          </cell>
        </row>
        <row r="389">
          <cell r="C389" t="str">
            <v>2011301</v>
          </cell>
        </row>
        <row r="389">
          <cell r="M389">
            <v>1187.829129</v>
          </cell>
        </row>
        <row r="389">
          <cell r="P389">
            <v>727.661117</v>
          </cell>
        </row>
        <row r="390">
          <cell r="C390" t="str">
            <v>2011301</v>
          </cell>
        </row>
        <row r="390">
          <cell r="M390">
            <v>131.42347</v>
          </cell>
        </row>
        <row r="390">
          <cell r="P390">
            <v>69.042853</v>
          </cell>
        </row>
        <row r="391">
          <cell r="C391" t="str">
            <v>2011301</v>
          </cell>
        </row>
        <row r="391">
          <cell r="M391">
            <v>47.349868</v>
          </cell>
        </row>
        <row r="391">
          <cell r="P391">
            <v>30.5084</v>
          </cell>
        </row>
        <row r="392">
          <cell r="C392" t="str">
            <v>2011301</v>
          </cell>
        </row>
        <row r="392">
          <cell r="M392">
            <v>0.488575</v>
          </cell>
        </row>
        <row r="392">
          <cell r="P392">
            <v>0</v>
          </cell>
        </row>
        <row r="393">
          <cell r="M393">
            <v>297.536142</v>
          </cell>
        </row>
        <row r="393">
          <cell r="P393">
            <v>266.372118</v>
          </cell>
        </row>
        <row r="394">
          <cell r="C394" t="str">
            <v>2011301</v>
          </cell>
        </row>
        <row r="394">
          <cell r="M394">
            <v>8.08</v>
          </cell>
        </row>
        <row r="394">
          <cell r="P394">
            <v>2.941419</v>
          </cell>
        </row>
        <row r="395">
          <cell r="C395" t="str">
            <v>2011301</v>
          </cell>
        </row>
        <row r="395">
          <cell r="M395">
            <v>14</v>
          </cell>
        </row>
        <row r="395">
          <cell r="P395">
            <v>8.253584</v>
          </cell>
        </row>
        <row r="396">
          <cell r="C396" t="str">
            <v>2011301</v>
          </cell>
        </row>
        <row r="396">
          <cell r="M396">
            <v>53.632905</v>
          </cell>
        </row>
        <row r="396">
          <cell r="P396">
            <v>48.32852</v>
          </cell>
        </row>
        <row r="397">
          <cell r="C397" t="str">
            <v>2011301</v>
          </cell>
        </row>
        <row r="397">
          <cell r="M397">
            <v>18.721437</v>
          </cell>
        </row>
        <row r="397">
          <cell r="P397">
            <v>19.38881</v>
          </cell>
        </row>
        <row r="398">
          <cell r="C398" t="str">
            <v>2011301</v>
          </cell>
        </row>
        <row r="398">
          <cell r="M398">
            <v>7.020539</v>
          </cell>
        </row>
        <row r="398">
          <cell r="P398">
            <v>6.70494</v>
          </cell>
        </row>
        <row r="399">
          <cell r="C399" t="str">
            <v>2011301</v>
          </cell>
        </row>
        <row r="399">
          <cell r="M399">
            <v>5.979757</v>
          </cell>
        </row>
        <row r="399">
          <cell r="P399">
            <v>5.122178</v>
          </cell>
        </row>
        <row r="400">
          <cell r="C400" t="str">
            <v>2011301</v>
          </cell>
        </row>
        <row r="400">
          <cell r="M400">
            <v>36.669528</v>
          </cell>
        </row>
        <row r="400">
          <cell r="P400">
            <v>31.410606</v>
          </cell>
        </row>
        <row r="401">
          <cell r="C401" t="str">
            <v>2011301</v>
          </cell>
        </row>
        <row r="401">
          <cell r="M401">
            <v>151.931976</v>
          </cell>
        </row>
        <row r="401">
          <cell r="P401">
            <v>143.372061</v>
          </cell>
        </row>
        <row r="402">
          <cell r="C402" t="str">
            <v>2011301</v>
          </cell>
        </row>
        <row r="402">
          <cell r="M402">
            <v>1.5</v>
          </cell>
        </row>
        <row r="402">
          <cell r="P402">
            <v>0.85</v>
          </cell>
        </row>
        <row r="403">
          <cell r="M403">
            <v>548.9265</v>
          </cell>
        </row>
        <row r="403">
          <cell r="P403">
            <v>444.311334</v>
          </cell>
        </row>
        <row r="404">
          <cell r="C404" t="str">
            <v>2120101</v>
          </cell>
        </row>
        <row r="404">
          <cell r="M404">
            <v>14.228</v>
          </cell>
        </row>
        <row r="404">
          <cell r="P404">
            <v>2.917612</v>
          </cell>
        </row>
        <row r="405">
          <cell r="C405" t="str">
            <v>2120101</v>
          </cell>
        </row>
        <row r="405">
          <cell r="M405">
            <v>2.4</v>
          </cell>
        </row>
        <row r="405">
          <cell r="P405">
            <v>1.068</v>
          </cell>
        </row>
        <row r="406">
          <cell r="C406" t="str">
            <v>2120101</v>
          </cell>
        </row>
        <row r="406">
          <cell r="M406">
            <v>9.420444</v>
          </cell>
        </row>
        <row r="406">
          <cell r="P406">
            <v>8.465959</v>
          </cell>
        </row>
        <row r="407">
          <cell r="C407" t="str">
            <v>2120101</v>
          </cell>
        </row>
        <row r="407">
          <cell r="M407">
            <v>25.121184</v>
          </cell>
        </row>
        <row r="407">
          <cell r="P407">
            <v>19.023714</v>
          </cell>
        </row>
        <row r="408">
          <cell r="C408" t="str">
            <v>2120101</v>
          </cell>
        </row>
        <row r="408">
          <cell r="M408">
            <v>72.260274</v>
          </cell>
        </row>
        <row r="408">
          <cell r="P408">
            <v>54.721097</v>
          </cell>
        </row>
        <row r="409">
          <cell r="C409" t="str">
            <v>2120101</v>
          </cell>
        </row>
        <row r="409">
          <cell r="M409">
            <v>300.3005</v>
          </cell>
        </row>
        <row r="409">
          <cell r="P409">
            <v>263.909547</v>
          </cell>
        </row>
        <row r="410">
          <cell r="C410" t="str">
            <v>2120101</v>
          </cell>
        </row>
        <row r="410">
          <cell r="M410">
            <v>91.7112</v>
          </cell>
        </row>
        <row r="410">
          <cell r="P410">
            <v>69.134077</v>
          </cell>
        </row>
        <row r="411">
          <cell r="C411" t="str">
            <v>2120101</v>
          </cell>
        </row>
        <row r="411">
          <cell r="M411">
            <v>12.484898</v>
          </cell>
        </row>
        <row r="411">
          <cell r="P411">
            <v>9.454536</v>
          </cell>
        </row>
        <row r="412">
          <cell r="C412" t="str">
            <v>2120101</v>
          </cell>
        </row>
        <row r="412">
          <cell r="M412">
            <v>21</v>
          </cell>
        </row>
        <row r="412">
          <cell r="P412">
            <v>15.616792</v>
          </cell>
        </row>
        <row r="413">
          <cell r="M413">
            <v>374.728198</v>
          </cell>
        </row>
        <row r="413">
          <cell r="P413">
            <v>327.07338</v>
          </cell>
        </row>
        <row r="414">
          <cell r="C414" t="str">
            <v>2120101</v>
          </cell>
        </row>
        <row r="414">
          <cell r="M414">
            <v>18.283236</v>
          </cell>
        </row>
        <row r="414">
          <cell r="P414">
            <v>17.580383</v>
          </cell>
        </row>
        <row r="415">
          <cell r="C415" t="str">
            <v>2120101</v>
          </cell>
        </row>
        <row r="415">
          <cell r="M415">
            <v>8.86</v>
          </cell>
        </row>
        <row r="415">
          <cell r="P415">
            <v>2.371635</v>
          </cell>
        </row>
        <row r="416">
          <cell r="C416" t="str">
            <v>2120101</v>
          </cell>
        </row>
        <row r="416">
          <cell r="M416">
            <v>12</v>
          </cell>
        </row>
        <row r="416">
          <cell r="P416">
            <v>6.456708</v>
          </cell>
        </row>
        <row r="417">
          <cell r="C417" t="str">
            <v>2120101</v>
          </cell>
        </row>
        <row r="417">
          <cell r="M417">
            <v>52.591041</v>
          </cell>
        </row>
        <row r="417">
          <cell r="P417">
            <v>50.706992</v>
          </cell>
        </row>
        <row r="418">
          <cell r="C418" t="str">
            <v>2120101</v>
          </cell>
        </row>
        <row r="418">
          <cell r="M418">
            <v>6.856214</v>
          </cell>
        </row>
        <row r="418">
          <cell r="P418">
            <v>4.102706</v>
          </cell>
        </row>
        <row r="419">
          <cell r="C419" t="str">
            <v>2120101</v>
          </cell>
        </row>
        <row r="419">
          <cell r="M419">
            <v>191.5003</v>
          </cell>
        </row>
        <row r="419">
          <cell r="P419">
            <v>183.238588</v>
          </cell>
        </row>
        <row r="420">
          <cell r="C420" t="str">
            <v>2120101</v>
          </cell>
        </row>
        <row r="420">
          <cell r="M420">
            <v>1.3</v>
          </cell>
        </row>
        <row r="420">
          <cell r="P420">
            <v>1.3</v>
          </cell>
        </row>
        <row r="421">
          <cell r="C421" t="str">
            <v>2120101</v>
          </cell>
        </row>
        <row r="421">
          <cell r="M421">
            <v>9.096611</v>
          </cell>
        </row>
        <row r="421">
          <cell r="P421">
            <v>0.754</v>
          </cell>
        </row>
        <row r="422">
          <cell r="C422" t="str">
            <v>2120101</v>
          </cell>
        </row>
        <row r="422">
          <cell r="M422">
            <v>74.240796</v>
          </cell>
        </row>
        <row r="422">
          <cell r="P422">
            <v>60.562368</v>
          </cell>
        </row>
        <row r="423">
          <cell r="M423">
            <v>227.001889</v>
          </cell>
        </row>
        <row r="423">
          <cell r="P423">
            <v>168.120454</v>
          </cell>
        </row>
        <row r="424">
          <cell r="C424" t="str">
            <v>2120101</v>
          </cell>
        </row>
        <row r="424">
          <cell r="M424">
            <v>8</v>
          </cell>
        </row>
        <row r="424">
          <cell r="P424">
            <v>6.011643</v>
          </cell>
        </row>
        <row r="425">
          <cell r="C425" t="str">
            <v>2120101</v>
          </cell>
        </row>
        <row r="425">
          <cell r="M425">
            <v>4.695034</v>
          </cell>
        </row>
        <row r="425">
          <cell r="P425">
            <v>2.995682</v>
          </cell>
        </row>
        <row r="426">
          <cell r="C426" t="str">
            <v>2120101</v>
          </cell>
        </row>
        <row r="426">
          <cell r="M426">
            <v>51.84</v>
          </cell>
        </row>
        <row r="426">
          <cell r="P426">
            <v>20.381415</v>
          </cell>
        </row>
        <row r="427">
          <cell r="C427" t="str">
            <v>2120101</v>
          </cell>
        </row>
        <row r="427">
          <cell r="M427">
            <v>12.52009</v>
          </cell>
        </row>
        <row r="427">
          <cell r="P427">
            <v>11.505202</v>
          </cell>
        </row>
        <row r="428">
          <cell r="C428" t="str">
            <v>2120101</v>
          </cell>
        </row>
        <row r="428">
          <cell r="M428">
            <v>1.655972</v>
          </cell>
        </row>
        <row r="428">
          <cell r="P428">
            <v>1.445904</v>
          </cell>
        </row>
        <row r="429">
          <cell r="C429" t="str">
            <v>2120101</v>
          </cell>
        </row>
        <row r="429">
          <cell r="M429">
            <v>100.49408</v>
          </cell>
        </row>
        <row r="429">
          <cell r="P429">
            <v>89.023193</v>
          </cell>
        </row>
        <row r="430">
          <cell r="C430" t="str">
            <v>2120101</v>
          </cell>
        </row>
        <row r="430">
          <cell r="M430">
            <v>13.2828</v>
          </cell>
        </row>
        <row r="430">
          <cell r="P430">
            <v>8.789559</v>
          </cell>
        </row>
        <row r="431">
          <cell r="C431" t="str">
            <v>2120101</v>
          </cell>
        </row>
        <row r="431">
          <cell r="M431">
            <v>0.3</v>
          </cell>
        </row>
        <row r="431">
          <cell r="P431">
            <v>0.3</v>
          </cell>
        </row>
        <row r="432">
          <cell r="C432" t="str">
            <v>2120101</v>
          </cell>
        </row>
        <row r="432">
          <cell r="M432">
            <v>34.213913</v>
          </cell>
        </row>
        <row r="432">
          <cell r="P432">
            <v>27.667856</v>
          </cell>
        </row>
        <row r="433">
          <cell r="M433">
            <v>265.846375</v>
          </cell>
        </row>
        <row r="433">
          <cell r="P433">
            <v>187.625615</v>
          </cell>
        </row>
        <row r="434">
          <cell r="C434" t="str">
            <v>2240101</v>
          </cell>
        </row>
        <row r="434">
          <cell r="M434">
            <v>15.413712</v>
          </cell>
        </row>
        <row r="434">
          <cell r="P434">
            <v>15.413712</v>
          </cell>
        </row>
        <row r="435">
          <cell r="C435" t="str">
            <v>2240101</v>
          </cell>
        </row>
        <row r="435">
          <cell r="M435">
            <v>43.754921</v>
          </cell>
        </row>
        <row r="435">
          <cell r="P435">
            <v>40.271814</v>
          </cell>
        </row>
        <row r="436">
          <cell r="C436" t="str">
            <v>2240101</v>
          </cell>
        </row>
        <row r="436">
          <cell r="M436">
            <v>12.62</v>
          </cell>
        </row>
        <row r="436">
          <cell r="P436">
            <v>1.974028</v>
          </cell>
        </row>
        <row r="437">
          <cell r="C437" t="str">
            <v>2240101</v>
          </cell>
        </row>
        <row r="437">
          <cell r="M437">
            <v>179.2776</v>
          </cell>
        </row>
        <row r="437">
          <cell r="P437">
            <v>115.555374</v>
          </cell>
        </row>
        <row r="438">
          <cell r="C438" t="str">
            <v>2240101</v>
          </cell>
        </row>
        <row r="438">
          <cell r="M438">
            <v>5.780142</v>
          </cell>
        </row>
        <row r="438">
          <cell r="P438">
            <v>5.778042</v>
          </cell>
        </row>
        <row r="439">
          <cell r="C439" t="str">
            <v>2240101</v>
          </cell>
        </row>
        <row r="439">
          <cell r="M439">
            <v>9</v>
          </cell>
        </row>
        <row r="439">
          <cell r="P439">
            <v>8.632645</v>
          </cell>
        </row>
        <row r="440">
          <cell r="M440">
            <v>465.228037</v>
          </cell>
        </row>
        <row r="440">
          <cell r="P440">
            <v>362.628893</v>
          </cell>
        </row>
        <row r="441">
          <cell r="C441" t="str">
            <v>2110101</v>
          </cell>
        </row>
        <row r="441">
          <cell r="M441">
            <v>0.2</v>
          </cell>
        </row>
        <row r="441">
          <cell r="P441">
            <v>0</v>
          </cell>
        </row>
        <row r="442">
          <cell r="C442" t="str">
            <v>2110101</v>
          </cell>
        </row>
        <row r="442">
          <cell r="M442">
            <v>78.815379</v>
          </cell>
        </row>
        <row r="442">
          <cell r="P442">
            <v>78.372018</v>
          </cell>
        </row>
        <row r="443">
          <cell r="C443" t="str">
            <v>2110101</v>
          </cell>
        </row>
        <row r="443">
          <cell r="M443">
            <v>10.212165</v>
          </cell>
        </row>
        <row r="443">
          <cell r="P443">
            <v>10.152891</v>
          </cell>
        </row>
        <row r="444">
          <cell r="C444" t="str">
            <v>2110101</v>
          </cell>
        </row>
        <row r="444">
          <cell r="M444">
            <v>6.8388</v>
          </cell>
        </row>
        <row r="444">
          <cell r="P444">
            <v>5.426348</v>
          </cell>
        </row>
        <row r="445">
          <cell r="C445" t="str">
            <v>2110101</v>
          </cell>
        </row>
        <row r="445">
          <cell r="M445">
            <v>27.232441</v>
          </cell>
        </row>
        <row r="445">
          <cell r="P445">
            <v>27.095881</v>
          </cell>
        </row>
        <row r="446">
          <cell r="C446" t="str">
            <v>2110101</v>
          </cell>
        </row>
        <row r="446">
          <cell r="M446">
            <v>20</v>
          </cell>
        </row>
        <row r="446">
          <cell r="P446">
            <v>11.92366</v>
          </cell>
        </row>
        <row r="447">
          <cell r="C447" t="str">
            <v>2110101</v>
          </cell>
        </row>
        <row r="447">
          <cell r="M447">
            <v>301.297012</v>
          </cell>
        </row>
        <row r="447">
          <cell r="P447">
            <v>220.84143</v>
          </cell>
        </row>
        <row r="448">
          <cell r="C448" t="str">
            <v>2110101</v>
          </cell>
        </row>
        <row r="448">
          <cell r="M448">
            <v>19.64</v>
          </cell>
        </row>
        <row r="448">
          <cell r="P448">
            <v>7.842321</v>
          </cell>
        </row>
        <row r="449">
          <cell r="C449" t="str">
            <v>2110101</v>
          </cell>
        </row>
        <row r="449">
          <cell r="M449">
            <v>0.99224</v>
          </cell>
        </row>
        <row r="449">
          <cell r="P449">
            <v>0.974344</v>
          </cell>
        </row>
        <row r="450">
          <cell r="M450">
            <v>896.147716</v>
          </cell>
        </row>
        <row r="450">
          <cell r="P450">
            <v>681.105798</v>
          </cell>
        </row>
        <row r="451">
          <cell r="C451" t="str">
            <v>2200101</v>
          </cell>
        </row>
        <row r="451">
          <cell r="M451">
            <v>22.745435</v>
          </cell>
        </row>
        <row r="451">
          <cell r="P451">
            <v>21.802546</v>
          </cell>
        </row>
        <row r="452">
          <cell r="C452" t="str">
            <v>2200101</v>
          </cell>
        </row>
        <row r="452">
          <cell r="M452">
            <v>80.664</v>
          </cell>
        </row>
        <row r="452">
          <cell r="P452">
            <v>60.762548</v>
          </cell>
        </row>
        <row r="453">
          <cell r="C453" t="str">
            <v>2200101</v>
          </cell>
        </row>
        <row r="453">
          <cell r="M453">
            <v>2</v>
          </cell>
        </row>
        <row r="453">
          <cell r="P453">
            <v>1</v>
          </cell>
        </row>
        <row r="454">
          <cell r="C454" t="str">
            <v>2200101</v>
          </cell>
        </row>
        <row r="454">
          <cell r="M454">
            <v>38</v>
          </cell>
        </row>
        <row r="454">
          <cell r="P454">
            <v>29.218178</v>
          </cell>
        </row>
        <row r="455">
          <cell r="C455" t="str">
            <v>2200101</v>
          </cell>
        </row>
        <row r="455">
          <cell r="M455">
            <v>174.663204</v>
          </cell>
        </row>
        <row r="455">
          <cell r="P455">
            <v>124.929359</v>
          </cell>
        </row>
        <row r="456">
          <cell r="C456" t="str">
            <v>2200101</v>
          </cell>
        </row>
        <row r="456">
          <cell r="M456">
            <v>495.6261</v>
          </cell>
        </row>
        <row r="456">
          <cell r="P456">
            <v>383.344072</v>
          </cell>
        </row>
        <row r="457">
          <cell r="C457" t="str">
            <v>2200101</v>
          </cell>
        </row>
        <row r="457">
          <cell r="M457">
            <v>11.966485</v>
          </cell>
        </row>
        <row r="457">
          <cell r="P457">
            <v>8.287261</v>
          </cell>
        </row>
        <row r="458">
          <cell r="C458" t="str">
            <v>2200101</v>
          </cell>
        </row>
        <row r="458">
          <cell r="M458">
            <v>9.828</v>
          </cell>
        </row>
        <row r="458">
          <cell r="P458">
            <v>6.065095</v>
          </cell>
        </row>
        <row r="459">
          <cell r="C459" t="str">
            <v>2200101</v>
          </cell>
        </row>
        <row r="459">
          <cell r="M459">
            <v>60.654492</v>
          </cell>
        </row>
        <row r="459">
          <cell r="P459">
            <v>45.696739</v>
          </cell>
        </row>
        <row r="460">
          <cell r="M460">
            <v>270.30688</v>
          </cell>
        </row>
        <row r="460">
          <cell r="P460">
            <v>220.344178</v>
          </cell>
        </row>
        <row r="461">
          <cell r="C461" t="str">
            <v>2200101</v>
          </cell>
        </row>
        <row r="461">
          <cell r="M461">
            <v>232.552924</v>
          </cell>
        </row>
        <row r="461">
          <cell r="P461">
            <v>194.299324</v>
          </cell>
        </row>
        <row r="462">
          <cell r="C462" t="str">
            <v>2200101</v>
          </cell>
        </row>
        <row r="462">
          <cell r="M462">
            <v>1.2</v>
          </cell>
        </row>
        <row r="462">
          <cell r="P462">
            <v>0.676</v>
          </cell>
        </row>
        <row r="463">
          <cell r="C463" t="str">
            <v>2200101</v>
          </cell>
        </row>
        <row r="463">
          <cell r="M463">
            <v>1.923251</v>
          </cell>
        </row>
        <row r="463">
          <cell r="P463">
            <v>1.923251</v>
          </cell>
        </row>
        <row r="464">
          <cell r="C464" t="str">
            <v>2200101</v>
          </cell>
        </row>
        <row r="464">
          <cell r="M464">
            <v>5.128668</v>
          </cell>
        </row>
        <row r="464">
          <cell r="P464">
            <v>5.128668</v>
          </cell>
        </row>
        <row r="465">
          <cell r="C465" t="str">
            <v>2200101</v>
          </cell>
        </row>
        <row r="465">
          <cell r="M465">
            <v>13</v>
          </cell>
        </row>
        <row r="465">
          <cell r="P465">
            <v>6.343027</v>
          </cell>
        </row>
        <row r="466">
          <cell r="C466" t="str">
            <v>2200101</v>
          </cell>
        </row>
        <row r="466">
          <cell r="M466">
            <v>15.182037</v>
          </cell>
        </row>
        <row r="466">
          <cell r="P466">
            <v>11.403288</v>
          </cell>
        </row>
        <row r="467">
          <cell r="C467" t="str">
            <v>2200101</v>
          </cell>
        </row>
        <row r="467">
          <cell r="M467">
            <v>1.32</v>
          </cell>
        </row>
        <row r="467">
          <cell r="P467">
            <v>0.57062</v>
          </cell>
        </row>
        <row r="468">
          <cell r="M468">
            <v>1207.181668</v>
          </cell>
        </row>
        <row r="468">
          <cell r="P468">
            <v>948.387783</v>
          </cell>
        </row>
        <row r="469">
          <cell r="C469" t="str">
            <v>2010301</v>
          </cell>
        </row>
        <row r="469">
          <cell r="M469">
            <v>128.020384</v>
          </cell>
        </row>
        <row r="469">
          <cell r="P469">
            <v>110.767078</v>
          </cell>
        </row>
        <row r="470">
          <cell r="C470" t="str">
            <v>2130104</v>
          </cell>
        </row>
        <row r="470">
          <cell r="M470">
            <v>8.429371</v>
          </cell>
        </row>
        <row r="470">
          <cell r="P470">
            <v>5.897455</v>
          </cell>
        </row>
        <row r="471">
          <cell r="C471" t="str">
            <v>2010301</v>
          </cell>
        </row>
        <row r="471">
          <cell r="M471">
            <v>121.660716</v>
          </cell>
        </row>
        <row r="471">
          <cell r="P471">
            <v>104.651307</v>
          </cell>
        </row>
        <row r="472">
          <cell r="C472" t="str">
            <v>2130204</v>
          </cell>
        </row>
        <row r="472">
          <cell r="M472">
            <v>0.522067</v>
          </cell>
        </row>
        <row r="472">
          <cell r="P472">
            <v>0.397474</v>
          </cell>
        </row>
        <row r="473">
          <cell r="C473" t="str">
            <v>2130104</v>
          </cell>
        </row>
        <row r="473">
          <cell r="M473">
            <v>1.049301</v>
          </cell>
        </row>
        <row r="473">
          <cell r="P473">
            <v>0.526356</v>
          </cell>
        </row>
        <row r="474">
          <cell r="C474" t="str">
            <v>2010301</v>
          </cell>
        </row>
        <row r="474">
          <cell r="M474">
            <v>35.091283</v>
          </cell>
        </row>
        <row r="474">
          <cell r="P474">
            <v>30.045985</v>
          </cell>
        </row>
        <row r="475">
          <cell r="C475" t="str">
            <v>2130204</v>
          </cell>
        </row>
        <row r="475">
          <cell r="M475">
            <v>53.2902</v>
          </cell>
        </row>
        <row r="475">
          <cell r="P475">
            <v>42.706976</v>
          </cell>
        </row>
        <row r="476">
          <cell r="C476" t="str">
            <v>2130204</v>
          </cell>
        </row>
        <row r="476">
          <cell r="M476">
            <v>0.1</v>
          </cell>
        </row>
        <row r="476">
          <cell r="P476">
            <v>0</v>
          </cell>
        </row>
        <row r="477">
          <cell r="C477" t="str">
            <v>2010301</v>
          </cell>
        </row>
        <row r="477">
          <cell r="M477">
            <v>23.9</v>
          </cell>
        </row>
        <row r="477">
          <cell r="P477">
            <v>19.716553</v>
          </cell>
        </row>
        <row r="478">
          <cell r="C478" t="str">
            <v>2130104</v>
          </cell>
        </row>
        <row r="478">
          <cell r="M478">
            <v>1.8252</v>
          </cell>
        </row>
        <row r="478">
          <cell r="P478">
            <v>1.246324</v>
          </cell>
        </row>
        <row r="479">
          <cell r="C479" t="str">
            <v>2040601</v>
          </cell>
        </row>
        <row r="479">
          <cell r="M479">
            <v>1.828075</v>
          </cell>
        </row>
        <row r="479">
          <cell r="P479">
            <v>0.84</v>
          </cell>
        </row>
        <row r="480">
          <cell r="C480" t="str">
            <v>2010301</v>
          </cell>
        </row>
        <row r="480">
          <cell r="M480">
            <v>47.050848</v>
          </cell>
        </row>
        <row r="480">
          <cell r="P480">
            <v>40.524637</v>
          </cell>
        </row>
        <row r="481">
          <cell r="C481" t="str">
            <v>2130204</v>
          </cell>
        </row>
        <row r="481">
          <cell r="M481">
            <v>4</v>
          </cell>
        </row>
        <row r="481">
          <cell r="P481">
            <v>0.7075</v>
          </cell>
        </row>
        <row r="482">
          <cell r="C482" t="str">
            <v>2130204</v>
          </cell>
        </row>
        <row r="482">
          <cell r="M482">
            <v>17.175497</v>
          </cell>
        </row>
        <row r="482">
          <cell r="P482">
            <v>12.404485</v>
          </cell>
        </row>
        <row r="483">
          <cell r="C483" t="str">
            <v>2040601</v>
          </cell>
        </row>
        <row r="483">
          <cell r="M483">
            <v>4.941757</v>
          </cell>
        </row>
        <row r="483">
          <cell r="P483">
            <v>2.960594</v>
          </cell>
        </row>
        <row r="484">
          <cell r="C484" t="str">
            <v>2010301</v>
          </cell>
        </row>
        <row r="484">
          <cell r="M484">
            <v>3.5</v>
          </cell>
        </row>
        <row r="484">
          <cell r="P484">
            <v>0</v>
          </cell>
        </row>
        <row r="485">
          <cell r="C485" t="str">
            <v>2130204</v>
          </cell>
        </row>
        <row r="485">
          <cell r="M485">
            <v>2.157759</v>
          </cell>
        </row>
        <row r="485">
          <cell r="P485">
            <v>1.479004</v>
          </cell>
        </row>
        <row r="486">
          <cell r="C486" t="str">
            <v>2010301</v>
          </cell>
        </row>
        <row r="486">
          <cell r="M486">
            <v>598.1904</v>
          </cell>
        </row>
        <row r="486">
          <cell r="P486">
            <v>459.197613</v>
          </cell>
        </row>
        <row r="487">
          <cell r="C487" t="str">
            <v>2130204</v>
          </cell>
        </row>
        <row r="487">
          <cell r="M487">
            <v>3.166404</v>
          </cell>
        </row>
        <row r="487">
          <cell r="P487">
            <v>2.253781</v>
          </cell>
        </row>
        <row r="488">
          <cell r="C488" t="str">
            <v>2130104</v>
          </cell>
        </row>
        <row r="488">
          <cell r="M488">
            <v>24.3178</v>
          </cell>
        </row>
        <row r="488">
          <cell r="P488">
            <v>20.353518</v>
          </cell>
        </row>
        <row r="489">
          <cell r="C489" t="str">
            <v>2130104</v>
          </cell>
        </row>
        <row r="489">
          <cell r="M489">
            <v>2.798136</v>
          </cell>
        </row>
        <row r="489">
          <cell r="P489">
            <v>1.988309</v>
          </cell>
        </row>
        <row r="490">
          <cell r="C490" t="str">
            <v>2040601</v>
          </cell>
        </row>
        <row r="490">
          <cell r="M490">
            <v>1.6224</v>
          </cell>
        </row>
        <row r="490">
          <cell r="P490">
            <v>1.10128</v>
          </cell>
        </row>
        <row r="491">
          <cell r="C491" t="str">
            <v>2130302</v>
          </cell>
        </row>
        <row r="491">
          <cell r="M491">
            <v>1</v>
          </cell>
        </row>
        <row r="491">
          <cell r="P491">
            <v>0.416292</v>
          </cell>
        </row>
        <row r="492">
          <cell r="C492" t="str">
            <v>2130302</v>
          </cell>
        </row>
        <row r="492">
          <cell r="M492">
            <v>1.303296</v>
          </cell>
        </row>
        <row r="492">
          <cell r="P492">
            <v>1.303296</v>
          </cell>
        </row>
        <row r="493">
          <cell r="C493" t="str">
            <v>2130302</v>
          </cell>
        </row>
        <row r="493">
          <cell r="M493">
            <v>42.8608</v>
          </cell>
        </row>
        <row r="493">
          <cell r="P493">
            <v>35.198813</v>
          </cell>
        </row>
        <row r="494">
          <cell r="C494" t="str">
            <v>2130302</v>
          </cell>
        </row>
        <row r="494">
          <cell r="M494">
            <v>0.488736</v>
          </cell>
        </row>
        <row r="494">
          <cell r="P494">
            <v>0.247216</v>
          </cell>
        </row>
        <row r="495">
          <cell r="C495" t="str">
            <v>2010301</v>
          </cell>
        </row>
        <row r="495">
          <cell r="M495">
            <v>30</v>
          </cell>
        </row>
        <row r="495">
          <cell r="P495">
            <v>20.560155</v>
          </cell>
        </row>
        <row r="496">
          <cell r="C496" t="str">
            <v>2130204</v>
          </cell>
        </row>
        <row r="496">
          <cell r="M496">
            <v>5.754024</v>
          </cell>
        </row>
        <row r="496">
          <cell r="P496">
            <v>4.911</v>
          </cell>
        </row>
        <row r="497">
          <cell r="C497" t="str">
            <v>2040601</v>
          </cell>
        </row>
        <row r="497">
          <cell r="M497">
            <v>14.69396</v>
          </cell>
        </row>
        <row r="497">
          <cell r="P497">
            <v>9.491894</v>
          </cell>
        </row>
        <row r="498">
          <cell r="C498" t="str">
            <v>2040601</v>
          </cell>
        </row>
        <row r="498">
          <cell r="M498">
            <v>0.685528</v>
          </cell>
        </row>
        <row r="498">
          <cell r="P498">
            <v>0.685528</v>
          </cell>
        </row>
        <row r="499">
          <cell r="C499" t="str">
            <v>2130204</v>
          </cell>
        </row>
        <row r="499">
          <cell r="M499">
            <v>0.66</v>
          </cell>
        </row>
        <row r="499">
          <cell r="P499">
            <v>0</v>
          </cell>
        </row>
        <row r="500">
          <cell r="C500" t="str">
            <v>2040601</v>
          </cell>
        </row>
        <row r="500">
          <cell r="M500">
            <v>0.54</v>
          </cell>
        </row>
        <row r="500">
          <cell r="P500">
            <v>0.293734</v>
          </cell>
        </row>
        <row r="501">
          <cell r="C501" t="str">
            <v>2040601</v>
          </cell>
        </row>
        <row r="501">
          <cell r="M501">
            <v>1</v>
          </cell>
        </row>
        <row r="501">
          <cell r="P501">
            <v>0.652095</v>
          </cell>
        </row>
        <row r="502">
          <cell r="C502" t="str">
            <v>2130302</v>
          </cell>
        </row>
        <row r="502">
          <cell r="M502">
            <v>3.913658</v>
          </cell>
        </row>
        <row r="502">
          <cell r="P502">
            <v>3.913658</v>
          </cell>
        </row>
        <row r="503">
          <cell r="C503" t="str">
            <v>2130104</v>
          </cell>
        </row>
        <row r="503">
          <cell r="M503">
            <v>2</v>
          </cell>
        </row>
        <row r="503">
          <cell r="P503">
            <v>0.308596</v>
          </cell>
        </row>
        <row r="504">
          <cell r="C504" t="str">
            <v>2010301</v>
          </cell>
        </row>
        <row r="504">
          <cell r="M504">
            <v>17.644068</v>
          </cell>
        </row>
        <row r="504">
          <cell r="P504">
            <v>10.639277</v>
          </cell>
        </row>
        <row r="505">
          <cell r="M505">
            <v>126.766588</v>
          </cell>
        </row>
        <row r="505">
          <cell r="P505">
            <v>94.779466</v>
          </cell>
        </row>
        <row r="506">
          <cell r="C506" t="str">
            <v>2010650</v>
          </cell>
        </row>
        <row r="506">
          <cell r="M506">
            <v>8.891748</v>
          </cell>
        </row>
        <row r="506">
          <cell r="P506">
            <v>5.472448</v>
          </cell>
        </row>
        <row r="507">
          <cell r="C507" t="str">
            <v>2010650</v>
          </cell>
        </row>
        <row r="507">
          <cell r="M507">
            <v>1.98</v>
          </cell>
        </row>
        <row r="507">
          <cell r="P507">
            <v>0.500355</v>
          </cell>
        </row>
        <row r="508">
          <cell r="C508" t="str">
            <v>2010650</v>
          </cell>
        </row>
        <row r="508">
          <cell r="M508">
            <v>26.456028</v>
          </cell>
        </row>
        <row r="508">
          <cell r="P508">
            <v>19.2757</v>
          </cell>
        </row>
        <row r="509">
          <cell r="C509" t="str">
            <v>2010650</v>
          </cell>
        </row>
        <row r="509">
          <cell r="M509">
            <v>5</v>
          </cell>
        </row>
        <row r="509">
          <cell r="P509">
            <v>1.807089</v>
          </cell>
        </row>
        <row r="510">
          <cell r="C510" t="str">
            <v>2010650</v>
          </cell>
        </row>
        <row r="510">
          <cell r="M510">
            <v>1.237218</v>
          </cell>
        </row>
        <row r="510">
          <cell r="P510">
            <v>0.954018</v>
          </cell>
        </row>
        <row r="511">
          <cell r="C511" t="str">
            <v>2010650</v>
          </cell>
        </row>
        <row r="511">
          <cell r="M511">
            <v>7.449288</v>
          </cell>
        </row>
        <row r="511">
          <cell r="P511">
            <v>5.744123</v>
          </cell>
        </row>
        <row r="512">
          <cell r="C512" t="str">
            <v>2010650</v>
          </cell>
        </row>
        <row r="512">
          <cell r="M512">
            <v>72.1179</v>
          </cell>
        </row>
        <row r="512">
          <cell r="P512">
            <v>58.800663</v>
          </cell>
        </row>
        <row r="513">
          <cell r="C513" t="str">
            <v>2010650</v>
          </cell>
        </row>
        <row r="513">
          <cell r="M513">
            <v>3.334406</v>
          </cell>
        </row>
        <row r="513">
          <cell r="P513">
            <v>2.22507</v>
          </cell>
        </row>
        <row r="514">
          <cell r="C514" t="str">
            <v>2010650</v>
          </cell>
        </row>
        <row r="514">
          <cell r="M514">
            <v>0.3</v>
          </cell>
        </row>
        <row r="514">
          <cell r="P514">
            <v>0</v>
          </cell>
        </row>
        <row r="515">
          <cell r="M515">
            <v>671.567529</v>
          </cell>
        </row>
        <row r="515">
          <cell r="P515">
            <v>573.529089</v>
          </cell>
        </row>
        <row r="516">
          <cell r="C516" t="str">
            <v>2010301</v>
          </cell>
        </row>
        <row r="516">
          <cell r="M516">
            <v>36.82787</v>
          </cell>
        </row>
        <row r="516">
          <cell r="P516">
            <v>35.742838</v>
          </cell>
        </row>
        <row r="517">
          <cell r="C517" t="str">
            <v>2010301</v>
          </cell>
        </row>
        <row r="517">
          <cell r="M517">
            <v>104.2232</v>
          </cell>
        </row>
        <row r="517">
          <cell r="P517">
            <v>100.749682</v>
          </cell>
        </row>
        <row r="518">
          <cell r="C518" t="str">
            <v>2010301</v>
          </cell>
        </row>
        <row r="518">
          <cell r="M518">
            <v>1.238644</v>
          </cell>
        </row>
        <row r="518">
          <cell r="P518">
            <v>1.186919</v>
          </cell>
        </row>
        <row r="519">
          <cell r="C519" t="str">
            <v>2010301</v>
          </cell>
        </row>
        <row r="519">
          <cell r="M519">
            <v>0.3</v>
          </cell>
        </row>
        <row r="519">
          <cell r="P519">
            <v>0.3</v>
          </cell>
        </row>
        <row r="520">
          <cell r="C520" t="str">
            <v>2010301</v>
          </cell>
        </row>
        <row r="520">
          <cell r="M520">
            <v>30</v>
          </cell>
        </row>
        <row r="520">
          <cell r="P520">
            <v>30</v>
          </cell>
        </row>
        <row r="521">
          <cell r="C521" t="str">
            <v>2010301</v>
          </cell>
        </row>
        <row r="521">
          <cell r="M521">
            <v>5.268444</v>
          </cell>
        </row>
        <row r="521">
          <cell r="P521">
            <v>5.048432</v>
          </cell>
        </row>
        <row r="522">
          <cell r="C522" t="str">
            <v>2010301</v>
          </cell>
        </row>
        <row r="522">
          <cell r="M522">
            <v>13.810451</v>
          </cell>
        </row>
        <row r="522">
          <cell r="P522">
            <v>13.810451</v>
          </cell>
        </row>
        <row r="523">
          <cell r="C523" t="str">
            <v>2010301</v>
          </cell>
        </row>
        <row r="523">
          <cell r="M523">
            <v>11.3</v>
          </cell>
        </row>
        <row r="523">
          <cell r="P523">
            <v>10.507383</v>
          </cell>
        </row>
        <row r="524">
          <cell r="C524" t="str">
            <v>2010301</v>
          </cell>
        </row>
        <row r="524">
          <cell r="M524">
            <v>468.59892</v>
          </cell>
        </row>
        <row r="524">
          <cell r="P524">
            <v>376.183384</v>
          </cell>
        </row>
        <row r="525">
          <cell r="M525">
            <v>1263.708439</v>
          </cell>
        </row>
        <row r="525">
          <cell r="P525">
            <v>954.295437</v>
          </cell>
        </row>
        <row r="526">
          <cell r="C526" t="str">
            <v>2040601</v>
          </cell>
        </row>
        <row r="526">
          <cell r="M526">
            <v>0.1</v>
          </cell>
        </row>
        <row r="526">
          <cell r="P526">
            <v>0.003886</v>
          </cell>
        </row>
        <row r="527">
          <cell r="C527" t="str">
            <v>2100499</v>
          </cell>
        </row>
        <row r="527">
          <cell r="M527">
            <v>2.924609</v>
          </cell>
        </row>
        <row r="527">
          <cell r="P527">
            <v>2.199826</v>
          </cell>
        </row>
        <row r="528">
          <cell r="C528" t="str">
            <v>2130302</v>
          </cell>
        </row>
        <row r="528">
          <cell r="M528">
            <v>2.795664</v>
          </cell>
        </row>
        <row r="528">
          <cell r="P528">
            <v>2.26742</v>
          </cell>
        </row>
        <row r="529">
          <cell r="C529" t="str">
            <v>2130302</v>
          </cell>
        </row>
        <row r="529">
          <cell r="M529">
            <v>25.2972</v>
          </cell>
        </row>
        <row r="529">
          <cell r="P529">
            <v>19.500909</v>
          </cell>
        </row>
        <row r="530">
          <cell r="C530" t="str">
            <v>2080150</v>
          </cell>
        </row>
        <row r="530">
          <cell r="M530">
            <v>3</v>
          </cell>
        </row>
        <row r="530">
          <cell r="P530">
            <v>0.65062</v>
          </cell>
        </row>
        <row r="531">
          <cell r="C531" t="str">
            <v>2010301</v>
          </cell>
        </row>
        <row r="531">
          <cell r="M531">
            <v>18.762162</v>
          </cell>
        </row>
        <row r="531">
          <cell r="P531">
            <v>13.206047</v>
          </cell>
        </row>
        <row r="532">
          <cell r="C532" t="str">
            <v>2080150</v>
          </cell>
        </row>
        <row r="532">
          <cell r="M532">
            <v>1.125684</v>
          </cell>
        </row>
        <row r="532">
          <cell r="P532">
            <v>1.125684</v>
          </cell>
        </row>
        <row r="533">
          <cell r="C533" t="str">
            <v>2080150</v>
          </cell>
        </row>
        <row r="533">
          <cell r="M533">
            <v>3.001824</v>
          </cell>
        </row>
        <row r="533">
          <cell r="P533">
            <v>3.001824</v>
          </cell>
        </row>
        <row r="534">
          <cell r="C534" t="str">
            <v>2080150</v>
          </cell>
        </row>
        <row r="534">
          <cell r="M534">
            <v>8.932202</v>
          </cell>
        </row>
        <row r="534">
          <cell r="P534">
            <v>8.742566</v>
          </cell>
        </row>
        <row r="535">
          <cell r="C535" t="str">
            <v>2040601</v>
          </cell>
        </row>
        <row r="535">
          <cell r="M535">
            <v>1.32</v>
          </cell>
        </row>
        <row r="535">
          <cell r="P535">
            <v>0.88</v>
          </cell>
        </row>
        <row r="536">
          <cell r="C536" t="str">
            <v>2010301</v>
          </cell>
        </row>
        <row r="536">
          <cell r="M536">
            <v>135.93921</v>
          </cell>
        </row>
        <row r="536">
          <cell r="P536">
            <v>116.965021</v>
          </cell>
        </row>
        <row r="537">
          <cell r="C537" t="str">
            <v>2040601</v>
          </cell>
        </row>
        <row r="537">
          <cell r="M537">
            <v>3.794054</v>
          </cell>
        </row>
        <row r="537">
          <cell r="P537">
            <v>2.758042</v>
          </cell>
        </row>
        <row r="538">
          <cell r="C538" t="str">
            <v>2130204</v>
          </cell>
        </row>
        <row r="538">
          <cell r="M538">
            <v>2.222991</v>
          </cell>
        </row>
        <row r="538">
          <cell r="P538">
            <v>2.222991</v>
          </cell>
        </row>
        <row r="539">
          <cell r="C539" t="str">
            <v>2080150</v>
          </cell>
        </row>
        <row r="539">
          <cell r="M539">
            <v>37.0152</v>
          </cell>
        </row>
        <row r="539">
          <cell r="P539">
            <v>25.779382</v>
          </cell>
        </row>
        <row r="540">
          <cell r="C540" t="str">
            <v>2130104</v>
          </cell>
        </row>
        <row r="540">
          <cell r="M540">
            <v>0.87449</v>
          </cell>
        </row>
        <row r="540">
          <cell r="P540">
            <v>0.488662</v>
          </cell>
        </row>
        <row r="541">
          <cell r="C541" t="str">
            <v>2040601</v>
          </cell>
        </row>
        <row r="541">
          <cell r="M541">
            <v>2.8416</v>
          </cell>
        </row>
        <row r="541">
          <cell r="P541">
            <v>1.688</v>
          </cell>
        </row>
        <row r="542">
          <cell r="C542" t="str">
            <v>2130204</v>
          </cell>
        </row>
        <row r="542">
          <cell r="M542">
            <v>0.3</v>
          </cell>
        </row>
        <row r="542">
          <cell r="P542">
            <v>0.3</v>
          </cell>
        </row>
        <row r="543">
          <cell r="C543" t="str">
            <v>2130204</v>
          </cell>
        </row>
        <row r="543">
          <cell r="M543">
            <v>5</v>
          </cell>
        </row>
        <row r="543">
          <cell r="P543">
            <v>2.997833</v>
          </cell>
        </row>
        <row r="544">
          <cell r="C544" t="str">
            <v>2100499</v>
          </cell>
        </row>
        <row r="544">
          <cell r="M544">
            <v>0.3</v>
          </cell>
        </row>
        <row r="544">
          <cell r="P544">
            <v>0.040041</v>
          </cell>
        </row>
        <row r="545">
          <cell r="C545" t="str">
            <v>2130302</v>
          </cell>
        </row>
        <row r="545">
          <cell r="M545">
            <v>1.048374</v>
          </cell>
        </row>
        <row r="545">
          <cell r="P545">
            <v>0.465944</v>
          </cell>
        </row>
        <row r="546">
          <cell r="C546" t="str">
            <v>2130302</v>
          </cell>
        </row>
        <row r="546">
          <cell r="M546">
            <v>8.397988</v>
          </cell>
        </row>
        <row r="546">
          <cell r="P546">
            <v>6.794606</v>
          </cell>
        </row>
        <row r="547">
          <cell r="C547" t="str">
            <v>2130302</v>
          </cell>
        </row>
        <row r="547">
          <cell r="M547">
            <v>2</v>
          </cell>
        </row>
        <row r="547">
          <cell r="P547">
            <v>0.515413</v>
          </cell>
        </row>
        <row r="548">
          <cell r="C548" t="str">
            <v>2100499</v>
          </cell>
        </row>
        <row r="548">
          <cell r="M548">
            <v>89.9913</v>
          </cell>
        </row>
        <row r="548">
          <cell r="P548">
            <v>62.418146</v>
          </cell>
        </row>
        <row r="549">
          <cell r="C549" t="str">
            <v>2130204</v>
          </cell>
        </row>
        <row r="549">
          <cell r="M549">
            <v>5.927976</v>
          </cell>
        </row>
        <row r="549">
          <cell r="P549">
            <v>4.924378</v>
          </cell>
        </row>
        <row r="550">
          <cell r="C550" t="str">
            <v>2100499</v>
          </cell>
        </row>
        <row r="550">
          <cell r="M550">
            <v>5</v>
          </cell>
        </row>
        <row r="550">
          <cell r="P550">
            <v>1.475603</v>
          </cell>
        </row>
        <row r="551">
          <cell r="C551" t="str">
            <v>2040601</v>
          </cell>
        </row>
        <row r="551">
          <cell r="M551">
            <v>0.434434</v>
          </cell>
        </row>
        <row r="551">
          <cell r="P551">
            <v>0.045719</v>
          </cell>
        </row>
        <row r="552">
          <cell r="C552" t="str">
            <v>2010301</v>
          </cell>
        </row>
        <row r="552">
          <cell r="M552">
            <v>2.5</v>
          </cell>
        </row>
        <row r="552">
          <cell r="P552">
            <v>0.13128</v>
          </cell>
        </row>
        <row r="553">
          <cell r="C553" t="str">
            <v>2100499</v>
          </cell>
        </row>
        <row r="553">
          <cell r="M553">
            <v>0.827971</v>
          </cell>
        </row>
        <row r="553">
          <cell r="P553">
            <v>0.674901</v>
          </cell>
        </row>
        <row r="554">
          <cell r="C554" t="str">
            <v>2130204</v>
          </cell>
        </row>
        <row r="554">
          <cell r="M554">
            <v>2.704403</v>
          </cell>
        </row>
        <row r="554">
          <cell r="P554">
            <v>2.125476</v>
          </cell>
        </row>
        <row r="555">
          <cell r="C555" t="str">
            <v>2100499</v>
          </cell>
        </row>
        <row r="555">
          <cell r="M555">
            <v>7.798956</v>
          </cell>
        </row>
        <row r="555">
          <cell r="P555">
            <v>7.06105</v>
          </cell>
        </row>
        <row r="556">
          <cell r="C556" t="str">
            <v>2010301</v>
          </cell>
        </row>
        <row r="556">
          <cell r="M556">
            <v>85.512</v>
          </cell>
        </row>
        <row r="556">
          <cell r="P556">
            <v>70.067133</v>
          </cell>
        </row>
        <row r="557">
          <cell r="C557" t="str">
            <v>2010301</v>
          </cell>
        </row>
        <row r="557">
          <cell r="M557">
            <v>27.92</v>
          </cell>
        </row>
        <row r="557">
          <cell r="P557">
            <v>16.737954</v>
          </cell>
        </row>
        <row r="558">
          <cell r="C558" t="str">
            <v>2130104</v>
          </cell>
        </row>
        <row r="558">
          <cell r="M558">
            <v>2</v>
          </cell>
        </row>
        <row r="558">
          <cell r="P558">
            <v>1.353309</v>
          </cell>
        </row>
        <row r="559">
          <cell r="C559" t="str">
            <v>2130104</v>
          </cell>
        </row>
        <row r="559">
          <cell r="M559">
            <v>6.975207</v>
          </cell>
        </row>
        <row r="559">
          <cell r="P559">
            <v>5.887959</v>
          </cell>
        </row>
        <row r="560">
          <cell r="C560" t="str">
            <v>2130204</v>
          </cell>
        </row>
        <row r="560">
          <cell r="M560">
            <v>75.2398</v>
          </cell>
        </row>
        <row r="560">
          <cell r="P560">
            <v>46.683511</v>
          </cell>
        </row>
        <row r="561">
          <cell r="C561" t="str">
            <v>2040601</v>
          </cell>
        </row>
        <row r="561">
          <cell r="M561">
            <v>10.173625</v>
          </cell>
        </row>
        <row r="561">
          <cell r="P561">
            <v>7.395594</v>
          </cell>
        </row>
        <row r="562">
          <cell r="C562" t="str">
            <v>2010301</v>
          </cell>
        </row>
        <row r="562">
          <cell r="M562">
            <v>460.2337</v>
          </cell>
        </row>
        <row r="562">
          <cell r="P562">
            <v>365.016598</v>
          </cell>
        </row>
        <row r="563">
          <cell r="C563" t="str">
            <v>2100499</v>
          </cell>
        </row>
        <row r="563">
          <cell r="M563">
            <v>23.52396</v>
          </cell>
        </row>
        <row r="563">
          <cell r="P563">
            <v>20.399364</v>
          </cell>
        </row>
        <row r="564">
          <cell r="C564" t="str">
            <v>2130104</v>
          </cell>
        </row>
        <row r="564">
          <cell r="M564">
            <v>2.331972</v>
          </cell>
        </row>
        <row r="564">
          <cell r="P564">
            <v>2.142212</v>
          </cell>
        </row>
        <row r="565">
          <cell r="C565" t="str">
            <v>2010301</v>
          </cell>
        </row>
        <row r="565">
          <cell r="M565">
            <v>32</v>
          </cell>
        </row>
        <row r="565">
          <cell r="P565">
            <v>13.611599</v>
          </cell>
        </row>
        <row r="566">
          <cell r="C566" t="str">
            <v>2040601</v>
          </cell>
        </row>
        <row r="566">
          <cell r="M566">
            <v>30.29712</v>
          </cell>
        </row>
        <row r="566">
          <cell r="P566">
            <v>23.944409</v>
          </cell>
        </row>
        <row r="567">
          <cell r="C567" t="str">
            <v>2010301</v>
          </cell>
        </row>
        <row r="567">
          <cell r="M567">
            <v>51.618444</v>
          </cell>
        </row>
        <row r="567">
          <cell r="P567">
            <v>44.256674</v>
          </cell>
        </row>
        <row r="568">
          <cell r="C568" t="str">
            <v>2130104</v>
          </cell>
        </row>
        <row r="568">
          <cell r="M568">
            <v>29.4331</v>
          </cell>
        </row>
        <row r="568">
          <cell r="P568">
            <v>18.466965</v>
          </cell>
        </row>
        <row r="569">
          <cell r="C569" t="str">
            <v>2010301</v>
          </cell>
        </row>
        <row r="569">
          <cell r="M569">
            <v>19.356916</v>
          </cell>
        </row>
        <row r="569">
          <cell r="P569">
            <v>8.603074</v>
          </cell>
        </row>
        <row r="570">
          <cell r="C570" t="str">
            <v>2130204</v>
          </cell>
        </row>
        <row r="570">
          <cell r="M570">
            <v>3.756</v>
          </cell>
        </row>
        <row r="570">
          <cell r="P570">
            <v>2.828955</v>
          </cell>
        </row>
        <row r="571">
          <cell r="C571" t="str">
            <v>2040601</v>
          </cell>
        </row>
        <row r="571">
          <cell r="M571">
            <v>2</v>
          </cell>
        </row>
        <row r="571">
          <cell r="P571">
            <v>0.2</v>
          </cell>
        </row>
        <row r="572">
          <cell r="C572" t="str">
            <v>2040601</v>
          </cell>
        </row>
        <row r="572">
          <cell r="M572">
            <v>1.42277</v>
          </cell>
        </row>
        <row r="572">
          <cell r="P572">
            <v>1.032342</v>
          </cell>
        </row>
        <row r="573">
          <cell r="C573" t="str">
            <v>2130204</v>
          </cell>
        </row>
        <row r="573">
          <cell r="M573">
            <v>17.735533</v>
          </cell>
        </row>
        <row r="573">
          <cell r="P573">
            <v>14.216515</v>
          </cell>
        </row>
        <row r="574">
          <cell r="M574">
            <v>230.905942</v>
          </cell>
        </row>
        <row r="574">
          <cell r="P574">
            <v>185.218311</v>
          </cell>
        </row>
        <row r="575">
          <cell r="C575" t="str">
            <v>2010650</v>
          </cell>
        </row>
        <row r="575">
          <cell r="M575">
            <v>22.9032</v>
          </cell>
        </row>
        <row r="575">
          <cell r="P575">
            <v>22.408838</v>
          </cell>
        </row>
        <row r="576">
          <cell r="C576" t="str">
            <v>2010650</v>
          </cell>
        </row>
        <row r="576">
          <cell r="M576">
            <v>140.1243</v>
          </cell>
        </row>
        <row r="576">
          <cell r="P576">
            <v>101.625707</v>
          </cell>
        </row>
        <row r="577">
          <cell r="C577" t="str">
            <v>2010650</v>
          </cell>
        </row>
        <row r="577">
          <cell r="M577">
            <v>9</v>
          </cell>
        </row>
        <row r="577">
          <cell r="P577">
            <v>4.110175</v>
          </cell>
        </row>
        <row r="578">
          <cell r="C578" t="str">
            <v>2010650</v>
          </cell>
        </row>
        <row r="578">
          <cell r="M578">
            <v>0.6</v>
          </cell>
        </row>
        <row r="578">
          <cell r="P578">
            <v>0.400927</v>
          </cell>
        </row>
        <row r="579">
          <cell r="C579" t="str">
            <v>2010650</v>
          </cell>
        </row>
        <row r="579">
          <cell r="M579">
            <v>4.505594</v>
          </cell>
        </row>
        <row r="579">
          <cell r="P579">
            <v>4.505594</v>
          </cell>
        </row>
        <row r="580">
          <cell r="C580" t="str">
            <v>2010650</v>
          </cell>
        </row>
        <row r="580">
          <cell r="M580">
            <v>36.087405</v>
          </cell>
        </row>
        <row r="580">
          <cell r="P580">
            <v>34.820455</v>
          </cell>
        </row>
        <row r="581">
          <cell r="C581" t="str">
            <v>2010650</v>
          </cell>
        </row>
        <row r="581">
          <cell r="M581">
            <v>12.014916</v>
          </cell>
        </row>
        <row r="581">
          <cell r="P581">
            <v>11.798484</v>
          </cell>
        </row>
        <row r="582">
          <cell r="C582" t="str">
            <v>2010650</v>
          </cell>
        </row>
        <row r="582">
          <cell r="M582">
            <v>5.670527</v>
          </cell>
        </row>
        <row r="582">
          <cell r="P582">
            <v>5.548131</v>
          </cell>
        </row>
        <row r="583">
          <cell r="M583">
            <v>948.63892</v>
          </cell>
        </row>
        <row r="583">
          <cell r="P583">
            <v>732.185546</v>
          </cell>
        </row>
        <row r="584">
          <cell r="C584" t="str">
            <v>2130104</v>
          </cell>
        </row>
        <row r="584">
          <cell r="M584">
            <v>41.1574</v>
          </cell>
        </row>
        <row r="584">
          <cell r="P584">
            <v>31.237917</v>
          </cell>
        </row>
        <row r="585">
          <cell r="C585" t="str">
            <v>2080150</v>
          </cell>
        </row>
        <row r="585">
          <cell r="M585">
            <v>2</v>
          </cell>
        </row>
        <row r="585">
          <cell r="P585">
            <v>0</v>
          </cell>
        </row>
        <row r="586">
          <cell r="C586" t="str">
            <v>2130104</v>
          </cell>
        </row>
        <row r="586">
          <cell r="M586">
            <v>14.908948</v>
          </cell>
        </row>
        <row r="586">
          <cell r="P586">
            <v>9.812546</v>
          </cell>
        </row>
        <row r="587">
          <cell r="C587" t="str">
            <v>2010301</v>
          </cell>
        </row>
        <row r="587">
          <cell r="M587">
            <v>18.291468</v>
          </cell>
        </row>
        <row r="587">
          <cell r="P587">
            <v>14.613542</v>
          </cell>
        </row>
        <row r="588">
          <cell r="C588" t="str">
            <v>2040601</v>
          </cell>
        </row>
        <row r="588">
          <cell r="M588">
            <v>0.66</v>
          </cell>
        </row>
        <row r="588">
          <cell r="P588">
            <v>0.393007</v>
          </cell>
        </row>
        <row r="589">
          <cell r="C589" t="str">
            <v>2130104</v>
          </cell>
        </row>
        <row r="589">
          <cell r="M589">
            <v>3</v>
          </cell>
        </row>
        <row r="589">
          <cell r="P589">
            <v>3</v>
          </cell>
        </row>
        <row r="590">
          <cell r="C590" t="str">
            <v>2010301</v>
          </cell>
        </row>
        <row r="590">
          <cell r="M590">
            <v>43.926</v>
          </cell>
        </row>
        <row r="590">
          <cell r="P590">
            <v>32.608362</v>
          </cell>
        </row>
        <row r="591">
          <cell r="C591" t="str">
            <v>2010301</v>
          </cell>
        </row>
        <row r="591">
          <cell r="M591">
            <v>48.777251</v>
          </cell>
        </row>
        <row r="591">
          <cell r="P591">
            <v>39.635901</v>
          </cell>
        </row>
        <row r="592">
          <cell r="C592" t="str">
            <v>2040601</v>
          </cell>
        </row>
        <row r="592">
          <cell r="M592">
            <v>15.48446</v>
          </cell>
        </row>
        <row r="592">
          <cell r="P592">
            <v>12.125694</v>
          </cell>
        </row>
        <row r="593">
          <cell r="C593" t="str">
            <v>2130302</v>
          </cell>
        </row>
        <row r="593">
          <cell r="M593">
            <v>0.644607</v>
          </cell>
        </row>
        <row r="593">
          <cell r="P593">
            <v>0.436492</v>
          </cell>
        </row>
        <row r="594">
          <cell r="C594" t="str">
            <v>2130204</v>
          </cell>
        </row>
        <row r="594">
          <cell r="M594">
            <v>39.1883</v>
          </cell>
        </row>
        <row r="594">
          <cell r="P594">
            <v>29.582943</v>
          </cell>
        </row>
        <row r="595">
          <cell r="C595" t="str">
            <v>2010301</v>
          </cell>
        </row>
        <row r="595">
          <cell r="M595">
            <v>30</v>
          </cell>
        </row>
        <row r="595">
          <cell r="P595">
            <v>22.385533</v>
          </cell>
        </row>
        <row r="596">
          <cell r="C596" t="str">
            <v>2080150</v>
          </cell>
        </row>
        <row r="596">
          <cell r="M596">
            <v>1.192176</v>
          </cell>
        </row>
        <row r="596">
          <cell r="P596">
            <v>1.192176</v>
          </cell>
        </row>
        <row r="597">
          <cell r="C597" t="str">
            <v>2080150</v>
          </cell>
        </row>
        <row r="597">
          <cell r="M597">
            <v>26.4928</v>
          </cell>
        </row>
        <row r="597">
          <cell r="P597">
            <v>20.441596</v>
          </cell>
        </row>
        <row r="598">
          <cell r="C598" t="str">
            <v>2040601</v>
          </cell>
        </row>
        <row r="598">
          <cell r="M598">
            <v>1.937335</v>
          </cell>
        </row>
        <row r="598">
          <cell r="P598">
            <v>1.349544</v>
          </cell>
        </row>
        <row r="599">
          <cell r="C599" t="str">
            <v>2010301</v>
          </cell>
        </row>
        <row r="599">
          <cell r="M599">
            <v>26.96</v>
          </cell>
        </row>
        <row r="599">
          <cell r="P599">
            <v>18.377406</v>
          </cell>
        </row>
        <row r="600">
          <cell r="C600" t="str">
            <v>2130104</v>
          </cell>
        </row>
        <row r="600">
          <cell r="M600">
            <v>4.938888</v>
          </cell>
        </row>
        <row r="600">
          <cell r="P600">
            <v>3.440417</v>
          </cell>
        </row>
        <row r="601">
          <cell r="C601" t="str">
            <v>2040601</v>
          </cell>
        </row>
        <row r="601">
          <cell r="M601">
            <v>5.210711</v>
          </cell>
        </row>
        <row r="601">
          <cell r="P601">
            <v>3.609811</v>
          </cell>
        </row>
        <row r="602">
          <cell r="C602" t="str">
            <v>2130104</v>
          </cell>
        </row>
        <row r="602">
          <cell r="M602">
            <v>0.8112</v>
          </cell>
        </row>
        <row r="602">
          <cell r="P602">
            <v>0.550642</v>
          </cell>
        </row>
        <row r="603">
          <cell r="C603" t="str">
            <v>2010301</v>
          </cell>
        </row>
        <row r="603">
          <cell r="M603">
            <v>128.984657</v>
          </cell>
        </row>
        <row r="603">
          <cell r="P603">
            <v>104.811628</v>
          </cell>
        </row>
        <row r="604">
          <cell r="C604" t="str">
            <v>2010301</v>
          </cell>
        </row>
        <row r="604">
          <cell r="M604">
            <v>417.517092</v>
          </cell>
        </row>
        <row r="604">
          <cell r="P604">
            <v>329.082082</v>
          </cell>
        </row>
        <row r="605">
          <cell r="C605" t="str">
            <v>2130104</v>
          </cell>
        </row>
        <row r="605">
          <cell r="M605">
            <v>1.852083</v>
          </cell>
        </row>
        <row r="605">
          <cell r="P605">
            <v>1.3555</v>
          </cell>
        </row>
        <row r="606">
          <cell r="C606" t="str">
            <v>2010301</v>
          </cell>
        </row>
        <row r="606">
          <cell r="M606">
            <v>12.28644</v>
          </cell>
        </row>
        <row r="606">
          <cell r="P606">
            <v>9.057773</v>
          </cell>
        </row>
        <row r="607">
          <cell r="C607" t="str">
            <v>2130302</v>
          </cell>
        </row>
        <row r="607">
          <cell r="M607">
            <v>1</v>
          </cell>
        </row>
        <row r="607">
          <cell r="P607">
            <v>1</v>
          </cell>
        </row>
        <row r="608">
          <cell r="C608" t="str">
            <v>2130302</v>
          </cell>
        </row>
        <row r="608">
          <cell r="M608">
            <v>1.718952</v>
          </cell>
        </row>
        <row r="608">
          <cell r="P608">
            <v>1.197419</v>
          </cell>
        </row>
        <row r="609">
          <cell r="C609" t="str">
            <v>2130302</v>
          </cell>
        </row>
        <row r="609">
          <cell r="M609">
            <v>5.192438</v>
          </cell>
        </row>
        <row r="609">
          <cell r="P609">
            <v>3.316886</v>
          </cell>
        </row>
        <row r="610">
          <cell r="C610" t="str">
            <v>2010301</v>
          </cell>
        </row>
        <row r="610">
          <cell r="M610">
            <v>2.03</v>
          </cell>
        </row>
        <row r="610">
          <cell r="P610">
            <v>2.03</v>
          </cell>
        </row>
        <row r="611">
          <cell r="C611" t="str">
            <v>2130302</v>
          </cell>
        </row>
        <row r="611">
          <cell r="M611">
            <v>14.3246</v>
          </cell>
        </row>
        <row r="611">
          <cell r="P611">
            <v>11.115939</v>
          </cell>
        </row>
        <row r="612">
          <cell r="C612" t="str">
            <v>2130204</v>
          </cell>
        </row>
        <row r="612">
          <cell r="M612">
            <v>1.763474</v>
          </cell>
        </row>
        <row r="612">
          <cell r="P612">
            <v>1.09</v>
          </cell>
        </row>
        <row r="613">
          <cell r="C613" t="str">
            <v>2130204</v>
          </cell>
        </row>
        <row r="613">
          <cell r="M613">
            <v>3</v>
          </cell>
        </row>
        <row r="613">
          <cell r="P613">
            <v>2.956</v>
          </cell>
        </row>
        <row r="614">
          <cell r="C614" t="str">
            <v>2130204</v>
          </cell>
        </row>
        <row r="614">
          <cell r="M614">
            <v>4.702596</v>
          </cell>
        </row>
        <row r="614">
          <cell r="P614">
            <v>3.275817</v>
          </cell>
        </row>
        <row r="615">
          <cell r="C615" t="str">
            <v>2130204</v>
          </cell>
        </row>
        <row r="615">
          <cell r="M615">
            <v>14.197989</v>
          </cell>
        </row>
        <row r="615">
          <cell r="P615">
            <v>8.990997</v>
          </cell>
        </row>
        <row r="616">
          <cell r="C616" t="str">
            <v>2080150</v>
          </cell>
        </row>
        <row r="616">
          <cell r="M616">
            <v>3.179136</v>
          </cell>
        </row>
        <row r="616">
          <cell r="P616">
            <v>2.188658</v>
          </cell>
        </row>
        <row r="617">
          <cell r="C617" t="str">
            <v>2040601</v>
          </cell>
        </row>
        <row r="617">
          <cell r="M617">
            <v>1</v>
          </cell>
        </row>
        <row r="617">
          <cell r="P617">
            <v>0.9098</v>
          </cell>
        </row>
        <row r="618">
          <cell r="C618" t="str">
            <v>2040601</v>
          </cell>
        </row>
        <row r="618">
          <cell r="M618">
            <v>0.726501</v>
          </cell>
        </row>
        <row r="618">
          <cell r="P618">
            <v>0.1886</v>
          </cell>
        </row>
        <row r="619">
          <cell r="C619" t="str">
            <v>2080150</v>
          </cell>
        </row>
        <row r="619">
          <cell r="M619">
            <v>9.581418</v>
          </cell>
        </row>
        <row r="619">
          <cell r="P619">
            <v>4.824918</v>
          </cell>
        </row>
        <row r="620">
          <cell r="M620">
            <v>328.669443</v>
          </cell>
        </row>
        <row r="620">
          <cell r="P620">
            <v>257.63514</v>
          </cell>
        </row>
        <row r="621">
          <cell r="C621" t="str">
            <v>2010650</v>
          </cell>
        </row>
        <row r="621">
          <cell r="M621">
            <v>20.360102</v>
          </cell>
        </row>
        <row r="621">
          <cell r="P621">
            <v>16.505459</v>
          </cell>
        </row>
        <row r="622">
          <cell r="C622" t="str">
            <v>2010650</v>
          </cell>
        </row>
        <row r="622">
          <cell r="M622">
            <v>0.6</v>
          </cell>
        </row>
        <row r="622">
          <cell r="P622">
            <v>0</v>
          </cell>
        </row>
        <row r="623">
          <cell r="C623" t="str">
            <v>2010650</v>
          </cell>
        </row>
        <row r="623">
          <cell r="M623">
            <v>4.739461</v>
          </cell>
        </row>
        <row r="623">
          <cell r="P623">
            <v>3.21768</v>
          </cell>
        </row>
        <row r="624">
          <cell r="C624" t="str">
            <v>2010650</v>
          </cell>
        </row>
        <row r="624">
          <cell r="M624">
            <v>13</v>
          </cell>
        </row>
        <row r="624">
          <cell r="P624">
            <v>10.0204</v>
          </cell>
        </row>
        <row r="625">
          <cell r="C625" t="str">
            <v>2010650</v>
          </cell>
        </row>
        <row r="625">
          <cell r="M625">
            <v>199.66752</v>
          </cell>
        </row>
        <row r="625">
          <cell r="P625">
            <v>150.712404</v>
          </cell>
        </row>
        <row r="626">
          <cell r="C626" t="str">
            <v>2010650</v>
          </cell>
        </row>
        <row r="626">
          <cell r="M626">
            <v>21.1656</v>
          </cell>
        </row>
        <row r="626">
          <cell r="P626">
            <v>18.268901</v>
          </cell>
        </row>
        <row r="627">
          <cell r="C627" t="str">
            <v>2010650</v>
          </cell>
        </row>
        <row r="627">
          <cell r="M627">
            <v>7.635038</v>
          </cell>
        </row>
        <row r="627">
          <cell r="P627">
            <v>7.635038</v>
          </cell>
        </row>
        <row r="628">
          <cell r="C628" t="str">
            <v>2010650</v>
          </cell>
        </row>
        <row r="628">
          <cell r="M628">
            <v>61.501722</v>
          </cell>
        </row>
        <row r="628">
          <cell r="P628">
            <v>51.275258</v>
          </cell>
        </row>
        <row r="629">
          <cell r="M629">
            <v>668.261582</v>
          </cell>
        </row>
        <row r="629">
          <cell r="P629">
            <v>505.981733</v>
          </cell>
        </row>
        <row r="630">
          <cell r="C630" t="str">
            <v>2010301</v>
          </cell>
        </row>
        <row r="630">
          <cell r="M630">
            <v>26</v>
          </cell>
        </row>
        <row r="630">
          <cell r="P630">
            <v>15.537943</v>
          </cell>
        </row>
        <row r="631">
          <cell r="C631" t="str">
            <v>2010301</v>
          </cell>
        </row>
        <row r="631">
          <cell r="M631">
            <v>34.74588</v>
          </cell>
        </row>
        <row r="631">
          <cell r="P631">
            <v>34.74588</v>
          </cell>
        </row>
        <row r="632">
          <cell r="C632" t="str">
            <v>2010301</v>
          </cell>
        </row>
        <row r="632">
          <cell r="M632">
            <v>97.936997</v>
          </cell>
        </row>
        <row r="632">
          <cell r="P632">
            <v>94.779721</v>
          </cell>
        </row>
        <row r="633">
          <cell r="C633" t="str">
            <v>2010301</v>
          </cell>
        </row>
        <row r="633">
          <cell r="M633">
            <v>479.769</v>
          </cell>
        </row>
        <row r="633">
          <cell r="P633">
            <v>342.944296</v>
          </cell>
        </row>
        <row r="634">
          <cell r="C634" t="str">
            <v>2010301</v>
          </cell>
        </row>
        <row r="634">
          <cell r="M634">
            <v>16.78</v>
          </cell>
        </row>
        <row r="634">
          <cell r="P634">
            <v>6.073893</v>
          </cell>
        </row>
        <row r="635">
          <cell r="C635" t="str">
            <v>2010301</v>
          </cell>
        </row>
        <row r="635">
          <cell r="M635">
            <v>13.029705</v>
          </cell>
        </row>
        <row r="635">
          <cell r="P635">
            <v>11.9</v>
          </cell>
        </row>
      </sheetData>
      <sheetData sheetId="15" refreshError="1"/>
      <sheetData sheetId="16" refreshError="1">
        <row r="3">
          <cell r="C3" t="str">
            <v>功能科目编码</v>
          </cell>
        </row>
        <row r="3">
          <cell r="V3" t="str">
            <v>合计</v>
          </cell>
        </row>
        <row r="4">
          <cell r="Y4" t="str">
            <v>支付金额</v>
          </cell>
          <cell r="Z4" t="str">
            <v>列收列支
或调整</v>
          </cell>
        </row>
        <row r="6">
          <cell r="V6">
            <v>168875.758359</v>
          </cell>
          <cell r="W6">
            <v>0</v>
          </cell>
          <cell r="X6">
            <v>105574.215953</v>
          </cell>
          <cell r="Y6">
            <v>92260.417841</v>
          </cell>
          <cell r="Z6">
            <v>18441</v>
          </cell>
          <cell r="AA6">
            <v>44821.122606</v>
          </cell>
          <cell r="AB6">
            <v>85764.068711</v>
          </cell>
          <cell r="AC6">
            <v>4333.380521</v>
          </cell>
        </row>
        <row r="7">
          <cell r="V7">
            <v>2452.8998</v>
          </cell>
        </row>
        <row r="7">
          <cell r="Y7">
            <v>1068.941044</v>
          </cell>
          <cell r="Z7">
            <v>0</v>
          </cell>
        </row>
        <row r="8">
          <cell r="C8" t="str">
            <v>2010302</v>
          </cell>
        </row>
        <row r="8">
          <cell r="V8">
            <v>40</v>
          </cell>
        </row>
        <row r="8">
          <cell r="Y8">
            <v>25.2</v>
          </cell>
        </row>
        <row r="9">
          <cell r="C9" t="str">
            <v>2010302</v>
          </cell>
        </row>
        <row r="9">
          <cell r="V9">
            <v>1023.96</v>
          </cell>
        </row>
        <row r="9">
          <cell r="Y9">
            <v>354.32701</v>
          </cell>
        </row>
        <row r="10">
          <cell r="C10" t="str">
            <v>2010302</v>
          </cell>
        </row>
        <row r="10">
          <cell r="V10">
            <v>12</v>
          </cell>
        </row>
        <row r="10">
          <cell r="Y10">
            <v>0</v>
          </cell>
        </row>
        <row r="11">
          <cell r="C11" t="str">
            <v>2010302</v>
          </cell>
        </row>
        <row r="11">
          <cell r="V11">
            <v>8</v>
          </cell>
        </row>
        <row r="11">
          <cell r="Y11">
            <v>0.47332</v>
          </cell>
        </row>
        <row r="12">
          <cell r="C12" t="str">
            <v>2010302</v>
          </cell>
        </row>
        <row r="12">
          <cell r="V12">
            <v>10</v>
          </cell>
        </row>
        <row r="12">
          <cell r="Y12">
            <v>0</v>
          </cell>
        </row>
        <row r="13">
          <cell r="C13" t="str">
            <v>2010302</v>
          </cell>
        </row>
        <row r="13">
          <cell r="V13">
            <v>245</v>
          </cell>
        </row>
        <row r="13">
          <cell r="Y13">
            <v>170.7</v>
          </cell>
        </row>
        <row r="14">
          <cell r="C14" t="str">
            <v>2010302</v>
          </cell>
        </row>
        <row r="14">
          <cell r="V14">
            <v>18.6</v>
          </cell>
        </row>
        <row r="14">
          <cell r="Y14">
            <v>18.6</v>
          </cell>
        </row>
        <row r="15">
          <cell r="C15" t="str">
            <v>2010302</v>
          </cell>
        </row>
        <row r="15">
          <cell r="V15">
            <v>384.84</v>
          </cell>
        </row>
        <row r="15">
          <cell r="Y15">
            <v>10</v>
          </cell>
        </row>
        <row r="16">
          <cell r="C16" t="str">
            <v>2010302</v>
          </cell>
        </row>
        <row r="16">
          <cell r="V16">
            <v>4</v>
          </cell>
        </row>
        <row r="16">
          <cell r="Y16">
            <v>4</v>
          </cell>
        </row>
        <row r="17">
          <cell r="C17" t="str">
            <v>2010302</v>
          </cell>
        </row>
        <row r="17">
          <cell r="V17">
            <v>10.9</v>
          </cell>
        </row>
        <row r="17">
          <cell r="Y17">
            <v>10.9</v>
          </cell>
        </row>
        <row r="18">
          <cell r="C18" t="str">
            <v>2010302</v>
          </cell>
        </row>
        <row r="18">
          <cell r="V18">
            <v>8</v>
          </cell>
        </row>
        <row r="18">
          <cell r="Y18">
            <v>8</v>
          </cell>
        </row>
        <row r="19">
          <cell r="C19" t="str">
            <v>2010302</v>
          </cell>
        </row>
        <row r="19">
          <cell r="V19">
            <v>79.68</v>
          </cell>
        </row>
        <row r="19">
          <cell r="Y19">
            <v>66.53992</v>
          </cell>
        </row>
        <row r="20">
          <cell r="C20" t="str">
            <v>2010302</v>
          </cell>
        </row>
        <row r="20">
          <cell r="V20">
            <v>25</v>
          </cell>
        </row>
        <row r="20">
          <cell r="Y20">
            <v>25</v>
          </cell>
        </row>
        <row r="21">
          <cell r="C21" t="str">
            <v>2010302</v>
          </cell>
        </row>
        <row r="21">
          <cell r="V21">
            <v>300</v>
          </cell>
        </row>
        <row r="21">
          <cell r="Y21">
            <v>143.521717</v>
          </cell>
        </row>
        <row r="22">
          <cell r="C22" t="str">
            <v>2010302</v>
          </cell>
        </row>
        <row r="22">
          <cell r="V22">
            <v>27.5</v>
          </cell>
        </row>
        <row r="22">
          <cell r="Y22">
            <v>25.361947</v>
          </cell>
        </row>
        <row r="23">
          <cell r="C23" t="str">
            <v>2010302</v>
          </cell>
        </row>
        <row r="23">
          <cell r="V23">
            <v>39.4198</v>
          </cell>
        </row>
        <row r="24">
          <cell r="C24" t="str">
            <v>2011308</v>
          </cell>
        </row>
        <row r="24">
          <cell r="V24">
            <v>4</v>
          </cell>
        </row>
        <row r="24">
          <cell r="Y24">
            <v>0</v>
          </cell>
        </row>
        <row r="25">
          <cell r="C25">
            <v>2290201</v>
          </cell>
        </row>
        <row r="25">
          <cell r="V25">
            <v>12</v>
          </cell>
        </row>
        <row r="25">
          <cell r="Y25">
            <v>6.31713</v>
          </cell>
        </row>
        <row r="26">
          <cell r="C26">
            <v>2299999</v>
          </cell>
        </row>
        <row r="26">
          <cell r="V26">
            <v>100</v>
          </cell>
        </row>
        <row r="26">
          <cell r="Y26">
            <v>100</v>
          </cell>
        </row>
        <row r="27">
          <cell r="C27">
            <v>2299999</v>
          </cell>
        </row>
        <row r="27">
          <cell r="V27">
            <v>100</v>
          </cell>
        </row>
        <row r="27">
          <cell r="Y27">
            <v>100</v>
          </cell>
        </row>
        <row r="28">
          <cell r="V28">
            <v>884.88</v>
          </cell>
        </row>
        <row r="28">
          <cell r="Y28">
            <v>420.296705</v>
          </cell>
          <cell r="Z28">
            <v>0</v>
          </cell>
        </row>
        <row r="29">
          <cell r="C29" t="str">
            <v>2010302</v>
          </cell>
        </row>
        <row r="29">
          <cell r="V29">
            <v>6.84</v>
          </cell>
        </row>
        <row r="29">
          <cell r="Y29">
            <v>6.62</v>
          </cell>
        </row>
        <row r="30">
          <cell r="C30" t="str">
            <v>2013202</v>
          </cell>
        </row>
        <row r="30">
          <cell r="V30">
            <v>20</v>
          </cell>
        </row>
        <row r="30">
          <cell r="Y30">
            <v>1.7808</v>
          </cell>
        </row>
        <row r="31">
          <cell r="C31" t="str">
            <v>2013202</v>
          </cell>
        </row>
        <row r="31">
          <cell r="V31">
            <v>34</v>
          </cell>
        </row>
        <row r="31">
          <cell r="Y31">
            <v>16.142154</v>
          </cell>
        </row>
        <row r="32">
          <cell r="C32" t="str">
            <v>2013202</v>
          </cell>
        </row>
        <row r="32">
          <cell r="V32">
            <v>5</v>
          </cell>
        </row>
        <row r="32">
          <cell r="Y32">
            <v>1.69638</v>
          </cell>
        </row>
        <row r="33">
          <cell r="C33" t="str">
            <v>2013202</v>
          </cell>
        </row>
        <row r="33">
          <cell r="V33">
            <v>8.78</v>
          </cell>
        </row>
        <row r="33">
          <cell r="Y33">
            <v>6.017257</v>
          </cell>
        </row>
        <row r="34">
          <cell r="C34" t="str">
            <v>2013299</v>
          </cell>
        </row>
        <row r="34">
          <cell r="V34">
            <v>7</v>
          </cell>
        </row>
        <row r="34">
          <cell r="Y34">
            <v>0</v>
          </cell>
        </row>
        <row r="35">
          <cell r="C35" t="str">
            <v>2013299</v>
          </cell>
        </row>
        <row r="35">
          <cell r="V35">
            <v>15</v>
          </cell>
        </row>
        <row r="35">
          <cell r="Y35">
            <v>0</v>
          </cell>
        </row>
        <row r="36">
          <cell r="C36" t="str">
            <v>2013299</v>
          </cell>
        </row>
        <row r="36">
          <cell r="V36">
            <v>20.34</v>
          </cell>
        </row>
        <row r="36">
          <cell r="Y36">
            <v>0</v>
          </cell>
        </row>
        <row r="37">
          <cell r="C37" t="str">
            <v>2013299</v>
          </cell>
        </row>
        <row r="37">
          <cell r="V37">
            <v>160</v>
          </cell>
        </row>
        <row r="37">
          <cell r="Y37">
            <v>22.0323</v>
          </cell>
        </row>
        <row r="38">
          <cell r="C38" t="str">
            <v>2013299</v>
          </cell>
        </row>
        <row r="38">
          <cell r="V38">
            <v>17</v>
          </cell>
        </row>
        <row r="38">
          <cell r="Y38">
            <v>17</v>
          </cell>
        </row>
        <row r="39">
          <cell r="C39" t="str">
            <v>2069999</v>
          </cell>
        </row>
        <row r="39">
          <cell r="V39">
            <v>410</v>
          </cell>
        </row>
        <row r="39">
          <cell r="Y39">
            <v>267.987814</v>
          </cell>
        </row>
        <row r="40">
          <cell r="C40" t="str">
            <v>2130152</v>
          </cell>
        </row>
        <row r="40">
          <cell r="V40">
            <v>21</v>
          </cell>
        </row>
        <row r="40">
          <cell r="Y40">
            <v>21</v>
          </cell>
        </row>
        <row r="41">
          <cell r="C41" t="str">
            <v>2130705</v>
          </cell>
        </row>
        <row r="41">
          <cell r="V41">
            <v>60.02</v>
          </cell>
        </row>
        <row r="41">
          <cell r="Y41">
            <v>60.02</v>
          </cell>
        </row>
        <row r="42">
          <cell r="C42" t="str">
            <v>2130705</v>
          </cell>
        </row>
        <row r="42">
          <cell r="V42">
            <v>99.9</v>
          </cell>
        </row>
        <row r="42">
          <cell r="Y42">
            <v>0</v>
          </cell>
        </row>
        <row r="43">
          <cell r="V43">
            <v>534.07</v>
          </cell>
        </row>
        <row r="43">
          <cell r="Y43">
            <v>227.184065</v>
          </cell>
          <cell r="Z43">
            <v>0</v>
          </cell>
        </row>
        <row r="44">
          <cell r="C44" t="str">
            <v>2011102</v>
          </cell>
        </row>
        <row r="44">
          <cell r="V44">
            <v>425</v>
          </cell>
        </row>
        <row r="44">
          <cell r="Y44">
            <v>185.437503</v>
          </cell>
        </row>
        <row r="45">
          <cell r="C45" t="str">
            <v>2011102</v>
          </cell>
        </row>
        <row r="45">
          <cell r="V45">
            <v>25</v>
          </cell>
        </row>
        <row r="45">
          <cell r="Y45">
            <v>24.98</v>
          </cell>
        </row>
        <row r="46">
          <cell r="C46" t="str">
            <v>2011102</v>
          </cell>
        </row>
        <row r="46">
          <cell r="V46">
            <v>3.44</v>
          </cell>
        </row>
        <row r="46">
          <cell r="Y46">
            <v>3.438386</v>
          </cell>
        </row>
        <row r="47">
          <cell r="C47" t="str">
            <v>2011102</v>
          </cell>
        </row>
        <row r="47">
          <cell r="V47">
            <v>8.65</v>
          </cell>
        </row>
        <row r="47">
          <cell r="Y47">
            <v>3.162286</v>
          </cell>
        </row>
        <row r="48">
          <cell r="C48" t="str">
            <v>2011102</v>
          </cell>
        </row>
        <row r="48">
          <cell r="V48">
            <v>29.1</v>
          </cell>
        </row>
        <row r="48">
          <cell r="Y48">
            <v>0</v>
          </cell>
        </row>
        <row r="49">
          <cell r="C49" t="str">
            <v>2011102</v>
          </cell>
        </row>
        <row r="49">
          <cell r="V49">
            <v>18</v>
          </cell>
        </row>
        <row r="49">
          <cell r="Y49">
            <v>5.29089</v>
          </cell>
        </row>
        <row r="50">
          <cell r="C50" t="str">
            <v>2011102</v>
          </cell>
        </row>
        <row r="50">
          <cell r="V50">
            <v>4.88</v>
          </cell>
        </row>
        <row r="50">
          <cell r="Y50">
            <v>4.875</v>
          </cell>
        </row>
        <row r="51">
          <cell r="C51" t="str">
            <v>2011199</v>
          </cell>
        </row>
        <row r="51">
          <cell r="V51">
            <v>20</v>
          </cell>
        </row>
        <row r="51">
          <cell r="Y51">
            <v>0</v>
          </cell>
        </row>
        <row r="52">
          <cell r="V52">
            <v>2735.37</v>
          </cell>
        </row>
        <row r="52">
          <cell r="Y52">
            <v>1389.028339</v>
          </cell>
          <cell r="Z52">
            <v>0</v>
          </cell>
        </row>
        <row r="53">
          <cell r="C53" t="str">
            <v>2013602</v>
          </cell>
        </row>
        <row r="53">
          <cell r="V53">
            <v>2</v>
          </cell>
        </row>
        <row r="53">
          <cell r="Y53">
            <v>2</v>
          </cell>
        </row>
        <row r="54">
          <cell r="C54" t="str">
            <v>2013602</v>
          </cell>
        </row>
        <row r="54">
          <cell r="V54">
            <v>300</v>
          </cell>
        </row>
        <row r="54">
          <cell r="Y54">
            <v>29.25</v>
          </cell>
        </row>
        <row r="55">
          <cell r="C55" t="str">
            <v>2013602</v>
          </cell>
        </row>
        <row r="55">
          <cell r="V55">
            <v>435</v>
          </cell>
        </row>
        <row r="55">
          <cell r="Y55">
            <v>157.14715</v>
          </cell>
        </row>
        <row r="56">
          <cell r="C56" t="str">
            <v>2013602</v>
          </cell>
        </row>
        <row r="56">
          <cell r="V56">
            <v>112</v>
          </cell>
        </row>
        <row r="56">
          <cell r="Y56">
            <v>7.370432</v>
          </cell>
        </row>
        <row r="57">
          <cell r="C57" t="str">
            <v>2013602</v>
          </cell>
        </row>
        <row r="57">
          <cell r="V57">
            <v>30</v>
          </cell>
        </row>
        <row r="57">
          <cell r="Y57">
            <v>8</v>
          </cell>
        </row>
        <row r="58">
          <cell r="C58" t="str">
            <v>2013602</v>
          </cell>
        </row>
        <row r="58">
          <cell r="V58">
            <v>2</v>
          </cell>
        </row>
        <row r="58">
          <cell r="Y58">
            <v>0.13</v>
          </cell>
        </row>
        <row r="59">
          <cell r="C59" t="str">
            <v>2013602</v>
          </cell>
        </row>
        <row r="59">
          <cell r="V59">
            <v>2</v>
          </cell>
        </row>
        <row r="59">
          <cell r="Y59">
            <v>1.725</v>
          </cell>
        </row>
        <row r="60">
          <cell r="C60" t="str">
            <v>2013602</v>
          </cell>
        </row>
        <row r="60">
          <cell r="V60">
            <v>16</v>
          </cell>
        </row>
        <row r="60">
          <cell r="Y60">
            <v>15.9503</v>
          </cell>
        </row>
        <row r="61">
          <cell r="C61" t="str">
            <v>2013602</v>
          </cell>
        </row>
        <row r="61">
          <cell r="V61">
            <v>4.52</v>
          </cell>
        </row>
        <row r="61">
          <cell r="Y61">
            <v>4.52</v>
          </cell>
        </row>
        <row r="62">
          <cell r="C62" t="str">
            <v>2013699</v>
          </cell>
        </row>
        <row r="62">
          <cell r="V62">
            <v>93.57</v>
          </cell>
        </row>
        <row r="62">
          <cell r="Y62">
            <v>93.5697</v>
          </cell>
        </row>
        <row r="63">
          <cell r="C63" t="str">
            <v>2013699</v>
          </cell>
        </row>
        <row r="63">
          <cell r="V63">
            <v>15.78</v>
          </cell>
        </row>
        <row r="63">
          <cell r="Y63">
            <v>5.78</v>
          </cell>
        </row>
        <row r="64">
          <cell r="C64" t="str">
            <v>2013699</v>
          </cell>
        </row>
        <row r="64">
          <cell r="V64">
            <v>200</v>
          </cell>
        </row>
        <row r="64">
          <cell r="Y64">
            <v>100</v>
          </cell>
        </row>
        <row r="65">
          <cell r="C65" t="str">
            <v>2040299</v>
          </cell>
        </row>
        <row r="65">
          <cell r="V65">
            <v>20</v>
          </cell>
        </row>
        <row r="65">
          <cell r="Y65">
            <v>20</v>
          </cell>
        </row>
        <row r="66">
          <cell r="C66" t="str">
            <v>2040299</v>
          </cell>
        </row>
        <row r="66">
          <cell r="V66">
            <v>20</v>
          </cell>
        </row>
        <row r="66">
          <cell r="Y66">
            <v>0</v>
          </cell>
        </row>
        <row r="67">
          <cell r="C67" t="str">
            <v>2040299</v>
          </cell>
        </row>
        <row r="67">
          <cell r="V67">
            <v>5</v>
          </cell>
        </row>
        <row r="67">
          <cell r="Y67">
            <v>0</v>
          </cell>
        </row>
        <row r="68">
          <cell r="C68" t="str">
            <v>2040299</v>
          </cell>
        </row>
        <row r="68">
          <cell r="V68">
            <v>10</v>
          </cell>
        </row>
        <row r="68">
          <cell r="Y68">
            <v>0.165</v>
          </cell>
        </row>
        <row r="69">
          <cell r="C69" t="str">
            <v>2040299</v>
          </cell>
        </row>
        <row r="69">
          <cell r="V69">
            <v>1025.5</v>
          </cell>
        </row>
        <row r="69">
          <cell r="Y69">
            <v>692.570757</v>
          </cell>
        </row>
        <row r="70">
          <cell r="C70" t="str">
            <v>2040299</v>
          </cell>
        </row>
        <row r="70">
          <cell r="V70">
            <v>185</v>
          </cell>
        </row>
        <row r="70">
          <cell r="Y70">
            <v>123.75</v>
          </cell>
        </row>
        <row r="71">
          <cell r="C71" t="str">
            <v>2040299</v>
          </cell>
        </row>
        <row r="71">
          <cell r="V71">
            <v>40</v>
          </cell>
        </row>
        <row r="71">
          <cell r="Y71">
            <v>9.55</v>
          </cell>
        </row>
        <row r="72">
          <cell r="C72" t="str">
            <v>2040499</v>
          </cell>
        </row>
        <row r="72">
          <cell r="V72">
            <v>80</v>
          </cell>
        </row>
        <row r="72">
          <cell r="Y72">
            <v>46.8</v>
          </cell>
        </row>
        <row r="73">
          <cell r="C73" t="str">
            <v>2040599</v>
          </cell>
        </row>
        <row r="73">
          <cell r="V73">
            <v>115</v>
          </cell>
        </row>
        <row r="73">
          <cell r="Y73">
            <v>68.75</v>
          </cell>
        </row>
        <row r="74">
          <cell r="C74" t="str">
            <v>2040699</v>
          </cell>
        </row>
        <row r="74">
          <cell r="V74">
            <v>22</v>
          </cell>
        </row>
        <row r="74">
          <cell r="Y74">
            <v>2</v>
          </cell>
        </row>
        <row r="75">
          <cell r="V75">
            <v>20.8</v>
          </cell>
        </row>
        <row r="75">
          <cell r="Y75">
            <v>8.35495</v>
          </cell>
          <cell r="Z75">
            <v>0</v>
          </cell>
        </row>
        <row r="76">
          <cell r="C76" t="str">
            <v>2030601</v>
          </cell>
        </row>
        <row r="76">
          <cell r="V76">
            <v>3</v>
          </cell>
        </row>
        <row r="76">
          <cell r="Y76">
            <v>3</v>
          </cell>
        </row>
        <row r="77">
          <cell r="C77" t="str">
            <v>2299999</v>
          </cell>
        </row>
        <row r="77">
          <cell r="V77">
            <v>4.1</v>
          </cell>
        </row>
        <row r="77">
          <cell r="Y77">
            <v>4.07995</v>
          </cell>
        </row>
        <row r="78">
          <cell r="C78" t="str">
            <v>2299999</v>
          </cell>
        </row>
        <row r="78">
          <cell r="V78">
            <v>3.6</v>
          </cell>
        </row>
        <row r="78">
          <cell r="Y78">
            <v>0.18</v>
          </cell>
        </row>
        <row r="79">
          <cell r="C79" t="str">
            <v>2299999</v>
          </cell>
        </row>
        <row r="79">
          <cell r="V79">
            <v>10</v>
          </cell>
        </row>
        <row r="79">
          <cell r="Y79">
            <v>0.995</v>
          </cell>
        </row>
        <row r="80">
          <cell r="C80" t="str">
            <v>2299999</v>
          </cell>
        </row>
        <row r="80">
          <cell r="V80">
            <v>0.1</v>
          </cell>
        </row>
        <row r="80">
          <cell r="Y80">
            <v>0.1</v>
          </cell>
        </row>
        <row r="81">
          <cell r="V81">
            <v>213.89834</v>
          </cell>
        </row>
        <row r="81">
          <cell r="Y81">
            <v>61.407079</v>
          </cell>
          <cell r="Z81">
            <v>0</v>
          </cell>
        </row>
        <row r="82">
          <cell r="C82" t="str">
            <v>2013802</v>
          </cell>
        </row>
        <row r="82">
          <cell r="V82">
            <v>2</v>
          </cell>
        </row>
        <row r="82">
          <cell r="Y82">
            <v>1.6603</v>
          </cell>
        </row>
        <row r="83">
          <cell r="C83" t="str">
            <v>2013802</v>
          </cell>
        </row>
        <row r="83">
          <cell r="V83">
            <v>18</v>
          </cell>
        </row>
        <row r="83">
          <cell r="Y83">
            <v>2.4485</v>
          </cell>
        </row>
        <row r="84">
          <cell r="C84" t="str">
            <v>2013802</v>
          </cell>
        </row>
        <row r="84">
          <cell r="V84">
            <v>42.39</v>
          </cell>
        </row>
        <row r="84">
          <cell r="Y84">
            <v>28.178179</v>
          </cell>
        </row>
        <row r="85">
          <cell r="C85" t="str">
            <v>2013802</v>
          </cell>
        </row>
        <row r="85">
          <cell r="V85">
            <v>5.26</v>
          </cell>
        </row>
        <row r="85">
          <cell r="Y85">
            <v>5.26</v>
          </cell>
        </row>
        <row r="86">
          <cell r="C86" t="str">
            <v>2013812</v>
          </cell>
        </row>
        <row r="86">
          <cell r="V86">
            <v>2.84684</v>
          </cell>
        </row>
        <row r="86">
          <cell r="Y86">
            <v>0</v>
          </cell>
        </row>
        <row r="87">
          <cell r="C87" t="str">
            <v>2013812</v>
          </cell>
        </row>
        <row r="87">
          <cell r="V87">
            <v>4</v>
          </cell>
        </row>
        <row r="87">
          <cell r="Y87">
            <v>0</v>
          </cell>
        </row>
        <row r="88">
          <cell r="C88" t="str">
            <v>2013816</v>
          </cell>
        </row>
        <row r="88">
          <cell r="V88">
            <v>15</v>
          </cell>
        </row>
        <row r="88">
          <cell r="Y88">
            <v>1.9721</v>
          </cell>
        </row>
        <row r="89">
          <cell r="C89" t="str">
            <v>2013816</v>
          </cell>
        </row>
        <row r="89">
          <cell r="V89">
            <v>10</v>
          </cell>
        </row>
        <row r="89">
          <cell r="Y89">
            <v>9.988</v>
          </cell>
        </row>
        <row r="90">
          <cell r="C90" t="str">
            <v>2013899</v>
          </cell>
        </row>
        <row r="90">
          <cell r="V90">
            <v>4</v>
          </cell>
        </row>
        <row r="90">
          <cell r="Y90">
            <v>0</v>
          </cell>
        </row>
        <row r="91">
          <cell r="C91" t="str">
            <v>2069999</v>
          </cell>
        </row>
        <row r="91">
          <cell r="V91">
            <v>100</v>
          </cell>
        </row>
        <row r="91">
          <cell r="Y91">
            <v>11.9</v>
          </cell>
        </row>
        <row r="92">
          <cell r="C92" t="str">
            <v>2069999</v>
          </cell>
        </row>
        <row r="92">
          <cell r="V92">
            <v>10.4015</v>
          </cell>
        </row>
        <row r="92">
          <cell r="Y92">
            <v>0</v>
          </cell>
        </row>
        <row r="93">
          <cell r="V93">
            <v>363.2475</v>
          </cell>
        </row>
        <row r="93">
          <cell r="Y93">
            <v>230.089963</v>
          </cell>
          <cell r="Z93">
            <v>0</v>
          </cell>
        </row>
        <row r="94">
          <cell r="C94" t="str">
            <v>2010602</v>
          </cell>
        </row>
        <row r="94">
          <cell r="V94">
            <v>0.77</v>
          </cell>
        </row>
        <row r="94">
          <cell r="Y94">
            <v>0.7692</v>
          </cell>
        </row>
        <row r="95">
          <cell r="C95" t="str">
            <v>2010602</v>
          </cell>
        </row>
        <row r="95">
          <cell r="V95">
            <v>9</v>
          </cell>
        </row>
        <row r="95">
          <cell r="Y95">
            <v>7.026</v>
          </cell>
        </row>
        <row r="96">
          <cell r="C96" t="str">
            <v>2010602</v>
          </cell>
        </row>
        <row r="96">
          <cell r="V96">
            <v>42</v>
          </cell>
        </row>
        <row r="96">
          <cell r="Y96">
            <v>3.392163</v>
          </cell>
        </row>
        <row r="97">
          <cell r="C97" t="str">
            <v>2010602</v>
          </cell>
        </row>
        <row r="97">
          <cell r="V97">
            <v>1.2775</v>
          </cell>
        </row>
        <row r="97">
          <cell r="Y97">
            <v>1.2775</v>
          </cell>
        </row>
        <row r="98">
          <cell r="C98" t="str">
            <v>2010602</v>
          </cell>
        </row>
        <row r="98">
          <cell r="V98">
            <v>55</v>
          </cell>
        </row>
        <row r="98">
          <cell r="Y98">
            <v>10.95</v>
          </cell>
        </row>
        <row r="99">
          <cell r="C99" t="str">
            <v>2010602</v>
          </cell>
        </row>
        <row r="99">
          <cell r="V99">
            <v>4.2</v>
          </cell>
        </row>
        <row r="99">
          <cell r="Y99">
            <v>4.1</v>
          </cell>
        </row>
        <row r="100">
          <cell r="C100" t="str">
            <v>2010607</v>
          </cell>
        </row>
        <row r="100">
          <cell r="V100">
            <v>251</v>
          </cell>
        </row>
        <row r="100">
          <cell r="Y100">
            <v>202.5751</v>
          </cell>
        </row>
        <row r="101">
          <cell r="V101">
            <v>91.92</v>
          </cell>
        </row>
        <row r="101">
          <cell r="Y101">
            <v>21.502863</v>
          </cell>
          <cell r="Z101">
            <v>0</v>
          </cell>
        </row>
        <row r="102">
          <cell r="C102" t="str">
            <v>2010802</v>
          </cell>
        </row>
        <row r="102">
          <cell r="V102">
            <v>1.92</v>
          </cell>
        </row>
        <row r="102">
          <cell r="Y102">
            <v>1.92</v>
          </cell>
        </row>
        <row r="103">
          <cell r="C103" t="str">
            <v>2010804</v>
          </cell>
        </row>
        <row r="103">
          <cell r="V103">
            <v>90</v>
          </cell>
        </row>
        <row r="103">
          <cell r="Y103">
            <v>19.582863</v>
          </cell>
        </row>
        <row r="104">
          <cell r="V104">
            <v>99.87</v>
          </cell>
        </row>
        <row r="104">
          <cell r="Y104">
            <v>70.908412</v>
          </cell>
          <cell r="Z104">
            <v>0</v>
          </cell>
        </row>
        <row r="105">
          <cell r="C105" t="str">
            <v>2010302</v>
          </cell>
        </row>
        <row r="105">
          <cell r="V105">
            <v>1.4</v>
          </cell>
        </row>
        <row r="105">
          <cell r="Y105">
            <v>1.4</v>
          </cell>
        </row>
        <row r="106">
          <cell r="C106" t="str">
            <v>2012902</v>
          </cell>
        </row>
        <row r="106">
          <cell r="V106">
            <v>8</v>
          </cell>
        </row>
        <row r="106">
          <cell r="Y106">
            <v>7.35</v>
          </cell>
        </row>
        <row r="107">
          <cell r="C107" t="str">
            <v>2012902</v>
          </cell>
        </row>
        <row r="107">
          <cell r="V107">
            <v>13</v>
          </cell>
        </row>
        <row r="107">
          <cell r="Y107">
            <v>4.378112</v>
          </cell>
        </row>
        <row r="108">
          <cell r="C108" t="str">
            <v>2012902</v>
          </cell>
        </row>
        <row r="108">
          <cell r="V108">
            <v>6.97</v>
          </cell>
        </row>
        <row r="108">
          <cell r="Y108">
            <v>6.97</v>
          </cell>
        </row>
        <row r="109">
          <cell r="C109" t="str">
            <v>2012906</v>
          </cell>
        </row>
        <row r="109">
          <cell r="V109">
            <v>32</v>
          </cell>
        </row>
        <row r="109">
          <cell r="Y109">
            <v>22.3103</v>
          </cell>
        </row>
        <row r="110">
          <cell r="C110" t="str">
            <v>2012906</v>
          </cell>
        </row>
        <row r="110">
          <cell r="V110">
            <v>25</v>
          </cell>
        </row>
        <row r="110">
          <cell r="Y110">
            <v>25</v>
          </cell>
        </row>
        <row r="111">
          <cell r="C111" t="str">
            <v>2012999</v>
          </cell>
        </row>
        <row r="111">
          <cell r="V111">
            <v>10</v>
          </cell>
        </row>
        <row r="111">
          <cell r="Y111">
            <v>0</v>
          </cell>
        </row>
        <row r="112">
          <cell r="C112" t="str">
            <v>2012999</v>
          </cell>
        </row>
        <row r="112">
          <cell r="V112">
            <v>3.5</v>
          </cell>
        </row>
        <row r="112">
          <cell r="Y112">
            <v>3.5</v>
          </cell>
        </row>
        <row r="113">
          <cell r="V113">
            <v>808.58258</v>
          </cell>
        </row>
        <row r="113">
          <cell r="Y113">
            <v>271.902493</v>
          </cell>
          <cell r="Z113">
            <v>0</v>
          </cell>
        </row>
        <row r="114">
          <cell r="C114" t="str">
            <v>2013302</v>
          </cell>
        </row>
        <row r="114">
          <cell r="V114">
            <v>5</v>
          </cell>
        </row>
        <row r="114">
          <cell r="Y114">
            <v>1.8718</v>
          </cell>
        </row>
        <row r="115">
          <cell r="C115" t="str">
            <v>2013302</v>
          </cell>
        </row>
        <row r="115">
          <cell r="V115">
            <v>50</v>
          </cell>
        </row>
        <row r="115">
          <cell r="Y115">
            <v>4.220248</v>
          </cell>
        </row>
        <row r="116">
          <cell r="C116" t="str">
            <v>2013302</v>
          </cell>
        </row>
        <row r="116">
          <cell r="V116">
            <v>500</v>
          </cell>
        </row>
        <row r="116">
          <cell r="Y116">
            <v>124.576393</v>
          </cell>
        </row>
        <row r="117">
          <cell r="C117" t="str">
            <v>2013302</v>
          </cell>
        </row>
        <row r="117">
          <cell r="V117">
            <v>20.56638</v>
          </cell>
        </row>
        <row r="117">
          <cell r="Y117">
            <v>16.028052</v>
          </cell>
        </row>
        <row r="118">
          <cell r="C118" t="str">
            <v>2013302</v>
          </cell>
        </row>
        <row r="118">
          <cell r="V118">
            <v>200</v>
          </cell>
        </row>
        <row r="118">
          <cell r="Y118">
            <v>123.5098</v>
          </cell>
        </row>
        <row r="119">
          <cell r="C119" t="str">
            <v>2013302</v>
          </cell>
        </row>
        <row r="119">
          <cell r="V119">
            <v>1.6762</v>
          </cell>
        </row>
        <row r="119">
          <cell r="Y119">
            <v>0.3762</v>
          </cell>
        </row>
        <row r="120">
          <cell r="C120" t="str">
            <v>2013302</v>
          </cell>
        </row>
        <row r="120">
          <cell r="V120">
            <v>1.34</v>
          </cell>
        </row>
        <row r="120">
          <cell r="Y120">
            <v>1.32</v>
          </cell>
        </row>
        <row r="121">
          <cell r="C121" t="str">
            <v>2079999</v>
          </cell>
        </row>
        <row r="121">
          <cell r="V121">
            <v>30</v>
          </cell>
        </row>
        <row r="121">
          <cell r="Y121">
            <v>0</v>
          </cell>
        </row>
        <row r="122">
          <cell r="V122">
            <v>593.601776</v>
          </cell>
        </row>
        <row r="122">
          <cell r="Y122">
            <v>352.589974</v>
          </cell>
          <cell r="Z122">
            <v>0</v>
          </cell>
        </row>
        <row r="123">
          <cell r="C123" t="str">
            <v>2012505</v>
          </cell>
        </row>
        <row r="123">
          <cell r="V123">
            <v>470</v>
          </cell>
        </row>
        <row r="123">
          <cell r="Y123">
            <v>290</v>
          </cell>
        </row>
        <row r="124">
          <cell r="C124" t="str">
            <v>2012505</v>
          </cell>
        </row>
        <row r="124">
          <cell r="V124">
            <v>36</v>
          </cell>
        </row>
        <row r="124">
          <cell r="Y124">
            <v>36</v>
          </cell>
        </row>
        <row r="125">
          <cell r="C125" t="str">
            <v>2013402</v>
          </cell>
        </row>
        <row r="125">
          <cell r="V125">
            <v>20</v>
          </cell>
        </row>
        <row r="125">
          <cell r="Y125">
            <v>10.16087</v>
          </cell>
        </row>
        <row r="126">
          <cell r="C126" t="str">
            <v>2013402</v>
          </cell>
        </row>
        <row r="126">
          <cell r="V126">
            <v>20</v>
          </cell>
        </row>
        <row r="126">
          <cell r="Y126">
            <v>2.706454</v>
          </cell>
        </row>
        <row r="127">
          <cell r="C127" t="str">
            <v>2013402</v>
          </cell>
        </row>
        <row r="127">
          <cell r="V127">
            <v>1.12</v>
          </cell>
        </row>
        <row r="127">
          <cell r="Y127">
            <v>1.12</v>
          </cell>
        </row>
        <row r="128">
          <cell r="C128" t="str">
            <v>2013404</v>
          </cell>
        </row>
        <row r="128">
          <cell r="V128">
            <v>24</v>
          </cell>
        </row>
        <row r="128">
          <cell r="Y128">
            <v>12.60265</v>
          </cell>
        </row>
        <row r="129">
          <cell r="C129" t="str">
            <v>2013499</v>
          </cell>
        </row>
        <row r="129">
          <cell r="V129">
            <v>20</v>
          </cell>
        </row>
        <row r="129">
          <cell r="Y129">
            <v>0</v>
          </cell>
        </row>
        <row r="130">
          <cell r="C130" t="str">
            <v>2013499</v>
          </cell>
        </row>
        <row r="130">
          <cell r="V130">
            <v>2.481776</v>
          </cell>
        </row>
        <row r="130">
          <cell r="Y130">
            <v>0</v>
          </cell>
        </row>
        <row r="131">
          <cell r="V131">
            <v>442.48</v>
          </cell>
        </row>
        <row r="131">
          <cell r="Y131">
            <v>206.828282</v>
          </cell>
          <cell r="Z131">
            <v>0</v>
          </cell>
        </row>
        <row r="132">
          <cell r="C132" t="str">
            <v>2013702</v>
          </cell>
        </row>
        <row r="132">
          <cell r="V132">
            <v>120</v>
          </cell>
        </row>
        <row r="132">
          <cell r="Y132">
            <v>37.881173</v>
          </cell>
        </row>
        <row r="133">
          <cell r="C133" t="str">
            <v>2013702</v>
          </cell>
        </row>
        <row r="133">
          <cell r="V133">
            <v>1.26</v>
          </cell>
        </row>
        <row r="133">
          <cell r="Y133">
            <v>0</v>
          </cell>
        </row>
        <row r="134">
          <cell r="C134" t="str">
            <v>2013702</v>
          </cell>
        </row>
        <row r="134">
          <cell r="V134">
            <v>120</v>
          </cell>
        </row>
        <row r="134">
          <cell r="Y134">
            <v>38.34081</v>
          </cell>
        </row>
        <row r="135">
          <cell r="C135" t="str">
            <v>2013702</v>
          </cell>
        </row>
        <row r="135">
          <cell r="V135">
            <v>1.22</v>
          </cell>
        </row>
        <row r="135">
          <cell r="Y135">
            <v>1.22</v>
          </cell>
        </row>
        <row r="136">
          <cell r="C136" t="str">
            <v>2150899</v>
          </cell>
        </row>
        <row r="136">
          <cell r="V136">
            <v>200</v>
          </cell>
        </row>
        <row r="136">
          <cell r="Y136">
            <v>129.386299</v>
          </cell>
        </row>
        <row r="137">
          <cell r="V137">
            <v>10303.4</v>
          </cell>
        </row>
        <row r="137">
          <cell r="Y137">
            <v>8001.505447</v>
          </cell>
          <cell r="Z137">
            <v>0</v>
          </cell>
        </row>
        <row r="138">
          <cell r="C138" t="str">
            <v>2010302</v>
          </cell>
        </row>
        <row r="138">
          <cell r="V138">
            <v>18</v>
          </cell>
        </row>
        <row r="138">
          <cell r="Y138">
            <v>17.98</v>
          </cell>
        </row>
        <row r="139">
          <cell r="C139" t="str">
            <v>2010499</v>
          </cell>
        </row>
        <row r="139">
          <cell r="V139">
            <v>40</v>
          </cell>
        </row>
        <row r="139">
          <cell r="Y139">
            <v>40</v>
          </cell>
        </row>
        <row r="140">
          <cell r="C140" t="str">
            <v>2069901</v>
          </cell>
        </row>
        <row r="140">
          <cell r="V140">
            <v>1300</v>
          </cell>
        </row>
        <row r="140">
          <cell r="Y140">
            <v>1300</v>
          </cell>
        </row>
        <row r="141">
          <cell r="C141" t="str">
            <v>2150802</v>
          </cell>
        </row>
        <row r="141">
          <cell r="V141">
            <v>57.6</v>
          </cell>
        </row>
        <row r="141">
          <cell r="Y141">
            <v>57.6</v>
          </cell>
        </row>
        <row r="142">
          <cell r="C142" t="str">
            <v>2150802</v>
          </cell>
        </row>
        <row r="142">
          <cell r="V142">
            <v>2</v>
          </cell>
        </row>
        <row r="142">
          <cell r="Y142">
            <v>1.10935</v>
          </cell>
        </row>
        <row r="143">
          <cell r="C143" t="str">
            <v>2150802</v>
          </cell>
        </row>
        <row r="143">
          <cell r="V143">
            <v>8.78</v>
          </cell>
        </row>
        <row r="143">
          <cell r="Y143">
            <v>7.068082</v>
          </cell>
        </row>
        <row r="144">
          <cell r="C144" t="str">
            <v>2150802</v>
          </cell>
        </row>
        <row r="144">
          <cell r="V144">
            <v>67</v>
          </cell>
        </row>
        <row r="144">
          <cell r="Y144">
            <v>26.8</v>
          </cell>
        </row>
        <row r="145">
          <cell r="C145" t="str">
            <v>2150802</v>
          </cell>
        </row>
        <row r="145">
          <cell r="V145">
            <v>2.02</v>
          </cell>
        </row>
        <row r="145">
          <cell r="Y145">
            <v>2.02</v>
          </cell>
        </row>
        <row r="146">
          <cell r="C146" t="str">
            <v>2150899</v>
          </cell>
        </row>
        <row r="146">
          <cell r="V146">
            <v>80</v>
          </cell>
        </row>
        <row r="146">
          <cell r="Y146">
            <v>53.115548</v>
          </cell>
        </row>
        <row r="147">
          <cell r="C147" t="str">
            <v>2150899</v>
          </cell>
        </row>
        <row r="147">
          <cell r="V147">
            <v>8700</v>
          </cell>
        </row>
        <row r="147">
          <cell r="Y147">
            <v>6490.813267</v>
          </cell>
        </row>
        <row r="148">
          <cell r="C148" t="str">
            <v>2150899</v>
          </cell>
        </row>
        <row r="148">
          <cell r="V148">
            <v>28</v>
          </cell>
        </row>
        <row r="148">
          <cell r="Y148">
            <v>4.9992</v>
          </cell>
        </row>
        <row r="149">
          <cell r="V149">
            <v>383.2</v>
          </cell>
        </row>
        <row r="149">
          <cell r="Y149">
            <v>181.140873</v>
          </cell>
          <cell r="Z149">
            <v>0</v>
          </cell>
        </row>
        <row r="150">
          <cell r="C150" t="str">
            <v>2010502</v>
          </cell>
        </row>
        <row r="150">
          <cell r="V150">
            <v>1.2</v>
          </cell>
        </row>
        <row r="150">
          <cell r="Y150">
            <v>1.1</v>
          </cell>
        </row>
        <row r="151">
          <cell r="C151" t="str">
            <v>2010507</v>
          </cell>
        </row>
        <row r="151">
          <cell r="V151">
            <v>382</v>
          </cell>
        </row>
        <row r="151">
          <cell r="Y151">
            <v>180.040873</v>
          </cell>
        </row>
        <row r="152">
          <cell r="V152">
            <v>27.5</v>
          </cell>
        </row>
        <row r="152">
          <cell r="Y152">
            <v>8.3532</v>
          </cell>
          <cell r="Z152">
            <v>0</v>
          </cell>
        </row>
        <row r="153">
          <cell r="C153" t="str">
            <v>2010302</v>
          </cell>
        </row>
        <row r="153">
          <cell r="V153">
            <v>7.2</v>
          </cell>
        </row>
        <row r="153">
          <cell r="Y153">
            <v>4.9532</v>
          </cell>
        </row>
        <row r="154">
          <cell r="C154" t="str">
            <v>2010302</v>
          </cell>
        </row>
        <row r="154">
          <cell r="V154">
            <v>20</v>
          </cell>
        </row>
        <row r="154">
          <cell r="Y154">
            <v>3.1</v>
          </cell>
        </row>
        <row r="155">
          <cell r="C155" t="str">
            <v>2010302</v>
          </cell>
        </row>
        <row r="155">
          <cell r="V155">
            <v>0.3</v>
          </cell>
        </row>
        <row r="155">
          <cell r="Y155">
            <v>0.3</v>
          </cell>
        </row>
        <row r="156">
          <cell r="V156">
            <v>201.5</v>
          </cell>
        </row>
        <row r="156">
          <cell r="Y156">
            <v>41.968287</v>
          </cell>
          <cell r="Z156">
            <v>0</v>
          </cell>
        </row>
        <row r="157">
          <cell r="C157" t="str">
            <v>2040607</v>
          </cell>
        </row>
        <row r="157">
          <cell r="V157">
            <v>0</v>
          </cell>
        </row>
        <row r="157">
          <cell r="Y157">
            <v>0</v>
          </cell>
        </row>
        <row r="158">
          <cell r="C158" t="str">
            <v>2040607</v>
          </cell>
        </row>
        <row r="158">
          <cell r="V158">
            <v>33</v>
          </cell>
        </row>
        <row r="158">
          <cell r="Y158">
            <v>0</v>
          </cell>
        </row>
        <row r="159">
          <cell r="C159" t="str">
            <v>2040699</v>
          </cell>
        </row>
        <row r="159">
          <cell r="V159">
            <v>21</v>
          </cell>
        </row>
        <row r="159">
          <cell r="Y159">
            <v>14.390112</v>
          </cell>
        </row>
        <row r="160">
          <cell r="C160" t="str">
            <v>2040699</v>
          </cell>
        </row>
        <row r="160">
          <cell r="V160">
            <v>32</v>
          </cell>
        </row>
        <row r="160">
          <cell r="Y160">
            <v>9.2</v>
          </cell>
        </row>
        <row r="161">
          <cell r="C161" t="str">
            <v>2040699</v>
          </cell>
        </row>
        <row r="161">
          <cell r="V161">
            <v>10</v>
          </cell>
        </row>
        <row r="161">
          <cell r="Y161">
            <v>3.77145</v>
          </cell>
        </row>
        <row r="162">
          <cell r="C162" t="str">
            <v>2040699</v>
          </cell>
        </row>
        <row r="162">
          <cell r="V162">
            <v>69</v>
          </cell>
        </row>
        <row r="162">
          <cell r="Y162">
            <v>8.67325</v>
          </cell>
        </row>
        <row r="163">
          <cell r="C163" t="str">
            <v>2040699</v>
          </cell>
        </row>
        <row r="163">
          <cell r="V163">
            <v>0</v>
          </cell>
        </row>
        <row r="163">
          <cell r="Y163">
            <v>0</v>
          </cell>
        </row>
        <row r="164">
          <cell r="C164" t="str">
            <v>2040699</v>
          </cell>
        </row>
        <row r="164">
          <cell r="V164">
            <v>36.5</v>
          </cell>
        </row>
        <row r="164">
          <cell r="Y164">
            <v>5.933475</v>
          </cell>
        </row>
        <row r="165">
          <cell r="V165">
            <v>3616.0534</v>
          </cell>
        </row>
        <row r="165">
          <cell r="Y165">
            <v>1043.772411</v>
          </cell>
          <cell r="Z165">
            <v>0</v>
          </cell>
        </row>
        <row r="166">
          <cell r="C166" t="str">
            <v>2130102</v>
          </cell>
        </row>
        <row r="166">
          <cell r="V166">
            <v>3.8</v>
          </cell>
        </row>
        <row r="166">
          <cell r="Y166">
            <v>3.8</v>
          </cell>
        </row>
        <row r="167">
          <cell r="C167" t="str">
            <v>2130102</v>
          </cell>
        </row>
        <row r="167">
          <cell r="V167">
            <v>4.229</v>
          </cell>
        </row>
        <row r="167">
          <cell r="Y167">
            <v>3.996791</v>
          </cell>
        </row>
        <row r="168">
          <cell r="C168" t="str">
            <v>2130108</v>
          </cell>
        </row>
        <row r="168">
          <cell r="V168">
            <v>50</v>
          </cell>
        </row>
        <row r="168">
          <cell r="Y168">
            <v>27.9</v>
          </cell>
        </row>
        <row r="169">
          <cell r="C169" t="str">
            <v>2130120</v>
          </cell>
        </row>
        <row r="169">
          <cell r="V169">
            <v>0</v>
          </cell>
        </row>
        <row r="169">
          <cell r="Y169">
            <v>0</v>
          </cell>
        </row>
        <row r="170">
          <cell r="C170" t="str">
            <v>2130126</v>
          </cell>
        </row>
        <row r="170">
          <cell r="V170">
            <v>20</v>
          </cell>
        </row>
        <row r="170">
          <cell r="Y170">
            <v>2.5</v>
          </cell>
        </row>
        <row r="171">
          <cell r="C171" t="str">
            <v>2130135</v>
          </cell>
        </row>
        <row r="171">
          <cell r="V171">
            <v>234</v>
          </cell>
        </row>
        <row r="171">
          <cell r="Y171">
            <v>207.12</v>
          </cell>
        </row>
        <row r="172">
          <cell r="C172" t="str">
            <v>2130153</v>
          </cell>
        </row>
        <row r="172">
          <cell r="V172">
            <v>76</v>
          </cell>
        </row>
        <row r="172">
          <cell r="Y172">
            <v>0</v>
          </cell>
        </row>
        <row r="173">
          <cell r="C173" t="str">
            <v>2130153</v>
          </cell>
        </row>
        <row r="173">
          <cell r="V173">
            <v>18</v>
          </cell>
        </row>
        <row r="173">
          <cell r="Y173">
            <v>0</v>
          </cell>
        </row>
        <row r="174">
          <cell r="C174" t="str">
            <v>2130199</v>
          </cell>
        </row>
        <row r="174">
          <cell r="V174">
            <v>0</v>
          </cell>
        </row>
        <row r="174">
          <cell r="Y174">
            <v>0</v>
          </cell>
        </row>
        <row r="175">
          <cell r="C175" t="str">
            <v>2130199</v>
          </cell>
        </row>
        <row r="175">
          <cell r="V175">
            <v>11</v>
          </cell>
        </row>
        <row r="175">
          <cell r="Y175">
            <v>0</v>
          </cell>
        </row>
        <row r="176">
          <cell r="C176" t="str">
            <v>2130199</v>
          </cell>
        </row>
        <row r="176">
          <cell r="V176">
            <v>92</v>
          </cell>
        </row>
        <row r="176">
          <cell r="Y176">
            <v>54.689284</v>
          </cell>
        </row>
        <row r="177">
          <cell r="C177" t="str">
            <v>2130199</v>
          </cell>
        </row>
        <row r="177">
          <cell r="V177">
            <v>80</v>
          </cell>
        </row>
        <row r="177">
          <cell r="Y177">
            <v>26.7528</v>
          </cell>
        </row>
        <row r="178">
          <cell r="C178" t="str">
            <v>2130199</v>
          </cell>
        </row>
        <row r="178">
          <cell r="V178">
            <v>86.27</v>
          </cell>
        </row>
        <row r="178">
          <cell r="Y178">
            <v>0</v>
          </cell>
        </row>
        <row r="179">
          <cell r="C179" t="str">
            <v>2130199</v>
          </cell>
        </row>
        <row r="179">
          <cell r="V179">
            <v>120</v>
          </cell>
        </row>
        <row r="179">
          <cell r="Y179">
            <v>22.629662</v>
          </cell>
        </row>
        <row r="180">
          <cell r="C180" t="str">
            <v>2130199</v>
          </cell>
        </row>
        <row r="180">
          <cell r="V180">
            <v>200</v>
          </cell>
        </row>
        <row r="180">
          <cell r="Y180">
            <v>51</v>
          </cell>
        </row>
        <row r="181">
          <cell r="C181" t="str">
            <v>2130199</v>
          </cell>
        </row>
        <row r="181">
          <cell r="V181">
            <v>310</v>
          </cell>
        </row>
        <row r="181">
          <cell r="Y181">
            <v>0</v>
          </cell>
        </row>
        <row r="182">
          <cell r="C182" t="str">
            <v>2130209</v>
          </cell>
        </row>
        <row r="182">
          <cell r="V182">
            <v>7.7572</v>
          </cell>
        </row>
        <row r="182">
          <cell r="Y182">
            <v>7.7572</v>
          </cell>
        </row>
        <row r="183">
          <cell r="C183" t="str">
            <v>2130209</v>
          </cell>
        </row>
        <row r="183">
          <cell r="V183">
            <v>12.7</v>
          </cell>
        </row>
        <row r="183">
          <cell r="Y183">
            <v>2.7</v>
          </cell>
        </row>
        <row r="184">
          <cell r="C184" t="str">
            <v>2130223</v>
          </cell>
        </row>
        <row r="184">
          <cell r="V184">
            <v>20</v>
          </cell>
        </row>
        <row r="184">
          <cell r="Y184">
            <v>20</v>
          </cell>
        </row>
        <row r="185">
          <cell r="C185" t="str">
            <v>2130234</v>
          </cell>
        </row>
        <row r="185">
          <cell r="V185">
            <v>1</v>
          </cell>
        </row>
        <row r="185">
          <cell r="Y185">
            <v>0</v>
          </cell>
        </row>
        <row r="186">
          <cell r="C186" t="str">
            <v>2130234</v>
          </cell>
        </row>
        <row r="186">
          <cell r="V186">
            <v>2.5355</v>
          </cell>
        </row>
        <row r="186">
          <cell r="Y186">
            <v>0</v>
          </cell>
        </row>
        <row r="187">
          <cell r="C187" t="str">
            <v>2130299</v>
          </cell>
        </row>
        <row r="187">
          <cell r="V187">
            <v>3</v>
          </cell>
        </row>
        <row r="187">
          <cell r="Y187">
            <v>0</v>
          </cell>
        </row>
        <row r="188">
          <cell r="C188" t="str">
            <v>2130299</v>
          </cell>
        </row>
        <row r="188">
          <cell r="V188">
            <v>300</v>
          </cell>
        </row>
        <row r="188">
          <cell r="Y188">
            <v>58.16551</v>
          </cell>
        </row>
        <row r="189">
          <cell r="C189" t="str">
            <v>2130310</v>
          </cell>
        </row>
        <row r="189">
          <cell r="V189">
            <v>20.85</v>
          </cell>
        </row>
        <row r="189">
          <cell r="Y189">
            <v>20.85</v>
          </cell>
        </row>
        <row r="190">
          <cell r="C190" t="str">
            <v>2130314</v>
          </cell>
        </row>
        <row r="190">
          <cell r="V190">
            <v>16.8</v>
          </cell>
        </row>
        <row r="190">
          <cell r="Y190">
            <v>0</v>
          </cell>
        </row>
        <row r="191">
          <cell r="C191" t="str">
            <v>2130314</v>
          </cell>
        </row>
        <row r="191">
          <cell r="V191">
            <v>3</v>
          </cell>
        </row>
        <row r="191">
          <cell r="Y191">
            <v>3</v>
          </cell>
        </row>
        <row r="192">
          <cell r="C192" t="str">
            <v>2130316</v>
          </cell>
        </row>
        <row r="192">
          <cell r="V192">
            <v>10</v>
          </cell>
        </row>
        <row r="192">
          <cell r="Y192">
            <v>10</v>
          </cell>
        </row>
        <row r="193">
          <cell r="C193" t="str">
            <v>2130316</v>
          </cell>
        </row>
        <row r="193">
          <cell r="V193">
            <v>56</v>
          </cell>
        </row>
        <row r="193">
          <cell r="Y193">
            <v>1</v>
          </cell>
        </row>
        <row r="194">
          <cell r="C194" t="str">
            <v>2130399</v>
          </cell>
        </row>
        <row r="194">
          <cell r="V194">
            <v>59</v>
          </cell>
        </row>
        <row r="194">
          <cell r="Y194">
            <v>50</v>
          </cell>
        </row>
        <row r="195">
          <cell r="C195" t="str">
            <v>2130399</v>
          </cell>
        </row>
        <row r="195">
          <cell r="V195">
            <v>245</v>
          </cell>
        </row>
        <row r="195">
          <cell r="Y195">
            <v>176.253993</v>
          </cell>
        </row>
        <row r="196">
          <cell r="C196" t="str">
            <v>2130505</v>
          </cell>
        </row>
        <row r="196">
          <cell r="V196">
            <v>918</v>
          </cell>
        </row>
        <row r="196">
          <cell r="Y196">
            <v>0</v>
          </cell>
        </row>
        <row r="197">
          <cell r="C197" t="str">
            <v>2130599</v>
          </cell>
        </row>
        <row r="197">
          <cell r="V197">
            <v>350</v>
          </cell>
        </row>
        <row r="197">
          <cell r="Y197">
            <v>249.287571</v>
          </cell>
        </row>
        <row r="198">
          <cell r="C198" t="str">
            <v>2130599</v>
          </cell>
        </row>
        <row r="198">
          <cell r="V198">
            <v>208</v>
          </cell>
        </row>
        <row r="198">
          <cell r="Y198">
            <v>0</v>
          </cell>
        </row>
        <row r="199">
          <cell r="C199" t="str">
            <v>2130599</v>
          </cell>
        </row>
        <row r="199">
          <cell r="V199">
            <v>33.3696</v>
          </cell>
        </row>
        <row r="199">
          <cell r="Y199">
            <v>33.3696</v>
          </cell>
        </row>
        <row r="200">
          <cell r="C200" t="str">
            <v>2139999</v>
          </cell>
        </row>
        <row r="200">
          <cell r="V200">
            <v>5</v>
          </cell>
        </row>
        <row r="200">
          <cell r="Y200">
            <v>0</v>
          </cell>
        </row>
        <row r="201">
          <cell r="C201" t="str">
            <v>2240104</v>
          </cell>
        </row>
        <row r="201">
          <cell r="V201">
            <v>11</v>
          </cell>
        </row>
        <row r="201">
          <cell r="Y201">
            <v>11</v>
          </cell>
        </row>
        <row r="202">
          <cell r="C202" t="str">
            <v>2249999</v>
          </cell>
        </row>
        <row r="202">
          <cell r="V202">
            <v>27.7421</v>
          </cell>
        </row>
        <row r="202">
          <cell r="Y202">
            <v>0</v>
          </cell>
        </row>
        <row r="203">
          <cell r="V203">
            <v>7999.0843</v>
          </cell>
        </row>
        <row r="203">
          <cell r="Y203">
            <v>5261.733067</v>
          </cell>
          <cell r="Z203">
            <v>0</v>
          </cell>
        </row>
        <row r="204">
          <cell r="C204" t="str">
            <v>2080102</v>
          </cell>
        </row>
        <row r="204">
          <cell r="V204">
            <v>18.3</v>
          </cell>
        </row>
        <row r="204">
          <cell r="Y204">
            <v>13.681976</v>
          </cell>
        </row>
        <row r="205">
          <cell r="C205" t="str">
            <v>2080102</v>
          </cell>
        </row>
        <row r="205">
          <cell r="V205">
            <v>98</v>
          </cell>
        </row>
        <row r="205">
          <cell r="Y205">
            <v>72</v>
          </cell>
        </row>
        <row r="206">
          <cell r="C206" t="str">
            <v>2080102</v>
          </cell>
        </row>
        <row r="206">
          <cell r="V206">
            <v>2</v>
          </cell>
        </row>
        <row r="206">
          <cell r="Y206">
            <v>2</v>
          </cell>
        </row>
        <row r="207">
          <cell r="C207" t="str">
            <v>2080102</v>
          </cell>
        </row>
        <row r="207">
          <cell r="V207">
            <v>330</v>
          </cell>
        </row>
        <row r="207">
          <cell r="Y207">
            <v>203.640808</v>
          </cell>
        </row>
        <row r="208">
          <cell r="C208" t="str">
            <v>2080102</v>
          </cell>
        </row>
        <row r="208">
          <cell r="V208">
            <v>4.32</v>
          </cell>
        </row>
        <row r="208">
          <cell r="Y208">
            <v>4.32</v>
          </cell>
        </row>
        <row r="209">
          <cell r="C209" t="str">
            <v>2080199</v>
          </cell>
        </row>
        <row r="209">
          <cell r="V209">
            <v>18</v>
          </cell>
        </row>
        <row r="209">
          <cell r="Y209">
            <v>4.9906</v>
          </cell>
        </row>
        <row r="210">
          <cell r="C210" t="str">
            <v>2080199</v>
          </cell>
        </row>
        <row r="210">
          <cell r="V210">
            <v>3225</v>
          </cell>
        </row>
        <row r="210">
          <cell r="Y210">
            <v>2802.237286</v>
          </cell>
        </row>
        <row r="211">
          <cell r="C211" t="str">
            <v>2080199</v>
          </cell>
        </row>
        <row r="211">
          <cell r="V211">
            <v>24</v>
          </cell>
        </row>
        <row r="211">
          <cell r="Y211">
            <v>23.7</v>
          </cell>
        </row>
        <row r="212">
          <cell r="C212" t="str">
            <v>2080199</v>
          </cell>
        </row>
        <row r="212">
          <cell r="V212">
            <v>10</v>
          </cell>
        </row>
        <row r="212">
          <cell r="Y212">
            <v>0</v>
          </cell>
        </row>
        <row r="213">
          <cell r="C213" t="str">
            <v>2080199</v>
          </cell>
        </row>
        <row r="213">
          <cell r="V213">
            <v>52.3</v>
          </cell>
        </row>
        <row r="213">
          <cell r="Y213">
            <v>52.3</v>
          </cell>
        </row>
        <row r="214">
          <cell r="C214" t="str">
            <v>2080507</v>
          </cell>
        </row>
        <row r="214">
          <cell r="V214">
            <v>0</v>
          </cell>
        </row>
        <row r="214">
          <cell r="Y214">
            <v>0</v>
          </cell>
        </row>
        <row r="215">
          <cell r="C215" t="str">
            <v>2080507</v>
          </cell>
        </row>
        <row r="215">
          <cell r="V215">
            <v>0</v>
          </cell>
        </row>
        <row r="215">
          <cell r="Y215">
            <v>0</v>
          </cell>
        </row>
        <row r="216">
          <cell r="C216" t="str">
            <v>2080701</v>
          </cell>
        </row>
        <row r="216">
          <cell r="V216">
            <v>500</v>
          </cell>
        </row>
        <row r="216">
          <cell r="Y216">
            <v>34.65</v>
          </cell>
        </row>
        <row r="217">
          <cell r="C217" t="str">
            <v>2080799</v>
          </cell>
        </row>
        <row r="217">
          <cell r="V217">
            <v>669.27</v>
          </cell>
        </row>
        <row r="217">
          <cell r="Y217">
            <v>160.2422</v>
          </cell>
        </row>
        <row r="218">
          <cell r="C218" t="str">
            <v>2080799</v>
          </cell>
        </row>
        <row r="218">
          <cell r="V218">
            <v>1262</v>
          </cell>
        </row>
        <row r="218">
          <cell r="Y218">
            <v>1039.6982</v>
          </cell>
        </row>
        <row r="219">
          <cell r="C219" t="str">
            <v>2080799</v>
          </cell>
        </row>
        <row r="219">
          <cell r="V219">
            <v>647</v>
          </cell>
        </row>
        <row r="219">
          <cell r="Y219">
            <v>0</v>
          </cell>
        </row>
        <row r="220">
          <cell r="C220" t="str">
            <v>2082602</v>
          </cell>
        </row>
        <row r="220">
          <cell r="V220">
            <v>195.1943</v>
          </cell>
        </row>
        <row r="220">
          <cell r="Y220">
            <v>195.1943</v>
          </cell>
        </row>
        <row r="221">
          <cell r="C221" t="str">
            <v>2082602</v>
          </cell>
        </row>
        <row r="221">
          <cell r="V221">
            <v>830</v>
          </cell>
        </row>
        <row r="221">
          <cell r="Y221">
            <v>535.508</v>
          </cell>
        </row>
        <row r="222">
          <cell r="C222" t="str">
            <v>2083099</v>
          </cell>
        </row>
        <row r="222">
          <cell r="V222">
            <v>56</v>
          </cell>
        </row>
        <row r="222">
          <cell r="Y222">
            <v>49.26</v>
          </cell>
        </row>
        <row r="223">
          <cell r="C223" t="str">
            <v>2130152</v>
          </cell>
        </row>
        <row r="223">
          <cell r="V223">
            <v>57.7</v>
          </cell>
        </row>
        <row r="223">
          <cell r="Y223">
            <v>53.700321</v>
          </cell>
        </row>
        <row r="224">
          <cell r="C224" t="str">
            <v>2130152</v>
          </cell>
        </row>
        <row r="224">
          <cell r="V224">
            <v>0</v>
          </cell>
        </row>
        <row r="224">
          <cell r="Y224">
            <v>14.609376</v>
          </cell>
        </row>
        <row r="225">
          <cell r="V225">
            <v>6078.57</v>
          </cell>
        </row>
        <row r="225">
          <cell r="Y225">
            <v>4762.251363</v>
          </cell>
          <cell r="Z225">
            <v>0</v>
          </cell>
        </row>
        <row r="226">
          <cell r="C226" t="str">
            <v>2080202</v>
          </cell>
        </row>
        <row r="226">
          <cell r="V226">
            <v>2</v>
          </cell>
        </row>
        <row r="226">
          <cell r="Y226">
            <v>1.149</v>
          </cell>
        </row>
        <row r="227">
          <cell r="C227" t="str">
            <v>2080202</v>
          </cell>
        </row>
        <row r="227">
          <cell r="V227">
            <v>139</v>
          </cell>
        </row>
        <row r="227">
          <cell r="Y227">
            <v>88.933013</v>
          </cell>
        </row>
        <row r="228">
          <cell r="C228" t="str">
            <v>2080202</v>
          </cell>
        </row>
        <row r="228">
          <cell r="V228">
            <v>3</v>
          </cell>
        </row>
        <row r="228">
          <cell r="Y228">
            <v>3</v>
          </cell>
        </row>
        <row r="229">
          <cell r="C229" t="str">
            <v>2080208</v>
          </cell>
        </row>
        <row r="229">
          <cell r="V229">
            <v>14</v>
          </cell>
        </row>
        <row r="229">
          <cell r="Y229">
            <v>14</v>
          </cell>
        </row>
        <row r="230">
          <cell r="C230" t="str">
            <v>2081002</v>
          </cell>
        </row>
        <row r="230">
          <cell r="V230">
            <v>15</v>
          </cell>
        </row>
        <row r="230">
          <cell r="Y230">
            <v>4.22425</v>
          </cell>
        </row>
        <row r="231">
          <cell r="C231" t="str">
            <v>2081002</v>
          </cell>
        </row>
        <row r="231">
          <cell r="V231">
            <v>200</v>
          </cell>
        </row>
        <row r="231">
          <cell r="Y231">
            <v>200</v>
          </cell>
        </row>
        <row r="232">
          <cell r="C232" t="str">
            <v>2081002</v>
          </cell>
        </row>
        <row r="232">
          <cell r="V232">
            <v>340</v>
          </cell>
        </row>
        <row r="232">
          <cell r="Y232">
            <v>0</v>
          </cell>
        </row>
        <row r="233">
          <cell r="C233" t="str">
            <v>2081002</v>
          </cell>
        </row>
        <row r="233">
          <cell r="V233">
            <v>90</v>
          </cell>
        </row>
        <row r="233">
          <cell r="Y233">
            <v>90</v>
          </cell>
        </row>
        <row r="234">
          <cell r="C234" t="str">
            <v>2081006</v>
          </cell>
        </row>
        <row r="234">
          <cell r="V234">
            <v>50</v>
          </cell>
        </row>
        <row r="234">
          <cell r="Y234">
            <v>13</v>
          </cell>
        </row>
        <row r="235">
          <cell r="C235" t="str">
            <v>2081006</v>
          </cell>
        </row>
        <row r="235">
          <cell r="V235">
            <v>145</v>
          </cell>
        </row>
        <row r="235">
          <cell r="Y235">
            <v>109.4125</v>
          </cell>
        </row>
        <row r="236">
          <cell r="C236" t="str">
            <v>2081006</v>
          </cell>
        </row>
        <row r="236">
          <cell r="V236">
            <v>9.17</v>
          </cell>
        </row>
        <row r="236">
          <cell r="Y236">
            <v>9.17</v>
          </cell>
        </row>
        <row r="237">
          <cell r="C237" t="str">
            <v>2081099</v>
          </cell>
        </row>
        <row r="237">
          <cell r="V237">
            <v>342.9985</v>
          </cell>
        </row>
        <row r="237">
          <cell r="Y237">
            <v>342.9985</v>
          </cell>
        </row>
        <row r="238">
          <cell r="C238" t="str">
            <v>2081099</v>
          </cell>
        </row>
        <row r="238">
          <cell r="V238">
            <v>0</v>
          </cell>
        </row>
        <row r="238">
          <cell r="Y238">
            <v>0</v>
          </cell>
        </row>
        <row r="239">
          <cell r="C239" t="str">
            <v>2081107</v>
          </cell>
        </row>
        <row r="239">
          <cell r="V239">
            <v>183.3</v>
          </cell>
        </row>
        <row r="239">
          <cell r="Y239">
            <v>136.739</v>
          </cell>
        </row>
        <row r="240">
          <cell r="C240" t="str">
            <v>2081902</v>
          </cell>
        </row>
        <row r="240">
          <cell r="V240">
            <v>1931</v>
          </cell>
        </row>
        <row r="240">
          <cell r="Y240">
            <v>1931</v>
          </cell>
        </row>
        <row r="241">
          <cell r="C241" t="str">
            <v>2081902</v>
          </cell>
        </row>
        <row r="241">
          <cell r="V241">
            <v>1304.0015</v>
          </cell>
        </row>
        <row r="241">
          <cell r="Y241">
            <v>641.8287</v>
          </cell>
        </row>
        <row r="242">
          <cell r="C242" t="str">
            <v>2081902</v>
          </cell>
        </row>
        <row r="242">
          <cell r="V242">
            <v>803.6</v>
          </cell>
        </row>
        <row r="242">
          <cell r="Y242">
            <v>718.2964</v>
          </cell>
        </row>
        <row r="243">
          <cell r="C243" t="str">
            <v>2082502</v>
          </cell>
        </row>
        <row r="243">
          <cell r="V243">
            <v>5.5</v>
          </cell>
        </row>
        <row r="243">
          <cell r="Y243">
            <v>2.5</v>
          </cell>
        </row>
        <row r="244">
          <cell r="C244" t="str">
            <v>2089999</v>
          </cell>
        </row>
        <row r="244">
          <cell r="V244">
            <v>45</v>
          </cell>
        </row>
        <row r="244">
          <cell r="Y244">
            <v>0</v>
          </cell>
        </row>
        <row r="245">
          <cell r="C245" t="str">
            <v>2101301</v>
          </cell>
        </row>
        <row r="245">
          <cell r="V245">
            <v>0</v>
          </cell>
        </row>
        <row r="245">
          <cell r="Y245">
            <v>0</v>
          </cell>
        </row>
        <row r="246">
          <cell r="C246" t="str">
            <v>2130599</v>
          </cell>
        </row>
        <row r="246">
          <cell r="V246">
            <v>456</v>
          </cell>
        </row>
        <row r="246">
          <cell r="Y246">
            <v>456</v>
          </cell>
        </row>
        <row r="247">
          <cell r="V247">
            <v>630.352306</v>
          </cell>
        </row>
        <row r="247">
          <cell r="Y247">
            <v>277.013662</v>
          </cell>
          <cell r="Z247">
            <v>0</v>
          </cell>
        </row>
        <row r="248">
          <cell r="C248" t="str">
            <v>2081102</v>
          </cell>
        </row>
        <row r="248">
          <cell r="V248">
            <v>17</v>
          </cell>
        </row>
        <row r="248">
          <cell r="Y248">
            <v>7.063652</v>
          </cell>
        </row>
        <row r="249">
          <cell r="C249" t="str">
            <v>2081102</v>
          </cell>
        </row>
        <row r="249">
          <cell r="V249">
            <v>0.5</v>
          </cell>
        </row>
        <row r="249">
          <cell r="Y249">
            <v>0.5</v>
          </cell>
        </row>
        <row r="250">
          <cell r="C250" t="str">
            <v>2081104</v>
          </cell>
        </row>
        <row r="250">
          <cell r="V250">
            <v>5</v>
          </cell>
        </row>
        <row r="250">
          <cell r="Y250">
            <v>5</v>
          </cell>
        </row>
        <row r="251">
          <cell r="C251" t="str">
            <v>2081104</v>
          </cell>
        </row>
        <row r="251">
          <cell r="V251">
            <v>3</v>
          </cell>
        </row>
        <row r="251">
          <cell r="Y251">
            <v>3</v>
          </cell>
        </row>
        <row r="252">
          <cell r="C252" t="str">
            <v>2081104</v>
          </cell>
        </row>
        <row r="252">
          <cell r="V252">
            <v>34.3637</v>
          </cell>
        </row>
        <row r="252">
          <cell r="Y252">
            <v>34.3637</v>
          </cell>
        </row>
        <row r="253">
          <cell r="C253" t="str">
            <v>2081104</v>
          </cell>
        </row>
        <row r="253">
          <cell r="V253">
            <v>88</v>
          </cell>
        </row>
        <row r="253">
          <cell r="Y253">
            <v>82.9</v>
          </cell>
        </row>
        <row r="254">
          <cell r="C254" t="str">
            <v>2081104</v>
          </cell>
        </row>
        <row r="254">
          <cell r="V254">
            <v>1</v>
          </cell>
        </row>
        <row r="254">
          <cell r="Y254">
            <v>0</v>
          </cell>
        </row>
        <row r="255">
          <cell r="C255" t="str">
            <v>2081104</v>
          </cell>
        </row>
        <row r="255">
          <cell r="V255">
            <v>16</v>
          </cell>
        </row>
        <row r="255">
          <cell r="Y255">
            <v>0</v>
          </cell>
        </row>
        <row r="256">
          <cell r="C256" t="str">
            <v>2081199</v>
          </cell>
        </row>
        <row r="256">
          <cell r="V256">
            <v>0.41</v>
          </cell>
        </row>
        <row r="256">
          <cell r="Y256">
            <v>0.41</v>
          </cell>
        </row>
        <row r="257">
          <cell r="C257" t="str">
            <v>2081199</v>
          </cell>
        </row>
        <row r="257">
          <cell r="V257">
            <v>15.61</v>
          </cell>
        </row>
        <row r="257">
          <cell r="Y257">
            <v>3.8267</v>
          </cell>
        </row>
        <row r="258">
          <cell r="C258" t="str">
            <v>2081199</v>
          </cell>
        </row>
        <row r="258">
          <cell r="V258">
            <v>4.660688</v>
          </cell>
        </row>
        <row r="258">
          <cell r="Y258">
            <v>4.536688</v>
          </cell>
        </row>
        <row r="259">
          <cell r="C259" t="str">
            <v>2081199</v>
          </cell>
        </row>
        <row r="259">
          <cell r="V259">
            <v>36.4</v>
          </cell>
        </row>
        <row r="259">
          <cell r="Y259">
            <v>2.99</v>
          </cell>
        </row>
        <row r="260">
          <cell r="C260" t="str">
            <v>2081199</v>
          </cell>
        </row>
        <row r="260">
          <cell r="V260">
            <v>12.491305</v>
          </cell>
        </row>
        <row r="260">
          <cell r="Y260">
            <v>12.491305</v>
          </cell>
        </row>
        <row r="261">
          <cell r="C261" t="str">
            <v>2081199</v>
          </cell>
        </row>
        <row r="261">
          <cell r="V261">
            <v>44.366613</v>
          </cell>
        </row>
        <row r="261">
          <cell r="Y261">
            <v>44.366613</v>
          </cell>
        </row>
        <row r="262">
          <cell r="C262" t="str">
            <v>2081199</v>
          </cell>
        </row>
        <row r="262">
          <cell r="V262">
            <v>20.25</v>
          </cell>
        </row>
        <row r="262">
          <cell r="Y262">
            <v>20.2185</v>
          </cell>
        </row>
        <row r="263">
          <cell r="C263" t="str">
            <v>2081199</v>
          </cell>
        </row>
        <row r="263">
          <cell r="V263">
            <v>90</v>
          </cell>
        </row>
        <row r="263">
          <cell r="Y263">
            <v>3.508171</v>
          </cell>
        </row>
        <row r="264">
          <cell r="C264" t="str">
            <v>2081199</v>
          </cell>
        </row>
        <row r="264">
          <cell r="V264">
            <v>218</v>
          </cell>
        </row>
        <row r="264">
          <cell r="Y264">
            <v>51.838333</v>
          </cell>
        </row>
        <row r="265">
          <cell r="C265" t="str">
            <v>2081199</v>
          </cell>
        </row>
        <row r="265">
          <cell r="V265">
            <v>13.3</v>
          </cell>
        </row>
        <row r="265">
          <cell r="Y265">
            <v>0</v>
          </cell>
        </row>
        <row r="266">
          <cell r="C266" t="str">
            <v>2081199</v>
          </cell>
        </row>
        <row r="266">
          <cell r="V266">
            <v>10</v>
          </cell>
        </row>
        <row r="266">
          <cell r="Y266">
            <v>0</v>
          </cell>
        </row>
        <row r="267">
          <cell r="V267">
            <v>1268.736</v>
          </cell>
        </row>
        <row r="267">
          <cell r="Y267">
            <v>743.10256</v>
          </cell>
          <cell r="Z267">
            <v>0</v>
          </cell>
        </row>
        <row r="268">
          <cell r="C268" t="str">
            <v>2080802</v>
          </cell>
        </row>
        <row r="268">
          <cell r="V268">
            <v>130</v>
          </cell>
        </row>
        <row r="268">
          <cell r="Y268">
            <v>28.2444</v>
          </cell>
        </row>
        <row r="269">
          <cell r="C269" t="str">
            <v>2080805</v>
          </cell>
        </row>
        <row r="269">
          <cell r="V269">
            <v>51</v>
          </cell>
        </row>
        <row r="269">
          <cell r="Y269">
            <v>51</v>
          </cell>
        </row>
        <row r="270">
          <cell r="C270" t="str">
            <v>2080805</v>
          </cell>
        </row>
        <row r="270">
          <cell r="V270">
            <v>42.7532</v>
          </cell>
        </row>
        <row r="270">
          <cell r="Y270">
            <v>42.7532</v>
          </cell>
        </row>
        <row r="271">
          <cell r="C271" t="str">
            <v>2080805</v>
          </cell>
        </row>
        <row r="271">
          <cell r="V271">
            <v>150</v>
          </cell>
        </row>
        <row r="271">
          <cell r="Y271">
            <v>30</v>
          </cell>
        </row>
        <row r="272">
          <cell r="C272" t="str">
            <v>2080805</v>
          </cell>
        </row>
        <row r="272">
          <cell r="V272">
            <v>55</v>
          </cell>
        </row>
        <row r="272">
          <cell r="Y272">
            <v>0</v>
          </cell>
        </row>
        <row r="273">
          <cell r="C273" t="str">
            <v>2080805</v>
          </cell>
        </row>
        <row r="273">
          <cell r="V273">
            <v>81</v>
          </cell>
        </row>
        <row r="273">
          <cell r="Y273">
            <v>37.40148</v>
          </cell>
        </row>
        <row r="274">
          <cell r="C274" t="str">
            <v>2080899</v>
          </cell>
        </row>
        <row r="274">
          <cell r="V274">
            <v>39</v>
          </cell>
        </row>
        <row r="274">
          <cell r="Y274">
            <v>39</v>
          </cell>
        </row>
        <row r="275">
          <cell r="C275" t="str">
            <v>2080899</v>
          </cell>
        </row>
        <row r="275">
          <cell r="V275">
            <v>9</v>
          </cell>
        </row>
        <row r="275">
          <cell r="Y275">
            <v>9</v>
          </cell>
        </row>
        <row r="276">
          <cell r="C276" t="str">
            <v>2080899</v>
          </cell>
        </row>
        <row r="276">
          <cell r="V276">
            <v>34</v>
          </cell>
        </row>
        <row r="276">
          <cell r="Y276">
            <v>0</v>
          </cell>
        </row>
        <row r="277">
          <cell r="C277" t="str">
            <v>2080899</v>
          </cell>
        </row>
        <row r="277">
          <cell r="V277">
            <v>432</v>
          </cell>
        </row>
        <row r="277">
          <cell r="Y277">
            <v>343.7595</v>
          </cell>
        </row>
        <row r="278">
          <cell r="C278" t="str">
            <v>2080901</v>
          </cell>
        </row>
        <row r="278">
          <cell r="V278">
            <v>9</v>
          </cell>
        </row>
        <row r="278">
          <cell r="Y278">
            <v>8.06</v>
          </cell>
        </row>
        <row r="279">
          <cell r="C279" t="str">
            <v>2080901</v>
          </cell>
        </row>
        <row r="279">
          <cell r="V279">
            <v>47</v>
          </cell>
        </row>
        <row r="279">
          <cell r="Y279">
            <v>47</v>
          </cell>
        </row>
        <row r="280">
          <cell r="C280" t="str">
            <v>2080905</v>
          </cell>
        </row>
        <row r="280">
          <cell r="V280">
            <v>5.4</v>
          </cell>
        </row>
        <row r="280">
          <cell r="Y280">
            <v>1.764</v>
          </cell>
        </row>
        <row r="281">
          <cell r="C281" t="str">
            <v>2082802</v>
          </cell>
        </row>
        <row r="281">
          <cell r="V281">
            <v>27</v>
          </cell>
        </row>
        <row r="281">
          <cell r="Y281">
            <v>8.7522</v>
          </cell>
        </row>
        <row r="282">
          <cell r="C282" t="str">
            <v>2082802</v>
          </cell>
        </row>
        <row r="282">
          <cell r="V282">
            <v>1</v>
          </cell>
        </row>
        <row r="282">
          <cell r="Y282">
            <v>1</v>
          </cell>
        </row>
        <row r="283">
          <cell r="C283" t="str">
            <v>2082804</v>
          </cell>
        </row>
        <row r="283">
          <cell r="V283">
            <v>35</v>
          </cell>
        </row>
        <row r="283">
          <cell r="Y283">
            <v>17.48</v>
          </cell>
        </row>
        <row r="284">
          <cell r="C284" t="str">
            <v>2082804</v>
          </cell>
        </row>
        <row r="284">
          <cell r="V284">
            <v>60</v>
          </cell>
        </row>
        <row r="284">
          <cell r="Y284">
            <v>52.42718</v>
          </cell>
        </row>
        <row r="285">
          <cell r="C285" t="str">
            <v>2082899</v>
          </cell>
        </row>
        <row r="285">
          <cell r="V285">
            <v>23</v>
          </cell>
        </row>
        <row r="285">
          <cell r="Y285">
            <v>8</v>
          </cell>
        </row>
        <row r="286">
          <cell r="C286" t="str">
            <v>2101399</v>
          </cell>
        </row>
        <row r="286">
          <cell r="V286">
            <v>14</v>
          </cell>
        </row>
        <row r="286">
          <cell r="Y286">
            <v>13.9356</v>
          </cell>
        </row>
        <row r="287">
          <cell r="C287" t="str">
            <v>2101401</v>
          </cell>
        </row>
        <row r="287">
          <cell r="V287">
            <v>2.7629</v>
          </cell>
        </row>
        <row r="287">
          <cell r="Y287">
            <v>2.7629</v>
          </cell>
        </row>
        <row r="288">
          <cell r="C288" t="str">
            <v>2101401</v>
          </cell>
        </row>
        <row r="288">
          <cell r="V288">
            <v>0.8199</v>
          </cell>
        </row>
        <row r="288">
          <cell r="Y288">
            <v>0.7621</v>
          </cell>
        </row>
        <row r="289">
          <cell r="C289" t="str">
            <v>2101401</v>
          </cell>
        </row>
        <row r="289">
          <cell r="V289">
            <v>0</v>
          </cell>
        </row>
        <row r="289">
          <cell r="Y289">
            <v>0</v>
          </cell>
        </row>
        <row r="290">
          <cell r="C290" t="str">
            <v>2101401</v>
          </cell>
        </row>
        <row r="290">
          <cell r="V290">
            <v>20</v>
          </cell>
        </row>
        <row r="290">
          <cell r="Y290">
            <v>0</v>
          </cell>
        </row>
        <row r="291">
          <cell r="C291" t="str">
            <v>2082802</v>
          </cell>
        </row>
        <row r="291">
          <cell r="V291">
            <v>0</v>
          </cell>
        </row>
        <row r="291">
          <cell r="Y291">
            <v>0</v>
          </cell>
        </row>
        <row r="292">
          <cell r="V292">
            <v>1824.823</v>
          </cell>
        </row>
        <row r="292">
          <cell r="Y292">
            <v>962.133465</v>
          </cell>
          <cell r="Z292">
            <v>0</v>
          </cell>
        </row>
        <row r="293">
          <cell r="C293" t="str">
            <v>2069999</v>
          </cell>
        </row>
        <row r="293">
          <cell r="V293">
            <v>1</v>
          </cell>
        </row>
        <row r="293">
          <cell r="Y293">
            <v>0</v>
          </cell>
        </row>
        <row r="294">
          <cell r="C294" t="str">
            <v>2100102</v>
          </cell>
        </row>
        <row r="294">
          <cell r="V294">
            <v>1</v>
          </cell>
        </row>
        <row r="294">
          <cell r="Y294">
            <v>0</v>
          </cell>
        </row>
        <row r="295">
          <cell r="C295" t="str">
            <v>2100102</v>
          </cell>
        </row>
        <row r="295">
          <cell r="V295">
            <v>1</v>
          </cell>
        </row>
        <row r="295">
          <cell r="Y295">
            <v>0.6586</v>
          </cell>
        </row>
        <row r="296">
          <cell r="C296" t="str">
            <v>2100102</v>
          </cell>
        </row>
        <row r="296">
          <cell r="V296">
            <v>2</v>
          </cell>
        </row>
        <row r="296">
          <cell r="Y296">
            <v>2</v>
          </cell>
        </row>
        <row r="297">
          <cell r="C297" t="str">
            <v>2100102</v>
          </cell>
        </row>
        <row r="297">
          <cell r="V297">
            <v>144</v>
          </cell>
        </row>
        <row r="297">
          <cell r="Y297">
            <v>78.256154</v>
          </cell>
        </row>
        <row r="298">
          <cell r="C298" t="str">
            <v>2100102</v>
          </cell>
        </row>
        <row r="298">
          <cell r="V298">
            <v>10</v>
          </cell>
        </row>
        <row r="298">
          <cell r="Y298">
            <v>2.899923</v>
          </cell>
        </row>
        <row r="299">
          <cell r="C299" t="str">
            <v>2100102</v>
          </cell>
        </row>
        <row r="299">
          <cell r="V299">
            <v>2.1</v>
          </cell>
        </row>
        <row r="299">
          <cell r="Y299">
            <v>2.1</v>
          </cell>
        </row>
        <row r="300">
          <cell r="C300" t="str">
            <v>2100199</v>
          </cell>
        </row>
        <row r="300">
          <cell r="V300">
            <v>124.69</v>
          </cell>
        </row>
        <row r="300">
          <cell r="Y300">
            <v>124.693687</v>
          </cell>
        </row>
        <row r="301">
          <cell r="C301" t="str">
            <v>2100199</v>
          </cell>
        </row>
        <row r="301">
          <cell r="V301">
            <v>5</v>
          </cell>
        </row>
        <row r="301">
          <cell r="Y301">
            <v>5</v>
          </cell>
        </row>
        <row r="302">
          <cell r="C302" t="str">
            <v>2100399</v>
          </cell>
        </row>
        <row r="302">
          <cell r="V302">
            <v>89.69</v>
          </cell>
        </row>
        <row r="302">
          <cell r="Y302">
            <v>89.6905</v>
          </cell>
        </row>
        <row r="303">
          <cell r="C303" t="str">
            <v>2100399</v>
          </cell>
        </row>
        <row r="303">
          <cell r="V303">
            <v>105.5</v>
          </cell>
        </row>
        <row r="303">
          <cell r="Y303">
            <v>96.3646</v>
          </cell>
        </row>
        <row r="304">
          <cell r="C304" t="str">
            <v>2100399</v>
          </cell>
        </row>
        <row r="304">
          <cell r="V304">
            <v>25.5</v>
          </cell>
        </row>
        <row r="304">
          <cell r="Y304">
            <v>25.5</v>
          </cell>
        </row>
        <row r="305">
          <cell r="C305" t="str">
            <v>2100408</v>
          </cell>
        </row>
        <row r="305">
          <cell r="V305">
            <v>183.12</v>
          </cell>
        </row>
        <row r="305">
          <cell r="Y305">
            <v>175.614</v>
          </cell>
        </row>
        <row r="306">
          <cell r="C306" t="str">
            <v>2100408</v>
          </cell>
        </row>
        <row r="306">
          <cell r="V306">
            <v>18.733</v>
          </cell>
        </row>
        <row r="306">
          <cell r="Y306">
            <v>18.733</v>
          </cell>
        </row>
        <row r="307">
          <cell r="C307" t="str">
            <v>2100408</v>
          </cell>
        </row>
        <row r="307">
          <cell r="V307">
            <v>89</v>
          </cell>
        </row>
        <row r="307">
          <cell r="Y307">
            <v>0</v>
          </cell>
        </row>
        <row r="308">
          <cell r="C308" t="str">
            <v>2100408</v>
          </cell>
        </row>
        <row r="308">
          <cell r="V308">
            <v>0</v>
          </cell>
        </row>
        <row r="308">
          <cell r="Y308">
            <v>0</v>
          </cell>
        </row>
        <row r="309">
          <cell r="C309" t="str">
            <v>2100409</v>
          </cell>
        </row>
        <row r="309">
          <cell r="V309">
            <v>42.39</v>
          </cell>
        </row>
        <row r="309">
          <cell r="Y309">
            <v>13.5</v>
          </cell>
        </row>
        <row r="310">
          <cell r="C310" t="str">
            <v>2100409</v>
          </cell>
        </row>
        <row r="310">
          <cell r="V310">
            <v>0.34</v>
          </cell>
        </row>
        <row r="310">
          <cell r="Y310">
            <v>0.339</v>
          </cell>
        </row>
        <row r="311">
          <cell r="C311" t="str">
            <v>2100410</v>
          </cell>
        </row>
        <row r="311">
          <cell r="V311">
            <v>587.31</v>
          </cell>
        </row>
        <row r="311">
          <cell r="Y311">
            <v>97.433184</v>
          </cell>
        </row>
        <row r="312">
          <cell r="C312" t="str">
            <v>2100499</v>
          </cell>
        </row>
        <row r="312">
          <cell r="V312">
            <v>0</v>
          </cell>
        </row>
        <row r="312">
          <cell r="Y312">
            <v>0</v>
          </cell>
        </row>
        <row r="313">
          <cell r="C313" t="str">
            <v>2100717</v>
          </cell>
        </row>
        <row r="313">
          <cell r="V313">
            <v>266.45</v>
          </cell>
        </row>
        <row r="313">
          <cell r="Y313">
            <v>150.350817</v>
          </cell>
        </row>
        <row r="314">
          <cell r="C314" t="str">
            <v>2100717</v>
          </cell>
        </row>
        <row r="314">
          <cell r="V314">
            <v>79</v>
          </cell>
        </row>
        <row r="314">
          <cell r="Y314">
            <v>79</v>
          </cell>
        </row>
        <row r="315">
          <cell r="C315" t="str">
            <v>2100717</v>
          </cell>
        </row>
        <row r="315">
          <cell r="V315">
            <v>26</v>
          </cell>
        </row>
        <row r="315">
          <cell r="Y315">
            <v>0</v>
          </cell>
        </row>
        <row r="316">
          <cell r="C316" t="str">
            <v>2100799</v>
          </cell>
        </row>
        <row r="316">
          <cell r="V316">
            <v>1</v>
          </cell>
        </row>
        <row r="316">
          <cell r="Y316">
            <v>0</v>
          </cell>
        </row>
        <row r="317">
          <cell r="C317" t="str">
            <v>2100799</v>
          </cell>
        </row>
        <row r="317">
          <cell r="V317">
            <v>0</v>
          </cell>
        </row>
        <row r="317">
          <cell r="Y317">
            <v>0</v>
          </cell>
        </row>
        <row r="318">
          <cell r="C318" t="str">
            <v>2100102</v>
          </cell>
        </row>
        <row r="318">
          <cell r="V318">
            <v>20</v>
          </cell>
        </row>
        <row r="318">
          <cell r="Y318">
            <v>0</v>
          </cell>
        </row>
        <row r="319">
          <cell r="V319">
            <v>143.32</v>
          </cell>
        </row>
        <row r="319">
          <cell r="Y319">
            <v>123.422835</v>
          </cell>
          <cell r="Z319">
            <v>0</v>
          </cell>
        </row>
        <row r="320">
          <cell r="C320" t="str">
            <v>2100302</v>
          </cell>
        </row>
        <row r="320">
          <cell r="V320">
            <v>79</v>
          </cell>
        </row>
        <row r="320">
          <cell r="Y320">
            <v>75.662835</v>
          </cell>
        </row>
        <row r="321">
          <cell r="C321" t="str">
            <v>2100302</v>
          </cell>
        </row>
        <row r="321">
          <cell r="V321">
            <v>1</v>
          </cell>
        </row>
        <row r="321">
          <cell r="Y321">
            <v>0</v>
          </cell>
        </row>
        <row r="322">
          <cell r="C322" t="str">
            <v>2100302</v>
          </cell>
        </row>
        <row r="322">
          <cell r="V322">
            <v>6.76</v>
          </cell>
        </row>
        <row r="322">
          <cell r="Y322">
            <v>6.76</v>
          </cell>
        </row>
        <row r="323">
          <cell r="C323" t="str">
            <v>2100302</v>
          </cell>
        </row>
        <row r="323">
          <cell r="V323">
            <v>0</v>
          </cell>
        </row>
        <row r="323">
          <cell r="Y323">
            <v>0</v>
          </cell>
        </row>
        <row r="324">
          <cell r="C324" t="str">
            <v>2100399</v>
          </cell>
        </row>
        <row r="324">
          <cell r="V324">
            <v>14.56</v>
          </cell>
        </row>
        <row r="324">
          <cell r="Y324">
            <v>0</v>
          </cell>
        </row>
        <row r="325">
          <cell r="C325" t="str">
            <v>2100408</v>
          </cell>
        </row>
        <row r="325">
          <cell r="V325">
            <v>30</v>
          </cell>
        </row>
        <row r="325">
          <cell r="Y325">
            <v>30</v>
          </cell>
        </row>
        <row r="326">
          <cell r="C326" t="str">
            <v>2100408</v>
          </cell>
        </row>
        <row r="326">
          <cell r="V326">
            <v>10</v>
          </cell>
        </row>
        <row r="326">
          <cell r="Y326">
            <v>10</v>
          </cell>
        </row>
        <row r="327">
          <cell r="C327" t="str">
            <v>2100408</v>
          </cell>
        </row>
        <row r="327">
          <cell r="V327">
            <v>1</v>
          </cell>
        </row>
        <row r="327">
          <cell r="Y327">
            <v>0</v>
          </cell>
        </row>
        <row r="328">
          <cell r="C328" t="str">
            <v>2109999</v>
          </cell>
        </row>
        <row r="328">
          <cell r="V328">
            <v>1</v>
          </cell>
        </row>
        <row r="328">
          <cell r="Y328">
            <v>1</v>
          </cell>
        </row>
        <row r="329">
          <cell r="V329">
            <v>85.04</v>
          </cell>
        </row>
        <row r="329">
          <cell r="Y329">
            <v>42.655463</v>
          </cell>
          <cell r="Z329">
            <v>0</v>
          </cell>
        </row>
        <row r="330">
          <cell r="C330" t="str">
            <v>2100302</v>
          </cell>
        </row>
        <row r="330">
          <cell r="V330">
            <v>3.64</v>
          </cell>
        </row>
        <row r="330">
          <cell r="Y330">
            <v>0</v>
          </cell>
        </row>
        <row r="331">
          <cell r="C331" t="str">
            <v>2100302</v>
          </cell>
        </row>
        <row r="331">
          <cell r="V331">
            <v>63</v>
          </cell>
        </row>
        <row r="331">
          <cell r="Y331">
            <v>42.655463</v>
          </cell>
        </row>
        <row r="332">
          <cell r="C332" t="str">
            <v>2100302</v>
          </cell>
        </row>
        <row r="332">
          <cell r="V332">
            <v>0</v>
          </cell>
        </row>
        <row r="332">
          <cell r="Y332">
            <v>0</v>
          </cell>
        </row>
        <row r="333">
          <cell r="C333" t="str">
            <v>2100399</v>
          </cell>
        </row>
        <row r="333">
          <cell r="V333">
            <v>8.4</v>
          </cell>
        </row>
        <row r="333">
          <cell r="Y333">
            <v>0</v>
          </cell>
        </row>
        <row r="334">
          <cell r="C334" t="str">
            <v>2100408</v>
          </cell>
        </row>
        <row r="334">
          <cell r="V334">
            <v>10</v>
          </cell>
        </row>
        <row r="334">
          <cell r="Y334">
            <v>0</v>
          </cell>
        </row>
        <row r="335">
          <cell r="V335">
            <v>54.36</v>
          </cell>
        </row>
        <row r="335">
          <cell r="Y335">
            <v>36.278796</v>
          </cell>
          <cell r="Z335">
            <v>0</v>
          </cell>
        </row>
        <row r="336">
          <cell r="C336" t="str">
            <v>2100302</v>
          </cell>
        </row>
        <row r="336">
          <cell r="V336">
            <v>37</v>
          </cell>
        </row>
        <row r="336">
          <cell r="Y336">
            <v>36.278796</v>
          </cell>
        </row>
        <row r="337">
          <cell r="C337" t="str">
            <v>2100302</v>
          </cell>
        </row>
        <row r="337">
          <cell r="V337">
            <v>0</v>
          </cell>
        </row>
        <row r="337">
          <cell r="Y337">
            <v>0</v>
          </cell>
        </row>
        <row r="338">
          <cell r="C338" t="str">
            <v>2100399</v>
          </cell>
        </row>
        <row r="338">
          <cell r="V338">
            <v>17.36</v>
          </cell>
        </row>
        <row r="338">
          <cell r="Y338">
            <v>0</v>
          </cell>
        </row>
        <row r="339">
          <cell r="V339">
            <v>73.68</v>
          </cell>
        </row>
        <row r="339">
          <cell r="Y339">
            <v>50</v>
          </cell>
          <cell r="Z339">
            <v>0</v>
          </cell>
        </row>
        <row r="340">
          <cell r="C340" t="str">
            <v>2100302</v>
          </cell>
        </row>
        <row r="340">
          <cell r="V340">
            <v>25</v>
          </cell>
        </row>
        <row r="340">
          <cell r="Y340">
            <v>25</v>
          </cell>
        </row>
        <row r="341">
          <cell r="C341" t="str">
            <v>2100302</v>
          </cell>
        </row>
        <row r="341">
          <cell r="V341">
            <v>8</v>
          </cell>
        </row>
        <row r="341">
          <cell r="Y341">
            <v>0</v>
          </cell>
        </row>
        <row r="342">
          <cell r="C342" t="str">
            <v>2100302</v>
          </cell>
        </row>
        <row r="342">
          <cell r="V342">
            <v>0</v>
          </cell>
        </row>
        <row r="342">
          <cell r="Y342">
            <v>0</v>
          </cell>
        </row>
        <row r="343">
          <cell r="C343" t="str">
            <v>2100399</v>
          </cell>
        </row>
        <row r="343">
          <cell r="V343">
            <v>15.68</v>
          </cell>
        </row>
        <row r="343">
          <cell r="Y343">
            <v>0</v>
          </cell>
        </row>
        <row r="344">
          <cell r="C344" t="str">
            <v>2100408</v>
          </cell>
        </row>
        <row r="344">
          <cell r="V344">
            <v>25</v>
          </cell>
        </row>
        <row r="344">
          <cell r="Y344">
            <v>25</v>
          </cell>
        </row>
        <row r="345">
          <cell r="V345">
            <v>2607.309102</v>
          </cell>
        </row>
        <row r="345">
          <cell r="Y345">
            <v>1363.955302</v>
          </cell>
          <cell r="Z345">
            <v>0</v>
          </cell>
        </row>
        <row r="346">
          <cell r="C346" t="str">
            <v>2101202</v>
          </cell>
        </row>
        <row r="346">
          <cell r="V346">
            <v>674</v>
          </cell>
        </row>
        <row r="346">
          <cell r="Y346">
            <v>673.4835</v>
          </cell>
        </row>
        <row r="347">
          <cell r="C347" t="str">
            <v>2101202</v>
          </cell>
        </row>
        <row r="347">
          <cell r="V347">
            <v>1100</v>
          </cell>
        </row>
        <row r="347">
          <cell r="Y347">
            <v>200.8877</v>
          </cell>
        </row>
        <row r="348">
          <cell r="C348" t="str">
            <v>2101301</v>
          </cell>
        </row>
        <row r="348">
          <cell r="V348">
            <v>135</v>
          </cell>
        </row>
        <row r="348">
          <cell r="Y348">
            <v>135</v>
          </cell>
        </row>
        <row r="349">
          <cell r="C349" t="str">
            <v>2101301</v>
          </cell>
        </row>
        <row r="349">
          <cell r="V349">
            <v>25.809102</v>
          </cell>
        </row>
        <row r="349">
          <cell r="Y349">
            <v>25.809102</v>
          </cell>
        </row>
        <row r="350">
          <cell r="C350" t="str">
            <v>2101301</v>
          </cell>
        </row>
        <row r="350">
          <cell r="V350">
            <v>600</v>
          </cell>
        </row>
        <row r="350">
          <cell r="Y350">
            <v>283.965</v>
          </cell>
        </row>
        <row r="351">
          <cell r="C351" t="str">
            <v>2101301</v>
          </cell>
        </row>
        <row r="351">
          <cell r="V351">
            <v>0</v>
          </cell>
        </row>
        <row r="351">
          <cell r="Y351">
            <v>0</v>
          </cell>
        </row>
        <row r="352">
          <cell r="C352" t="str">
            <v>2101502</v>
          </cell>
        </row>
        <row r="352">
          <cell r="V352">
            <v>45</v>
          </cell>
        </row>
        <row r="352">
          <cell r="Y352">
            <v>20.924</v>
          </cell>
        </row>
        <row r="353">
          <cell r="C353" t="str">
            <v>2101502</v>
          </cell>
        </row>
        <row r="353">
          <cell r="V353">
            <v>0.8</v>
          </cell>
        </row>
        <row r="353">
          <cell r="Y353">
            <v>0.8</v>
          </cell>
        </row>
        <row r="354">
          <cell r="C354" t="str">
            <v>2101506</v>
          </cell>
        </row>
        <row r="354">
          <cell r="V354">
            <v>21.7</v>
          </cell>
        </row>
        <row r="354">
          <cell r="Y354">
            <v>21.7</v>
          </cell>
        </row>
        <row r="355">
          <cell r="C355" t="str">
            <v>2101599</v>
          </cell>
        </row>
        <row r="355">
          <cell r="V355">
            <v>5</v>
          </cell>
        </row>
        <row r="355">
          <cell r="Y355">
            <v>1.386</v>
          </cell>
        </row>
        <row r="356">
          <cell r="V356">
            <v>3889.353329</v>
          </cell>
        </row>
        <row r="356">
          <cell r="Y356">
            <v>2928.796963</v>
          </cell>
          <cell r="Z356">
            <v>0</v>
          </cell>
        </row>
        <row r="357">
          <cell r="C357" t="str">
            <v>2050102</v>
          </cell>
        </row>
        <row r="357">
          <cell r="V357">
            <v>50</v>
          </cell>
        </row>
        <row r="357">
          <cell r="Y357">
            <v>0</v>
          </cell>
        </row>
        <row r="358">
          <cell r="C358" t="str">
            <v>2050102</v>
          </cell>
        </row>
        <row r="358">
          <cell r="V358">
            <v>5</v>
          </cell>
        </row>
        <row r="358">
          <cell r="Y358">
            <v>3.588098</v>
          </cell>
        </row>
        <row r="359">
          <cell r="C359" t="str">
            <v>2050102</v>
          </cell>
        </row>
        <row r="359">
          <cell r="V359">
            <v>0</v>
          </cell>
        </row>
        <row r="359">
          <cell r="Y359">
            <v>0</v>
          </cell>
        </row>
        <row r="360">
          <cell r="C360" t="str">
            <v>2050102</v>
          </cell>
        </row>
        <row r="360">
          <cell r="V360">
            <v>4</v>
          </cell>
        </row>
        <row r="360">
          <cell r="Y360">
            <v>4</v>
          </cell>
        </row>
        <row r="361">
          <cell r="C361" t="str">
            <v>2050102</v>
          </cell>
        </row>
        <row r="361">
          <cell r="V361">
            <v>2</v>
          </cell>
        </row>
        <row r="361">
          <cell r="Y361">
            <v>2</v>
          </cell>
        </row>
        <row r="362">
          <cell r="C362" t="str">
            <v>2050102</v>
          </cell>
        </row>
        <row r="362">
          <cell r="V362">
            <v>106</v>
          </cell>
        </row>
        <row r="362">
          <cell r="Y362">
            <v>80.57811</v>
          </cell>
        </row>
        <row r="363">
          <cell r="C363" t="str">
            <v>2050102</v>
          </cell>
        </row>
        <row r="363">
          <cell r="V363">
            <v>0</v>
          </cell>
        </row>
        <row r="363">
          <cell r="Y363">
            <v>0</v>
          </cell>
        </row>
        <row r="364">
          <cell r="C364" t="str">
            <v>2050102</v>
          </cell>
        </row>
        <row r="364">
          <cell r="V364">
            <v>3.1</v>
          </cell>
        </row>
        <row r="364">
          <cell r="Y364">
            <v>3.1</v>
          </cell>
        </row>
        <row r="365">
          <cell r="C365" t="str">
            <v>2050201</v>
          </cell>
        </row>
        <row r="365">
          <cell r="V365">
            <v>75.92</v>
          </cell>
        </row>
        <row r="365">
          <cell r="Y365">
            <v>75.92</v>
          </cell>
        </row>
        <row r="366">
          <cell r="C366" t="str">
            <v>2050201</v>
          </cell>
        </row>
        <row r="366">
          <cell r="V366">
            <v>108</v>
          </cell>
        </row>
        <row r="366">
          <cell r="Y366">
            <v>108</v>
          </cell>
        </row>
        <row r="367">
          <cell r="C367" t="str">
            <v>2050201</v>
          </cell>
        </row>
        <row r="367">
          <cell r="V367">
            <v>228.32</v>
          </cell>
        </row>
        <row r="367">
          <cell r="Y367">
            <v>203.0885</v>
          </cell>
        </row>
        <row r="368">
          <cell r="C368" t="str">
            <v>2050201</v>
          </cell>
        </row>
        <row r="368">
          <cell r="V368">
            <v>0</v>
          </cell>
        </row>
        <row r="368">
          <cell r="Y368">
            <v>0</v>
          </cell>
        </row>
        <row r="369">
          <cell r="C369" t="str">
            <v>2050201</v>
          </cell>
        </row>
        <row r="369">
          <cell r="V369">
            <v>3</v>
          </cell>
        </row>
        <row r="369">
          <cell r="Y369">
            <v>1.92</v>
          </cell>
        </row>
        <row r="370">
          <cell r="C370" t="str">
            <v>2050201</v>
          </cell>
        </row>
        <row r="370">
          <cell r="V370">
            <v>92</v>
          </cell>
        </row>
        <row r="370">
          <cell r="Y370">
            <v>0</v>
          </cell>
        </row>
        <row r="371">
          <cell r="C371" t="str">
            <v>2050201</v>
          </cell>
        </row>
        <row r="371">
          <cell r="V371">
            <v>0</v>
          </cell>
        </row>
        <row r="371">
          <cell r="Y371">
            <v>0</v>
          </cell>
        </row>
        <row r="372">
          <cell r="C372" t="str">
            <v>2050202</v>
          </cell>
        </row>
        <row r="372">
          <cell r="V372">
            <v>687.5</v>
          </cell>
        </row>
        <row r="372">
          <cell r="Y372">
            <v>500.22538</v>
          </cell>
        </row>
        <row r="373">
          <cell r="C373" t="str">
            <v>2050202</v>
          </cell>
        </row>
        <row r="373">
          <cell r="V373">
            <v>500</v>
          </cell>
        </row>
        <row r="373">
          <cell r="Y373">
            <v>345.115977</v>
          </cell>
        </row>
        <row r="374">
          <cell r="C374" t="str">
            <v>2050202</v>
          </cell>
        </row>
        <row r="374">
          <cell r="V374">
            <v>0</v>
          </cell>
        </row>
        <row r="374">
          <cell r="Y374">
            <v>0</v>
          </cell>
        </row>
        <row r="375">
          <cell r="C375" t="str">
            <v>2050202</v>
          </cell>
        </row>
        <row r="375">
          <cell r="V375">
            <v>300</v>
          </cell>
        </row>
        <row r="375">
          <cell r="Y375">
            <v>185.835681</v>
          </cell>
        </row>
        <row r="376">
          <cell r="C376" t="str">
            <v>2050202</v>
          </cell>
        </row>
        <row r="376">
          <cell r="V376">
            <v>621.18</v>
          </cell>
        </row>
        <row r="376">
          <cell r="Y376">
            <v>621.170754</v>
          </cell>
        </row>
        <row r="377">
          <cell r="C377" t="str">
            <v>2050202</v>
          </cell>
        </row>
        <row r="377">
          <cell r="V377">
            <v>145</v>
          </cell>
        </row>
        <row r="377">
          <cell r="Y377">
            <v>30.142406</v>
          </cell>
        </row>
        <row r="378">
          <cell r="C378" t="str">
            <v>2050202</v>
          </cell>
        </row>
        <row r="378">
          <cell r="V378">
            <v>50</v>
          </cell>
        </row>
        <row r="378">
          <cell r="Y378">
            <v>0</v>
          </cell>
        </row>
        <row r="379">
          <cell r="C379" t="str">
            <v>2050202</v>
          </cell>
        </row>
        <row r="379">
          <cell r="V379">
            <v>9</v>
          </cell>
        </row>
        <row r="379">
          <cell r="Y379">
            <v>9</v>
          </cell>
        </row>
        <row r="380">
          <cell r="C380" t="str">
            <v>2050202</v>
          </cell>
        </row>
        <row r="380">
          <cell r="V380">
            <v>20</v>
          </cell>
        </row>
        <row r="380">
          <cell r="Y380">
            <v>20</v>
          </cell>
        </row>
        <row r="381">
          <cell r="C381" t="str">
            <v>2050202</v>
          </cell>
        </row>
        <row r="381">
          <cell r="V381">
            <v>15</v>
          </cell>
        </row>
        <row r="381">
          <cell r="Y381">
            <v>0</v>
          </cell>
        </row>
        <row r="382">
          <cell r="C382" t="str">
            <v>2050202</v>
          </cell>
        </row>
        <row r="382">
          <cell r="V382">
            <v>10</v>
          </cell>
        </row>
        <row r="382">
          <cell r="Y382">
            <v>9</v>
          </cell>
        </row>
        <row r="383">
          <cell r="C383" t="str">
            <v>2050202</v>
          </cell>
        </row>
        <row r="383">
          <cell r="V383">
            <v>0</v>
          </cell>
        </row>
        <row r="383">
          <cell r="Y383">
            <v>0</v>
          </cell>
        </row>
        <row r="384">
          <cell r="C384" t="str">
            <v>2050202</v>
          </cell>
        </row>
        <row r="384">
          <cell r="V384">
            <v>110.82642</v>
          </cell>
        </row>
        <row r="384">
          <cell r="Y384">
            <v>110.822955</v>
          </cell>
        </row>
        <row r="385">
          <cell r="C385" t="str">
            <v>2050202</v>
          </cell>
        </row>
        <row r="385">
          <cell r="V385">
            <v>16</v>
          </cell>
        </row>
        <row r="385">
          <cell r="Y385">
            <v>16</v>
          </cell>
        </row>
        <row r="386">
          <cell r="C386" t="str">
            <v>2050202</v>
          </cell>
        </row>
        <row r="386">
          <cell r="V386">
            <v>57</v>
          </cell>
        </row>
        <row r="386">
          <cell r="Y386">
            <v>0</v>
          </cell>
        </row>
        <row r="387">
          <cell r="C387" t="str">
            <v>2050202</v>
          </cell>
        </row>
        <row r="387">
          <cell r="V387">
            <v>120</v>
          </cell>
        </row>
        <row r="387">
          <cell r="Y387">
            <v>71.032193</v>
          </cell>
        </row>
        <row r="388">
          <cell r="C388" t="str">
            <v>2050202</v>
          </cell>
        </row>
        <row r="388">
          <cell r="V388">
            <v>9</v>
          </cell>
        </row>
        <row r="388">
          <cell r="Y388">
            <v>0</v>
          </cell>
        </row>
        <row r="389">
          <cell r="C389" t="str">
            <v>2050203</v>
          </cell>
        </row>
        <row r="389">
          <cell r="V389">
            <v>77.8</v>
          </cell>
        </row>
        <row r="389">
          <cell r="Y389">
            <v>77.8</v>
          </cell>
        </row>
        <row r="390">
          <cell r="C390" t="str">
            <v>2050203</v>
          </cell>
        </row>
        <row r="390">
          <cell r="V390">
            <v>382.706909</v>
          </cell>
        </row>
        <row r="390">
          <cell r="Y390">
            <v>382.706909</v>
          </cell>
        </row>
        <row r="391">
          <cell r="C391" t="str">
            <v>2050203</v>
          </cell>
        </row>
        <row r="391">
          <cell r="V391">
            <v>17</v>
          </cell>
        </row>
        <row r="391">
          <cell r="Y391">
            <v>3.75</v>
          </cell>
        </row>
        <row r="392">
          <cell r="C392" t="str">
            <v>2050203</v>
          </cell>
        </row>
        <row r="392">
          <cell r="V392">
            <v>0</v>
          </cell>
        </row>
        <row r="392">
          <cell r="Y392">
            <v>0</v>
          </cell>
        </row>
        <row r="393">
          <cell r="C393" t="str">
            <v>2050203</v>
          </cell>
        </row>
        <row r="393">
          <cell r="V393">
            <v>64</v>
          </cell>
        </row>
        <row r="393">
          <cell r="Y393">
            <v>64</v>
          </cell>
        </row>
        <row r="394">
          <cell r="C394" t="str">
            <v>2050102</v>
          </cell>
        </row>
        <row r="394">
          <cell r="V394">
            <v>0</v>
          </cell>
        </row>
        <row r="394">
          <cell r="Y394">
            <v>0</v>
          </cell>
        </row>
        <row r="395">
          <cell r="V395">
            <v>226.494</v>
          </cell>
        </row>
        <row r="395">
          <cell r="Y395">
            <v>146.699867</v>
          </cell>
          <cell r="Z395">
            <v>0</v>
          </cell>
        </row>
        <row r="396">
          <cell r="C396" t="str">
            <v>2050203</v>
          </cell>
        </row>
        <row r="396">
          <cell r="V396">
            <v>11.95</v>
          </cell>
        </row>
        <row r="396">
          <cell r="Y396">
            <v>0</v>
          </cell>
        </row>
        <row r="397">
          <cell r="C397" t="str">
            <v>2050203</v>
          </cell>
        </row>
        <row r="397">
          <cell r="V397">
            <v>1.6</v>
          </cell>
        </row>
        <row r="397">
          <cell r="Y397">
            <v>0</v>
          </cell>
        </row>
        <row r="398">
          <cell r="C398" t="str">
            <v>2050203</v>
          </cell>
        </row>
        <row r="398">
          <cell r="V398">
            <v>12.1</v>
          </cell>
        </row>
        <row r="398">
          <cell r="Y398">
            <v>8.45456</v>
          </cell>
        </row>
        <row r="399">
          <cell r="C399" t="str">
            <v>2050203</v>
          </cell>
        </row>
        <row r="399">
          <cell r="V399">
            <v>20</v>
          </cell>
        </row>
        <row r="399">
          <cell r="Y399">
            <v>19.931633</v>
          </cell>
        </row>
        <row r="400">
          <cell r="C400" t="str">
            <v>2050203</v>
          </cell>
        </row>
        <row r="400">
          <cell r="V400">
            <v>21.55</v>
          </cell>
        </row>
        <row r="400">
          <cell r="Y400">
            <v>16.47576</v>
          </cell>
        </row>
        <row r="401">
          <cell r="C401" t="str">
            <v>2050203</v>
          </cell>
        </row>
        <row r="401">
          <cell r="V401">
            <v>87.67</v>
          </cell>
        </row>
        <row r="401">
          <cell r="Y401">
            <v>82.180336</v>
          </cell>
        </row>
        <row r="402">
          <cell r="C402" t="str">
            <v>2050203</v>
          </cell>
        </row>
        <row r="402">
          <cell r="V402">
            <v>44.764</v>
          </cell>
        </row>
        <row r="402">
          <cell r="Y402">
            <v>19.657578</v>
          </cell>
        </row>
        <row r="403">
          <cell r="C403" t="str">
            <v>2050203</v>
          </cell>
        </row>
        <row r="403">
          <cell r="V403">
            <v>26.86</v>
          </cell>
        </row>
        <row r="403">
          <cell r="Y403">
            <v>0</v>
          </cell>
        </row>
        <row r="404">
          <cell r="V404">
            <v>619.33</v>
          </cell>
        </row>
        <row r="404">
          <cell r="Y404">
            <v>401.946716</v>
          </cell>
          <cell r="Z404">
            <v>0</v>
          </cell>
        </row>
        <row r="405">
          <cell r="C405" t="str">
            <v>2050203</v>
          </cell>
        </row>
        <row r="405">
          <cell r="V405">
            <v>254.57</v>
          </cell>
        </row>
        <row r="405">
          <cell r="Y405">
            <v>154.565914</v>
          </cell>
        </row>
        <row r="406">
          <cell r="C406" t="str">
            <v>2050203</v>
          </cell>
        </row>
        <row r="406">
          <cell r="V406">
            <v>153</v>
          </cell>
        </row>
        <row r="406">
          <cell r="Y406">
            <v>153.743747</v>
          </cell>
        </row>
        <row r="407">
          <cell r="C407" t="str">
            <v>2050203</v>
          </cell>
        </row>
        <row r="407">
          <cell r="V407">
            <v>11.56</v>
          </cell>
        </row>
        <row r="407">
          <cell r="Y407">
            <v>0</v>
          </cell>
        </row>
        <row r="408">
          <cell r="C408" t="str">
            <v>2050203</v>
          </cell>
        </row>
        <row r="408">
          <cell r="V408">
            <v>22.22</v>
          </cell>
        </row>
        <row r="408">
          <cell r="Y408">
            <v>0</v>
          </cell>
        </row>
        <row r="409">
          <cell r="C409" t="str">
            <v>2050203</v>
          </cell>
        </row>
        <row r="409">
          <cell r="V409">
            <v>85</v>
          </cell>
        </row>
        <row r="409">
          <cell r="Y409">
            <v>72.389659</v>
          </cell>
        </row>
        <row r="410">
          <cell r="C410" t="str">
            <v>2050203</v>
          </cell>
        </row>
        <row r="410">
          <cell r="V410">
            <v>26.58</v>
          </cell>
        </row>
        <row r="410">
          <cell r="Y410">
            <v>0.482</v>
          </cell>
        </row>
        <row r="411">
          <cell r="C411" t="str">
            <v>2050203</v>
          </cell>
        </row>
        <row r="411">
          <cell r="V411">
            <v>24.2</v>
          </cell>
        </row>
        <row r="411">
          <cell r="Y411">
            <v>17.355556</v>
          </cell>
        </row>
        <row r="412">
          <cell r="C412" t="str">
            <v>2050203</v>
          </cell>
        </row>
        <row r="412">
          <cell r="V412">
            <v>20</v>
          </cell>
        </row>
        <row r="412">
          <cell r="Y412">
            <v>1.88484</v>
          </cell>
        </row>
        <row r="413">
          <cell r="C413" t="str">
            <v>2050203</v>
          </cell>
        </row>
        <row r="413">
          <cell r="V413">
            <v>19.8</v>
          </cell>
        </row>
        <row r="413">
          <cell r="Y413">
            <v>0</v>
          </cell>
        </row>
        <row r="414">
          <cell r="C414" t="str">
            <v>2050203</v>
          </cell>
        </row>
        <row r="414">
          <cell r="V414">
            <v>2.4</v>
          </cell>
        </row>
        <row r="414">
          <cell r="Y414">
            <v>1.525</v>
          </cell>
        </row>
        <row r="415">
          <cell r="V415">
            <v>175.082</v>
          </cell>
        </row>
        <row r="415">
          <cell r="Y415">
            <v>106.947405</v>
          </cell>
          <cell r="Z415">
            <v>0</v>
          </cell>
        </row>
        <row r="416">
          <cell r="C416" t="str">
            <v>2050203</v>
          </cell>
        </row>
        <row r="416">
          <cell r="V416">
            <v>0.75</v>
          </cell>
        </row>
        <row r="416">
          <cell r="Y416">
            <v>0</v>
          </cell>
        </row>
        <row r="417">
          <cell r="C417" t="str">
            <v>2050203</v>
          </cell>
        </row>
        <row r="417">
          <cell r="V417">
            <v>16.43</v>
          </cell>
        </row>
        <row r="417">
          <cell r="Y417">
            <v>0</v>
          </cell>
        </row>
        <row r="418">
          <cell r="C418" t="str">
            <v>2050203</v>
          </cell>
        </row>
        <row r="418">
          <cell r="V418">
            <v>91</v>
          </cell>
        </row>
        <row r="418">
          <cell r="Y418">
            <v>87.44346</v>
          </cell>
        </row>
        <row r="419">
          <cell r="C419" t="str">
            <v>2050203</v>
          </cell>
        </row>
        <row r="419">
          <cell r="V419">
            <v>9.252</v>
          </cell>
        </row>
        <row r="419">
          <cell r="Y419">
            <v>0</v>
          </cell>
        </row>
        <row r="420">
          <cell r="C420" t="str">
            <v>2050203</v>
          </cell>
        </row>
        <row r="420">
          <cell r="V420">
            <v>21.6</v>
          </cell>
        </row>
        <row r="420">
          <cell r="Y420">
            <v>19.503945</v>
          </cell>
        </row>
        <row r="421">
          <cell r="C421" t="str">
            <v>2050203</v>
          </cell>
        </row>
        <row r="421">
          <cell r="V421">
            <v>22.75</v>
          </cell>
        </row>
        <row r="421">
          <cell r="Y421">
            <v>0</v>
          </cell>
        </row>
        <row r="422">
          <cell r="C422" t="str">
            <v>2050203</v>
          </cell>
        </row>
        <row r="422">
          <cell r="V422">
            <v>13.3</v>
          </cell>
        </row>
        <row r="422">
          <cell r="Y422">
            <v>0</v>
          </cell>
        </row>
        <row r="423">
          <cell r="V423">
            <v>38.992</v>
          </cell>
        </row>
        <row r="423">
          <cell r="Y423">
            <v>32.191773</v>
          </cell>
          <cell r="Z423">
            <v>0</v>
          </cell>
        </row>
        <row r="424">
          <cell r="C424" t="str">
            <v>2050203</v>
          </cell>
        </row>
        <row r="424">
          <cell r="V424">
            <v>0</v>
          </cell>
        </row>
        <row r="424">
          <cell r="Y424">
            <v>0</v>
          </cell>
        </row>
        <row r="425">
          <cell r="C425" t="str">
            <v>2050203</v>
          </cell>
        </row>
        <row r="425">
          <cell r="V425">
            <v>2.99</v>
          </cell>
        </row>
        <row r="425">
          <cell r="Y425">
            <v>0</v>
          </cell>
        </row>
        <row r="426">
          <cell r="C426" t="str">
            <v>2050203</v>
          </cell>
        </row>
        <row r="426">
          <cell r="V426">
            <v>22</v>
          </cell>
        </row>
        <row r="426">
          <cell r="Y426">
            <v>22</v>
          </cell>
        </row>
        <row r="427">
          <cell r="C427" t="str">
            <v>2050203</v>
          </cell>
        </row>
        <row r="427">
          <cell r="V427">
            <v>0.108</v>
          </cell>
        </row>
        <row r="427">
          <cell r="Y427">
            <v>0.108</v>
          </cell>
        </row>
        <row r="428">
          <cell r="C428" t="str">
            <v>2050203</v>
          </cell>
        </row>
        <row r="428">
          <cell r="V428">
            <v>2.75</v>
          </cell>
        </row>
        <row r="428">
          <cell r="Y428">
            <v>0</v>
          </cell>
        </row>
        <row r="429">
          <cell r="C429" t="str">
            <v>2050203</v>
          </cell>
        </row>
        <row r="429">
          <cell r="V429">
            <v>5.2</v>
          </cell>
        </row>
        <row r="429">
          <cell r="Y429">
            <v>5.2</v>
          </cell>
        </row>
        <row r="430">
          <cell r="C430" t="str">
            <v>2050203</v>
          </cell>
        </row>
        <row r="430">
          <cell r="V430">
            <v>5.944</v>
          </cell>
        </row>
        <row r="430">
          <cell r="Y430">
            <v>4.883773</v>
          </cell>
        </row>
        <row r="431">
          <cell r="V431">
            <v>407.435</v>
          </cell>
        </row>
        <row r="431">
          <cell r="Y431">
            <v>330.870226</v>
          </cell>
          <cell r="Z431">
            <v>0</v>
          </cell>
        </row>
        <row r="432">
          <cell r="C432" t="str">
            <v>2050203</v>
          </cell>
        </row>
        <row r="432">
          <cell r="V432">
            <v>281.37</v>
          </cell>
        </row>
        <row r="432">
          <cell r="Y432">
            <v>281.368864</v>
          </cell>
        </row>
        <row r="433">
          <cell r="C433" t="str">
            <v>2050203</v>
          </cell>
        </row>
        <row r="433">
          <cell r="V433">
            <v>25</v>
          </cell>
        </row>
        <row r="433">
          <cell r="Y433">
            <v>0</v>
          </cell>
        </row>
        <row r="434">
          <cell r="C434" t="str">
            <v>2050203</v>
          </cell>
        </row>
        <row r="434">
          <cell r="V434">
            <v>17.2</v>
          </cell>
        </row>
        <row r="434">
          <cell r="Y434">
            <v>0</v>
          </cell>
        </row>
        <row r="435">
          <cell r="C435" t="str">
            <v>2050203</v>
          </cell>
        </row>
        <row r="435">
          <cell r="V435">
            <v>16.8</v>
          </cell>
        </row>
        <row r="435">
          <cell r="Y435">
            <v>11.170648</v>
          </cell>
        </row>
        <row r="436">
          <cell r="C436" t="str">
            <v>2050203</v>
          </cell>
        </row>
        <row r="436">
          <cell r="V436">
            <v>53.465</v>
          </cell>
        </row>
        <row r="436">
          <cell r="Y436">
            <v>27.942649</v>
          </cell>
        </row>
        <row r="437">
          <cell r="C437" t="str">
            <v>2050203</v>
          </cell>
        </row>
        <row r="437">
          <cell r="V437">
            <v>13.6</v>
          </cell>
        </row>
        <row r="437">
          <cell r="Y437">
            <v>10.388065</v>
          </cell>
        </row>
        <row r="438">
          <cell r="V438">
            <v>129.815</v>
          </cell>
        </row>
        <row r="438">
          <cell r="Y438">
            <v>81.556092</v>
          </cell>
          <cell r="Z438">
            <v>0</v>
          </cell>
        </row>
        <row r="439">
          <cell r="C439" t="str">
            <v>2050203</v>
          </cell>
        </row>
        <row r="439">
          <cell r="V439">
            <v>22.82</v>
          </cell>
        </row>
        <row r="439">
          <cell r="Y439">
            <v>7.190246</v>
          </cell>
        </row>
        <row r="440">
          <cell r="C440" t="str">
            <v>2050203</v>
          </cell>
        </row>
        <row r="440">
          <cell r="V440">
            <v>64.175</v>
          </cell>
        </row>
        <row r="440">
          <cell r="Y440">
            <v>44.71485</v>
          </cell>
        </row>
        <row r="441">
          <cell r="C441" t="str">
            <v>2050203</v>
          </cell>
        </row>
        <row r="441">
          <cell r="V441">
            <v>26.02</v>
          </cell>
        </row>
        <row r="441">
          <cell r="Y441">
            <v>19.410624</v>
          </cell>
        </row>
        <row r="442">
          <cell r="C442" t="str">
            <v>2050203</v>
          </cell>
        </row>
        <row r="442">
          <cell r="V442">
            <v>16.8</v>
          </cell>
        </row>
        <row r="442">
          <cell r="Y442">
            <v>10.240372</v>
          </cell>
        </row>
        <row r="443">
          <cell r="V443">
            <v>275.89</v>
          </cell>
        </row>
        <row r="443">
          <cell r="Y443">
            <v>153.013722</v>
          </cell>
          <cell r="Z443">
            <v>0</v>
          </cell>
        </row>
        <row r="444">
          <cell r="C444" t="str">
            <v>2050203</v>
          </cell>
        </row>
        <row r="444">
          <cell r="V444">
            <v>136.77</v>
          </cell>
        </row>
        <row r="444">
          <cell r="Y444">
            <v>78.480994</v>
          </cell>
        </row>
        <row r="445">
          <cell r="C445" t="str">
            <v>2050203</v>
          </cell>
        </row>
        <row r="445">
          <cell r="V445">
            <v>61.52</v>
          </cell>
        </row>
        <row r="445">
          <cell r="Y445">
            <v>15.246839</v>
          </cell>
        </row>
        <row r="446">
          <cell r="C446" t="str">
            <v>2050203</v>
          </cell>
        </row>
        <row r="446">
          <cell r="V446">
            <v>75.6</v>
          </cell>
        </row>
        <row r="446">
          <cell r="Y446">
            <v>58.295714</v>
          </cell>
        </row>
        <row r="447">
          <cell r="C447" t="str">
            <v>2050203</v>
          </cell>
        </row>
        <row r="447">
          <cell r="V447">
            <v>2</v>
          </cell>
        </row>
        <row r="447">
          <cell r="Y447">
            <v>0.990175</v>
          </cell>
        </row>
        <row r="448">
          <cell r="V448">
            <v>853.57</v>
          </cell>
        </row>
        <row r="448">
          <cell r="Y448">
            <v>460.203334</v>
          </cell>
          <cell r="Z448">
            <v>0</v>
          </cell>
        </row>
        <row r="449">
          <cell r="C449" t="str">
            <v>2050201</v>
          </cell>
        </row>
        <row r="449">
          <cell r="V449">
            <v>300</v>
          </cell>
        </row>
        <row r="449">
          <cell r="Y449">
            <v>120.009852</v>
          </cell>
        </row>
        <row r="450">
          <cell r="C450" t="str">
            <v>2050201</v>
          </cell>
        </row>
        <row r="450">
          <cell r="V450">
            <v>41.75</v>
          </cell>
        </row>
        <row r="450">
          <cell r="Y450">
            <v>16.248001</v>
          </cell>
        </row>
        <row r="451">
          <cell r="C451" t="str">
            <v>2050202</v>
          </cell>
        </row>
        <row r="451">
          <cell r="V451">
            <v>4.5</v>
          </cell>
        </row>
        <row r="451">
          <cell r="Y451">
            <v>1.975954</v>
          </cell>
        </row>
        <row r="452">
          <cell r="C452" t="str">
            <v>2050202</v>
          </cell>
        </row>
        <row r="452">
          <cell r="V452">
            <v>33.6</v>
          </cell>
        </row>
        <row r="452">
          <cell r="Y452">
            <v>25.483986</v>
          </cell>
        </row>
        <row r="453">
          <cell r="C453" t="str">
            <v>2050202</v>
          </cell>
        </row>
        <row r="453">
          <cell r="V453">
            <v>381</v>
          </cell>
        </row>
        <row r="453">
          <cell r="Y453">
            <v>264.960364</v>
          </cell>
        </row>
        <row r="454">
          <cell r="C454" t="str">
            <v>2050202</v>
          </cell>
        </row>
        <row r="454">
          <cell r="V454">
            <v>37.39</v>
          </cell>
        </row>
        <row r="454">
          <cell r="Y454">
            <v>12.92708</v>
          </cell>
        </row>
        <row r="455">
          <cell r="C455" t="str">
            <v>2050202</v>
          </cell>
        </row>
        <row r="455">
          <cell r="V455">
            <v>31.33</v>
          </cell>
        </row>
        <row r="455">
          <cell r="Y455">
            <v>0</v>
          </cell>
        </row>
        <row r="456">
          <cell r="C456" t="str">
            <v>2050202</v>
          </cell>
        </row>
        <row r="456">
          <cell r="V456">
            <v>24</v>
          </cell>
        </row>
        <row r="456">
          <cell r="Y456">
            <v>18.598097</v>
          </cell>
        </row>
        <row r="457">
          <cell r="V457">
            <v>570.972</v>
          </cell>
        </row>
        <row r="457">
          <cell r="Y457">
            <v>329.650571</v>
          </cell>
          <cell r="Z457">
            <v>0</v>
          </cell>
        </row>
        <row r="458">
          <cell r="C458" t="str">
            <v>2050201</v>
          </cell>
        </row>
        <row r="458">
          <cell r="V458">
            <v>34.86</v>
          </cell>
        </row>
        <row r="458">
          <cell r="Y458">
            <v>20.352438</v>
          </cell>
        </row>
        <row r="459">
          <cell r="C459" t="str">
            <v>2050201</v>
          </cell>
        </row>
        <row r="459">
          <cell r="V459">
            <v>200</v>
          </cell>
        </row>
        <row r="459">
          <cell r="Y459">
            <v>82.152</v>
          </cell>
        </row>
        <row r="460">
          <cell r="C460" t="str">
            <v>2050202</v>
          </cell>
        </row>
        <row r="460">
          <cell r="V460">
            <v>19</v>
          </cell>
        </row>
        <row r="460">
          <cell r="Y460">
            <v>12.098305</v>
          </cell>
        </row>
        <row r="461">
          <cell r="C461" t="str">
            <v>2050202</v>
          </cell>
        </row>
        <row r="461">
          <cell r="V461">
            <v>5</v>
          </cell>
        </row>
        <row r="461">
          <cell r="Y461">
            <v>3.6</v>
          </cell>
        </row>
        <row r="462">
          <cell r="C462" t="str">
            <v>2050202</v>
          </cell>
        </row>
        <row r="462">
          <cell r="V462">
            <v>4.5</v>
          </cell>
        </row>
        <row r="462">
          <cell r="Y462">
            <v>3.637014</v>
          </cell>
        </row>
        <row r="463">
          <cell r="C463" t="str">
            <v>2050202</v>
          </cell>
        </row>
        <row r="463">
          <cell r="V463">
            <v>5</v>
          </cell>
        </row>
        <row r="463">
          <cell r="Y463">
            <v>0</v>
          </cell>
        </row>
        <row r="464">
          <cell r="C464" t="str">
            <v>2050202</v>
          </cell>
        </row>
        <row r="464">
          <cell r="V464">
            <v>27.62</v>
          </cell>
        </row>
        <row r="464">
          <cell r="Y464">
            <v>0</v>
          </cell>
        </row>
        <row r="465">
          <cell r="C465" t="str">
            <v>2050202</v>
          </cell>
        </row>
        <row r="465">
          <cell r="V465">
            <v>30</v>
          </cell>
        </row>
        <row r="465">
          <cell r="Y465">
            <v>30</v>
          </cell>
        </row>
        <row r="466">
          <cell r="C466" t="str">
            <v>2050202</v>
          </cell>
        </row>
        <row r="466">
          <cell r="V466">
            <v>32.6</v>
          </cell>
        </row>
        <row r="466">
          <cell r="Y466">
            <v>32.189306</v>
          </cell>
        </row>
        <row r="467">
          <cell r="C467" t="str">
            <v>2050202</v>
          </cell>
        </row>
        <row r="467">
          <cell r="V467">
            <v>207.53</v>
          </cell>
        </row>
        <row r="467">
          <cell r="Y467">
            <v>142.410608</v>
          </cell>
        </row>
        <row r="468">
          <cell r="C468" t="str">
            <v>2050202</v>
          </cell>
        </row>
        <row r="468">
          <cell r="V468">
            <v>4.862</v>
          </cell>
        </row>
        <row r="468">
          <cell r="Y468">
            <v>3.2109</v>
          </cell>
        </row>
        <row r="469">
          <cell r="V469">
            <v>1247.83</v>
          </cell>
        </row>
        <row r="469">
          <cell r="Y469">
            <v>791.155066</v>
          </cell>
          <cell r="Z469">
            <v>0</v>
          </cell>
        </row>
        <row r="470">
          <cell r="C470" t="str">
            <v>2050201</v>
          </cell>
        </row>
        <row r="470">
          <cell r="V470">
            <v>240</v>
          </cell>
        </row>
        <row r="470">
          <cell r="Y470">
            <v>119.928</v>
          </cell>
        </row>
        <row r="471">
          <cell r="C471" t="str">
            <v>2050201</v>
          </cell>
        </row>
        <row r="471">
          <cell r="V471">
            <v>51.15</v>
          </cell>
        </row>
        <row r="471">
          <cell r="Y471">
            <v>22.031523</v>
          </cell>
        </row>
        <row r="472">
          <cell r="C472" t="str">
            <v>2050202</v>
          </cell>
        </row>
        <row r="472">
          <cell r="V472">
            <v>258.31</v>
          </cell>
        </row>
        <row r="472">
          <cell r="Y472">
            <v>132.476708</v>
          </cell>
        </row>
        <row r="473">
          <cell r="C473" t="str">
            <v>2050202</v>
          </cell>
        </row>
        <row r="473">
          <cell r="V473">
            <v>7</v>
          </cell>
        </row>
        <row r="473">
          <cell r="Y473">
            <v>4.507349</v>
          </cell>
        </row>
        <row r="474">
          <cell r="C474" t="str">
            <v>2050202</v>
          </cell>
        </row>
        <row r="474">
          <cell r="V474">
            <v>557.6</v>
          </cell>
        </row>
        <row r="474">
          <cell r="Y474">
            <v>424.127789</v>
          </cell>
        </row>
        <row r="475">
          <cell r="C475" t="str">
            <v>2050202</v>
          </cell>
        </row>
        <row r="475">
          <cell r="V475">
            <v>133.77</v>
          </cell>
        </row>
        <row r="475">
          <cell r="Y475">
            <v>88.083697</v>
          </cell>
        </row>
        <row r="476">
          <cell r="V476">
            <v>1348.86</v>
          </cell>
        </row>
        <row r="476">
          <cell r="Y476">
            <v>906.062986</v>
          </cell>
          <cell r="Z476">
            <v>0</v>
          </cell>
        </row>
        <row r="477">
          <cell r="C477" t="str">
            <v>2050201</v>
          </cell>
        </row>
        <row r="477">
          <cell r="V477">
            <v>46.2</v>
          </cell>
        </row>
        <row r="477">
          <cell r="Y477">
            <v>20.836173</v>
          </cell>
        </row>
        <row r="478">
          <cell r="C478" t="str">
            <v>2050201</v>
          </cell>
        </row>
        <row r="478">
          <cell r="V478">
            <v>240</v>
          </cell>
        </row>
        <row r="478">
          <cell r="Y478">
            <v>137.4852</v>
          </cell>
        </row>
        <row r="479">
          <cell r="C479" t="str">
            <v>2050202</v>
          </cell>
        </row>
        <row r="479">
          <cell r="V479">
            <v>18</v>
          </cell>
        </row>
        <row r="479">
          <cell r="Y479">
            <v>0</v>
          </cell>
        </row>
        <row r="480">
          <cell r="C480" t="str">
            <v>2050202</v>
          </cell>
        </row>
        <row r="480">
          <cell r="V480">
            <v>225.56</v>
          </cell>
        </row>
        <row r="480">
          <cell r="Y480">
            <v>139.80308</v>
          </cell>
        </row>
        <row r="481">
          <cell r="C481" t="str">
            <v>2050202</v>
          </cell>
        </row>
        <row r="481">
          <cell r="V481">
            <v>7</v>
          </cell>
        </row>
        <row r="481">
          <cell r="Y481">
            <v>4.049246</v>
          </cell>
        </row>
        <row r="482">
          <cell r="C482" t="str">
            <v>2050202</v>
          </cell>
        </row>
        <row r="482">
          <cell r="V482">
            <v>533.5</v>
          </cell>
        </row>
        <row r="482">
          <cell r="Y482">
            <v>407.488752</v>
          </cell>
        </row>
        <row r="483">
          <cell r="C483" t="str">
            <v>2050202</v>
          </cell>
        </row>
        <row r="483">
          <cell r="V483">
            <v>278.6</v>
          </cell>
        </row>
        <row r="483">
          <cell r="Y483">
            <v>196.400535</v>
          </cell>
        </row>
        <row r="484">
          <cell r="V484">
            <v>131.58</v>
          </cell>
        </row>
        <row r="484">
          <cell r="Y484">
            <v>79.841542</v>
          </cell>
          <cell r="Z484">
            <v>0</v>
          </cell>
        </row>
        <row r="485">
          <cell r="C485" t="str">
            <v>2050202</v>
          </cell>
        </row>
        <row r="485">
          <cell r="V485">
            <v>101.8</v>
          </cell>
        </row>
        <row r="485">
          <cell r="Y485">
            <v>68.354751</v>
          </cell>
        </row>
        <row r="486">
          <cell r="C486" t="str">
            <v>2050202</v>
          </cell>
        </row>
        <row r="486">
          <cell r="V486">
            <v>23.24</v>
          </cell>
        </row>
        <row r="486">
          <cell r="Y486">
            <v>11.486791</v>
          </cell>
        </row>
        <row r="487">
          <cell r="C487" t="str">
            <v>2050202</v>
          </cell>
        </row>
        <row r="487">
          <cell r="V487">
            <v>6.54</v>
          </cell>
        </row>
        <row r="487">
          <cell r="Y487">
            <v>0</v>
          </cell>
        </row>
        <row r="488">
          <cell r="V488">
            <v>158.58</v>
          </cell>
        </row>
        <row r="488">
          <cell r="Y488">
            <v>140.0206</v>
          </cell>
          <cell r="Z488">
            <v>0</v>
          </cell>
        </row>
        <row r="489">
          <cell r="C489" t="str">
            <v>2070102</v>
          </cell>
        </row>
        <row r="489">
          <cell r="V489">
            <v>1.2</v>
          </cell>
        </row>
        <row r="489">
          <cell r="Y489">
            <v>1.2</v>
          </cell>
        </row>
        <row r="490">
          <cell r="C490" t="str">
            <v>2070109</v>
          </cell>
        </row>
        <row r="490">
          <cell r="V490">
            <v>25.9</v>
          </cell>
        </row>
        <row r="490">
          <cell r="Y490">
            <v>26.48746</v>
          </cell>
        </row>
        <row r="491">
          <cell r="C491" t="str">
            <v>2070109</v>
          </cell>
        </row>
        <row r="491">
          <cell r="V491">
            <v>10</v>
          </cell>
        </row>
        <row r="491">
          <cell r="Y491">
            <v>6</v>
          </cell>
        </row>
        <row r="492">
          <cell r="C492" t="str">
            <v>2070109</v>
          </cell>
        </row>
        <row r="492">
          <cell r="V492">
            <v>0</v>
          </cell>
        </row>
        <row r="492">
          <cell r="Y492">
            <v>0</v>
          </cell>
        </row>
        <row r="493">
          <cell r="C493" t="str">
            <v>2070199</v>
          </cell>
        </row>
        <row r="493">
          <cell r="V493">
            <v>12.48</v>
          </cell>
        </row>
        <row r="493">
          <cell r="Y493">
            <v>0</v>
          </cell>
        </row>
        <row r="494">
          <cell r="C494" t="str">
            <v>2070199</v>
          </cell>
        </row>
        <row r="494">
          <cell r="V494">
            <v>100</v>
          </cell>
        </row>
        <row r="494">
          <cell r="Y494">
            <v>100</v>
          </cell>
        </row>
        <row r="495">
          <cell r="C495" t="str">
            <v>2070808</v>
          </cell>
        </row>
        <row r="495">
          <cell r="V495">
            <v>1</v>
          </cell>
        </row>
        <row r="495">
          <cell r="Y495">
            <v>0.97</v>
          </cell>
        </row>
        <row r="496">
          <cell r="C496" t="str">
            <v>2079999</v>
          </cell>
        </row>
        <row r="496">
          <cell r="V496">
            <v>8</v>
          </cell>
        </row>
        <row r="496">
          <cell r="Y496">
            <v>5.36314</v>
          </cell>
        </row>
        <row r="497">
          <cell r="V497">
            <v>1035</v>
          </cell>
        </row>
        <row r="497">
          <cell r="Y497">
            <v>335.28831</v>
          </cell>
          <cell r="Z497">
            <v>0</v>
          </cell>
        </row>
        <row r="498">
          <cell r="C498" t="str">
            <v>2060102</v>
          </cell>
        </row>
        <row r="498">
          <cell r="V498">
            <v>1.6</v>
          </cell>
        </row>
        <row r="498">
          <cell r="Y498">
            <v>1.6</v>
          </cell>
        </row>
        <row r="499">
          <cell r="C499" t="str">
            <v>2060799</v>
          </cell>
        </row>
        <row r="499">
          <cell r="V499">
            <v>33.4</v>
          </cell>
        </row>
        <row r="499">
          <cell r="Y499">
            <v>20.68831</v>
          </cell>
        </row>
        <row r="500">
          <cell r="C500" t="str">
            <v>2069901</v>
          </cell>
        </row>
        <row r="500">
          <cell r="V500">
            <v>1000</v>
          </cell>
        </row>
        <row r="500">
          <cell r="Y500">
            <v>313</v>
          </cell>
        </row>
        <row r="501">
          <cell r="V501">
            <v>342</v>
          </cell>
        </row>
        <row r="501">
          <cell r="Y501">
            <v>172.939074</v>
          </cell>
          <cell r="Z501">
            <v>0</v>
          </cell>
        </row>
        <row r="502">
          <cell r="C502" t="str">
            <v>2060102</v>
          </cell>
        </row>
        <row r="502">
          <cell r="V502">
            <v>245</v>
          </cell>
        </row>
        <row r="502">
          <cell r="Y502">
            <v>127.242274</v>
          </cell>
        </row>
        <row r="503">
          <cell r="C503" t="str">
            <v>2060102</v>
          </cell>
        </row>
        <row r="503">
          <cell r="V503">
            <v>7</v>
          </cell>
        </row>
        <row r="503">
          <cell r="Y503">
            <v>5.8768</v>
          </cell>
        </row>
        <row r="504">
          <cell r="C504" t="str">
            <v>2060102</v>
          </cell>
        </row>
        <row r="504">
          <cell r="V504">
            <v>90</v>
          </cell>
        </row>
        <row r="504">
          <cell r="Y504">
            <v>39.82</v>
          </cell>
        </row>
        <row r="505">
          <cell r="V505">
            <v>1118.795341</v>
          </cell>
        </row>
        <row r="505">
          <cell r="Y505">
            <v>403.604091</v>
          </cell>
          <cell r="Z505">
            <v>0</v>
          </cell>
        </row>
        <row r="506">
          <cell r="C506" t="str">
            <v>2010402</v>
          </cell>
        </row>
        <row r="506">
          <cell r="V506">
            <v>16</v>
          </cell>
        </row>
        <row r="506">
          <cell r="Y506">
            <v>9.467228</v>
          </cell>
        </row>
        <row r="507">
          <cell r="C507" t="str">
            <v>2010402</v>
          </cell>
        </row>
        <row r="507">
          <cell r="V507">
            <v>50</v>
          </cell>
        </row>
        <row r="507">
          <cell r="Y507">
            <v>14.08</v>
          </cell>
        </row>
        <row r="508">
          <cell r="C508" t="str">
            <v>2010402</v>
          </cell>
        </row>
        <row r="508">
          <cell r="V508">
            <v>130</v>
          </cell>
        </row>
        <row r="508">
          <cell r="Y508">
            <v>84.54</v>
          </cell>
        </row>
        <row r="509">
          <cell r="C509" t="str">
            <v>2010499</v>
          </cell>
        </row>
        <row r="509">
          <cell r="V509">
            <v>20</v>
          </cell>
        </row>
        <row r="509">
          <cell r="Y509">
            <v>20</v>
          </cell>
        </row>
        <row r="510">
          <cell r="C510" t="str">
            <v>2110102</v>
          </cell>
        </row>
        <row r="510">
          <cell r="V510">
            <v>2.02</v>
          </cell>
        </row>
        <row r="510">
          <cell r="Y510">
            <v>2.02</v>
          </cell>
        </row>
        <row r="511">
          <cell r="C511" t="str">
            <v>2111201</v>
          </cell>
        </row>
        <row r="511">
          <cell r="V511">
            <v>90.005341</v>
          </cell>
        </row>
        <row r="511">
          <cell r="Y511">
            <v>0</v>
          </cell>
        </row>
        <row r="512">
          <cell r="C512" t="str">
            <v>2111201</v>
          </cell>
        </row>
        <row r="512">
          <cell r="V512">
            <v>560</v>
          </cell>
        </row>
        <row r="512">
          <cell r="Y512">
            <v>37.523836</v>
          </cell>
        </row>
        <row r="513">
          <cell r="C513" t="str">
            <v>2111201</v>
          </cell>
        </row>
        <row r="513">
          <cell r="V513">
            <v>0</v>
          </cell>
        </row>
        <row r="513">
          <cell r="Y513">
            <v>0</v>
          </cell>
        </row>
        <row r="514">
          <cell r="C514" t="str">
            <v>2111201</v>
          </cell>
        </row>
        <row r="514">
          <cell r="V514">
            <v>0</v>
          </cell>
        </row>
        <row r="514">
          <cell r="Y514">
            <v>33.643027</v>
          </cell>
        </row>
        <row r="515">
          <cell r="C515" t="str">
            <v>2299999</v>
          </cell>
        </row>
        <row r="515">
          <cell r="V515">
            <v>107</v>
          </cell>
        </row>
        <row r="515">
          <cell r="Y515">
            <v>106.33</v>
          </cell>
        </row>
        <row r="516">
          <cell r="C516" t="str">
            <v>2299999</v>
          </cell>
        </row>
        <row r="516">
          <cell r="V516">
            <v>72</v>
          </cell>
        </row>
        <row r="516">
          <cell r="Y516">
            <v>72</v>
          </cell>
        </row>
        <row r="517">
          <cell r="C517" t="str">
            <v>2299999</v>
          </cell>
        </row>
        <row r="517">
          <cell r="V517">
            <v>24</v>
          </cell>
        </row>
        <row r="517">
          <cell r="Y517">
            <v>24</v>
          </cell>
        </row>
        <row r="518">
          <cell r="C518">
            <v>2111201</v>
          </cell>
        </row>
        <row r="518">
          <cell r="V518">
            <v>39.77</v>
          </cell>
        </row>
        <row r="518">
          <cell r="Y518">
            <v>0</v>
          </cell>
        </row>
        <row r="519">
          <cell r="C519" t="str">
            <v>2010402</v>
          </cell>
        </row>
        <row r="519">
          <cell r="V519">
            <v>8</v>
          </cell>
        </row>
        <row r="519">
          <cell r="Y519">
            <v>0</v>
          </cell>
        </row>
        <row r="520">
          <cell r="C520" t="str">
            <v>2010402</v>
          </cell>
        </row>
        <row r="520">
          <cell r="V520">
            <v>0</v>
          </cell>
        </row>
        <row r="520">
          <cell r="Y520">
            <v>0</v>
          </cell>
        </row>
        <row r="521">
          <cell r="V521">
            <v>885.790896</v>
          </cell>
        </row>
        <row r="521">
          <cell r="Y521">
            <v>609.826589</v>
          </cell>
          <cell r="Z521">
            <v>0</v>
          </cell>
        </row>
        <row r="522">
          <cell r="C522" t="str">
            <v>2011308</v>
          </cell>
        </row>
        <row r="522">
          <cell r="V522">
            <v>850</v>
          </cell>
        </row>
        <row r="522">
          <cell r="Y522">
            <v>581.326589</v>
          </cell>
        </row>
        <row r="523">
          <cell r="C523" t="str">
            <v>2011308</v>
          </cell>
        </row>
        <row r="523">
          <cell r="V523">
            <v>7.290896</v>
          </cell>
        </row>
        <row r="523">
          <cell r="Y523">
            <v>0</v>
          </cell>
        </row>
        <row r="524">
          <cell r="C524" t="str">
            <v>2011308</v>
          </cell>
        </row>
        <row r="524">
          <cell r="V524">
            <v>3.1</v>
          </cell>
        </row>
        <row r="524">
          <cell r="Y524">
            <v>3.1</v>
          </cell>
        </row>
        <row r="525">
          <cell r="C525" t="str">
            <v>2160699</v>
          </cell>
        </row>
        <row r="525">
          <cell r="V525">
            <v>25.4</v>
          </cell>
        </row>
        <row r="525">
          <cell r="Y525">
            <v>25.4</v>
          </cell>
        </row>
        <row r="526">
          <cell r="V526">
            <v>652.09</v>
          </cell>
        </row>
        <row r="526">
          <cell r="Y526">
            <v>357.785777</v>
          </cell>
          <cell r="Z526">
            <v>0</v>
          </cell>
        </row>
        <row r="527">
          <cell r="C527" t="str">
            <v>2011302</v>
          </cell>
        </row>
        <row r="527">
          <cell r="V527">
            <v>10</v>
          </cell>
        </row>
        <row r="527">
          <cell r="Y527">
            <v>7.992705</v>
          </cell>
        </row>
        <row r="528">
          <cell r="C528" t="str">
            <v>2011302</v>
          </cell>
        </row>
        <row r="528">
          <cell r="V528">
            <v>4</v>
          </cell>
        </row>
        <row r="528">
          <cell r="Y528">
            <v>1</v>
          </cell>
        </row>
        <row r="529">
          <cell r="C529" t="str">
            <v>2011302</v>
          </cell>
        </row>
        <row r="529">
          <cell r="V529">
            <v>2</v>
          </cell>
        </row>
        <row r="529">
          <cell r="Y529">
            <v>0</v>
          </cell>
        </row>
        <row r="530">
          <cell r="C530" t="str">
            <v>2011302</v>
          </cell>
        </row>
        <row r="530">
          <cell r="V530">
            <v>6</v>
          </cell>
        </row>
        <row r="530">
          <cell r="Y530">
            <v>1</v>
          </cell>
        </row>
        <row r="531">
          <cell r="C531" t="str">
            <v>2011302</v>
          </cell>
        </row>
        <row r="531">
          <cell r="V531">
            <v>1.9</v>
          </cell>
        </row>
        <row r="531">
          <cell r="Y531">
            <v>1.5723</v>
          </cell>
        </row>
        <row r="532">
          <cell r="C532" t="str">
            <v>2011302</v>
          </cell>
        </row>
        <row r="532">
          <cell r="V532">
            <v>18</v>
          </cell>
        </row>
        <row r="532">
          <cell r="Y532">
            <v>12.320772</v>
          </cell>
        </row>
        <row r="533">
          <cell r="C533" t="str">
            <v>2011302</v>
          </cell>
        </row>
        <row r="533">
          <cell r="V533">
            <v>2.5</v>
          </cell>
        </row>
        <row r="533">
          <cell r="Y533">
            <v>2.5</v>
          </cell>
        </row>
        <row r="534">
          <cell r="C534" t="str">
            <v>2069999</v>
          </cell>
        </row>
        <row r="534">
          <cell r="V534">
            <v>500</v>
          </cell>
        </row>
        <row r="534">
          <cell r="Y534">
            <v>247.21</v>
          </cell>
        </row>
        <row r="535">
          <cell r="C535" t="str">
            <v>2100410</v>
          </cell>
        </row>
        <row r="535">
          <cell r="V535">
            <v>20</v>
          </cell>
        </row>
        <row r="535">
          <cell r="Y535">
            <v>20</v>
          </cell>
        </row>
        <row r="536">
          <cell r="C536" t="str">
            <v>2100410</v>
          </cell>
        </row>
        <row r="536">
          <cell r="V536">
            <v>62.69</v>
          </cell>
        </row>
        <row r="536">
          <cell r="Y536">
            <v>62.69</v>
          </cell>
        </row>
        <row r="537">
          <cell r="C537" t="str">
            <v>2150805</v>
          </cell>
        </row>
        <row r="537">
          <cell r="V537">
            <v>25</v>
          </cell>
        </row>
        <row r="537">
          <cell r="Y537">
            <v>1.5</v>
          </cell>
        </row>
        <row r="538">
          <cell r="C538" t="str">
            <v>2069999</v>
          </cell>
        </row>
        <row r="538">
          <cell r="V538">
            <v>0</v>
          </cell>
        </row>
        <row r="538">
          <cell r="Y538">
            <v>0</v>
          </cell>
        </row>
        <row r="539">
          <cell r="C539" t="str">
            <v>2150805</v>
          </cell>
        </row>
        <row r="539">
          <cell r="V539">
            <v>0</v>
          </cell>
        </row>
        <row r="539">
          <cell r="Y539">
            <v>0</v>
          </cell>
        </row>
        <row r="540">
          <cell r="V540">
            <v>34190.786075</v>
          </cell>
        </row>
        <row r="540">
          <cell r="Y540">
            <v>20158.785093</v>
          </cell>
          <cell r="Z540">
            <v>0</v>
          </cell>
        </row>
        <row r="541">
          <cell r="C541" t="str">
            <v>2012505</v>
          </cell>
        </row>
        <row r="541">
          <cell r="V541">
            <v>150</v>
          </cell>
        </row>
        <row r="541">
          <cell r="Y541">
            <v>0</v>
          </cell>
        </row>
        <row r="542">
          <cell r="C542" t="str">
            <v>2100410</v>
          </cell>
        </row>
        <row r="542">
          <cell r="V542">
            <v>5</v>
          </cell>
        </row>
        <row r="542">
          <cell r="Y542">
            <v>5</v>
          </cell>
        </row>
        <row r="543">
          <cell r="C543" t="str">
            <v>2120102</v>
          </cell>
        </row>
        <row r="543">
          <cell r="V543">
            <v>36</v>
          </cell>
        </row>
        <row r="543">
          <cell r="Y543">
            <v>36</v>
          </cell>
        </row>
        <row r="544">
          <cell r="C544" t="str">
            <v>2120102</v>
          </cell>
        </row>
        <row r="544">
          <cell r="V544">
            <v>13</v>
          </cell>
        </row>
        <row r="544">
          <cell r="Y544">
            <v>3.5</v>
          </cell>
        </row>
        <row r="545">
          <cell r="C545" t="str">
            <v>2120102</v>
          </cell>
        </row>
        <row r="545">
          <cell r="V545">
            <v>1.6</v>
          </cell>
        </row>
        <row r="545">
          <cell r="Y545">
            <v>1.6</v>
          </cell>
        </row>
        <row r="546">
          <cell r="C546" t="str">
            <v>2120102</v>
          </cell>
        </row>
        <row r="546">
          <cell r="V546">
            <v>16</v>
          </cell>
        </row>
        <row r="546">
          <cell r="Y546">
            <v>9.70046</v>
          </cell>
        </row>
        <row r="547">
          <cell r="C547" t="str">
            <v>2120102</v>
          </cell>
        </row>
        <row r="547">
          <cell r="V547">
            <v>2.2</v>
          </cell>
        </row>
        <row r="547">
          <cell r="Y547">
            <v>2.2</v>
          </cell>
        </row>
        <row r="548">
          <cell r="C548" t="str">
            <v>2120102</v>
          </cell>
        </row>
        <row r="548">
          <cell r="V548">
            <v>40</v>
          </cell>
        </row>
        <row r="548">
          <cell r="Y548">
            <v>0</v>
          </cell>
        </row>
        <row r="549">
          <cell r="C549" t="str">
            <v>2120102</v>
          </cell>
        </row>
        <row r="549">
          <cell r="V549">
            <v>50</v>
          </cell>
        </row>
        <row r="549">
          <cell r="Y549">
            <v>14.308192</v>
          </cell>
        </row>
        <row r="550">
          <cell r="C550" t="str">
            <v>2120102</v>
          </cell>
        </row>
        <row r="550">
          <cell r="V550">
            <v>5.4</v>
          </cell>
        </row>
        <row r="550">
          <cell r="Y550">
            <v>5.4</v>
          </cell>
        </row>
        <row r="551">
          <cell r="C551" t="str">
            <v>2120399</v>
          </cell>
        </row>
        <row r="551">
          <cell r="V551">
            <v>291.28</v>
          </cell>
        </row>
        <row r="551">
          <cell r="Y551">
            <v>0</v>
          </cell>
        </row>
        <row r="552">
          <cell r="C552" t="str">
            <v>2120399</v>
          </cell>
        </row>
        <row r="552">
          <cell r="V552">
            <v>490</v>
          </cell>
        </row>
        <row r="552">
          <cell r="Y552">
            <v>1.8</v>
          </cell>
        </row>
        <row r="553">
          <cell r="C553" t="str">
            <v>2120399</v>
          </cell>
        </row>
        <row r="553">
          <cell r="V553">
            <v>17028</v>
          </cell>
        </row>
        <row r="553">
          <cell r="Y553">
            <v>7028</v>
          </cell>
        </row>
        <row r="554">
          <cell r="C554" t="str">
            <v>2120399</v>
          </cell>
        </row>
        <row r="554">
          <cell r="V554">
            <v>8000</v>
          </cell>
        </row>
        <row r="554">
          <cell r="Y554">
            <v>5697.250441</v>
          </cell>
        </row>
        <row r="555">
          <cell r="C555" t="str">
            <v>2120399</v>
          </cell>
        </row>
        <row r="555">
          <cell r="V555">
            <v>5228.7387</v>
          </cell>
        </row>
        <row r="555">
          <cell r="Y555">
            <v>5228.7387</v>
          </cell>
        </row>
        <row r="556">
          <cell r="C556" t="str">
            <v>2130504</v>
          </cell>
        </row>
        <row r="556">
          <cell r="V556">
            <v>1000</v>
          </cell>
        </row>
        <row r="556">
          <cell r="Y556">
            <v>400</v>
          </cell>
        </row>
        <row r="557">
          <cell r="C557" t="str">
            <v>2140104</v>
          </cell>
        </row>
        <row r="557">
          <cell r="V557">
            <v>1725.287375</v>
          </cell>
        </row>
        <row r="557">
          <cell r="Y557">
            <v>1725.2873</v>
          </cell>
        </row>
        <row r="558">
          <cell r="C558" t="str">
            <v>2149901</v>
          </cell>
        </row>
        <row r="558">
          <cell r="V558">
            <v>9</v>
          </cell>
        </row>
        <row r="558">
          <cell r="Y558">
            <v>0</v>
          </cell>
        </row>
        <row r="559">
          <cell r="C559" t="str">
            <v>2120102</v>
          </cell>
        </row>
        <row r="559">
          <cell r="V559">
            <v>12.88</v>
          </cell>
        </row>
        <row r="559">
          <cell r="Y559">
            <v>0</v>
          </cell>
        </row>
        <row r="560">
          <cell r="C560" t="str">
            <v>2129999</v>
          </cell>
        </row>
        <row r="560">
          <cell r="V560">
            <v>20</v>
          </cell>
        </row>
        <row r="560">
          <cell r="Y560">
            <v>0</v>
          </cell>
        </row>
        <row r="561">
          <cell r="C561" t="str">
            <v>2149999</v>
          </cell>
        </row>
        <row r="561">
          <cell r="V561">
            <v>66.4</v>
          </cell>
        </row>
        <row r="561">
          <cell r="Y561">
            <v>0</v>
          </cell>
        </row>
        <row r="562">
          <cell r="V562">
            <v>7493.352141</v>
          </cell>
        </row>
        <row r="562">
          <cell r="Y562">
            <v>7482.934709</v>
          </cell>
          <cell r="Z562">
            <v>0</v>
          </cell>
        </row>
        <row r="563">
          <cell r="C563" t="str">
            <v>2120102</v>
          </cell>
        </row>
        <row r="563">
          <cell r="V563">
            <v>3.1</v>
          </cell>
        </row>
        <row r="563">
          <cell r="Y563">
            <v>2.9</v>
          </cell>
        </row>
        <row r="564">
          <cell r="C564" t="str">
            <v>2120102</v>
          </cell>
        </row>
        <row r="564">
          <cell r="V564">
            <v>4.2</v>
          </cell>
        </row>
        <row r="564">
          <cell r="Y564">
            <v>3.985168</v>
          </cell>
        </row>
        <row r="565">
          <cell r="C565" t="str">
            <v>2120102</v>
          </cell>
        </row>
        <row r="565">
          <cell r="V565">
            <v>10</v>
          </cell>
        </row>
        <row r="565">
          <cell r="Y565">
            <v>10</v>
          </cell>
        </row>
        <row r="566">
          <cell r="C566" t="str">
            <v>2210105</v>
          </cell>
        </row>
        <row r="566">
          <cell r="V566">
            <v>1</v>
          </cell>
        </row>
        <row r="566">
          <cell r="Y566">
            <v>1</v>
          </cell>
        </row>
        <row r="567">
          <cell r="C567" t="str">
            <v>2210105</v>
          </cell>
        </row>
        <row r="567">
          <cell r="V567">
            <v>10</v>
          </cell>
        </row>
        <row r="567">
          <cell r="Y567">
            <v>0</v>
          </cell>
        </row>
        <row r="568">
          <cell r="C568" t="str">
            <v>2210199</v>
          </cell>
        </row>
        <row r="568">
          <cell r="V568">
            <v>7080</v>
          </cell>
        </row>
        <row r="568">
          <cell r="Y568">
            <v>7080</v>
          </cell>
        </row>
        <row r="569">
          <cell r="C569" t="str">
            <v>2210399</v>
          </cell>
        </row>
        <row r="569">
          <cell r="V569">
            <v>385.052141</v>
          </cell>
        </row>
        <row r="569">
          <cell r="Y569">
            <v>385.049541</v>
          </cell>
        </row>
        <row r="570">
          <cell r="V570">
            <v>6863.4</v>
          </cell>
        </row>
        <row r="570">
          <cell r="Y570">
            <v>2507.501503</v>
          </cell>
          <cell r="Z570">
            <v>0</v>
          </cell>
        </row>
        <row r="571">
          <cell r="C571" t="str">
            <v>2110302</v>
          </cell>
        </row>
        <row r="571">
          <cell r="V571">
            <v>1600.5</v>
          </cell>
        </row>
        <row r="571">
          <cell r="Y571">
            <v>992.1023</v>
          </cell>
        </row>
        <row r="572">
          <cell r="C572" t="str">
            <v>2110302</v>
          </cell>
        </row>
        <row r="572">
          <cell r="V572">
            <v>199.5</v>
          </cell>
        </row>
        <row r="572">
          <cell r="Y572">
            <v>199.5</v>
          </cell>
        </row>
        <row r="573">
          <cell r="C573" t="str">
            <v>2120102</v>
          </cell>
        </row>
        <row r="573">
          <cell r="V573">
            <v>1.4</v>
          </cell>
        </row>
        <row r="573">
          <cell r="Y573">
            <v>1.4</v>
          </cell>
        </row>
        <row r="574">
          <cell r="C574" t="str">
            <v>2120104</v>
          </cell>
        </row>
        <row r="574">
          <cell r="V574">
            <v>231.75</v>
          </cell>
        </row>
        <row r="574">
          <cell r="Y574">
            <v>205.571985</v>
          </cell>
        </row>
        <row r="575">
          <cell r="C575" t="str">
            <v>2120104</v>
          </cell>
        </row>
        <row r="575">
          <cell r="V575">
            <v>16.7</v>
          </cell>
        </row>
        <row r="575">
          <cell r="Y575">
            <v>0</v>
          </cell>
        </row>
        <row r="576">
          <cell r="C576" t="str">
            <v>2120104</v>
          </cell>
        </row>
        <row r="576">
          <cell r="V576">
            <v>360</v>
          </cell>
        </row>
        <row r="576">
          <cell r="Y576">
            <v>9.694836</v>
          </cell>
        </row>
        <row r="577">
          <cell r="C577" t="str">
            <v>2120104</v>
          </cell>
        </row>
        <row r="577">
          <cell r="V577">
            <v>30</v>
          </cell>
        </row>
        <row r="577">
          <cell r="Y577">
            <v>5.0695</v>
          </cell>
        </row>
        <row r="578">
          <cell r="C578" t="str">
            <v>2120399</v>
          </cell>
        </row>
        <row r="578">
          <cell r="V578">
            <v>400</v>
          </cell>
        </row>
        <row r="578">
          <cell r="Y578">
            <v>138.162882</v>
          </cell>
        </row>
        <row r="579">
          <cell r="C579" t="str">
            <v>2120399</v>
          </cell>
        </row>
        <row r="579">
          <cell r="V579">
            <v>9.55</v>
          </cell>
        </row>
        <row r="579">
          <cell r="Y579">
            <v>0</v>
          </cell>
        </row>
        <row r="580">
          <cell r="C580" t="str">
            <v>2120501</v>
          </cell>
        </row>
        <row r="580">
          <cell r="V580">
            <v>360</v>
          </cell>
        </row>
        <row r="580">
          <cell r="Y580">
            <v>6.5</v>
          </cell>
        </row>
        <row r="581">
          <cell r="C581" t="str">
            <v>2120501</v>
          </cell>
        </row>
        <row r="581">
          <cell r="V581">
            <v>3594</v>
          </cell>
        </row>
        <row r="581">
          <cell r="Y581">
            <v>898.5</v>
          </cell>
        </row>
        <row r="582">
          <cell r="C582" t="str">
            <v>2120501</v>
          </cell>
        </row>
        <row r="582">
          <cell r="V582">
            <v>60</v>
          </cell>
        </row>
        <row r="582">
          <cell r="Y582">
            <v>51</v>
          </cell>
        </row>
        <row r="583">
          <cell r="V583">
            <v>511.05</v>
          </cell>
        </row>
        <row r="583">
          <cell r="Y583">
            <v>261.060058</v>
          </cell>
          <cell r="Z583">
            <v>0</v>
          </cell>
        </row>
        <row r="584">
          <cell r="C584" t="str">
            <v>2240102</v>
          </cell>
        </row>
        <row r="584">
          <cell r="V584">
            <v>1.682</v>
          </cell>
        </row>
        <row r="584">
          <cell r="Y584">
            <v>1.682</v>
          </cell>
        </row>
        <row r="585">
          <cell r="C585" t="str">
            <v>2240102</v>
          </cell>
        </row>
        <row r="585">
          <cell r="V585">
            <v>1.4</v>
          </cell>
        </row>
        <row r="585">
          <cell r="Y585">
            <v>1.4</v>
          </cell>
        </row>
        <row r="586">
          <cell r="C586" t="str">
            <v>2240104</v>
          </cell>
        </row>
        <row r="586">
          <cell r="V586">
            <v>30</v>
          </cell>
        </row>
        <row r="586">
          <cell r="Y586">
            <v>0</v>
          </cell>
        </row>
        <row r="587">
          <cell r="C587" t="str">
            <v>2240106</v>
          </cell>
        </row>
        <row r="587">
          <cell r="V587">
            <v>133</v>
          </cell>
        </row>
        <row r="587">
          <cell r="Y587">
            <v>42.297746</v>
          </cell>
        </row>
        <row r="588">
          <cell r="C588" t="str">
            <v>2240106</v>
          </cell>
        </row>
        <row r="588">
          <cell r="V588">
            <v>59.6</v>
          </cell>
        </row>
        <row r="588">
          <cell r="Y588">
            <v>3.6</v>
          </cell>
        </row>
        <row r="589">
          <cell r="C589" t="str">
            <v>2240106</v>
          </cell>
        </row>
        <row r="589">
          <cell r="V589">
            <v>47</v>
          </cell>
        </row>
        <row r="589">
          <cell r="Y589">
            <v>6.762672</v>
          </cell>
        </row>
        <row r="590">
          <cell r="C590" t="str">
            <v>2240108</v>
          </cell>
        </row>
        <row r="590">
          <cell r="V590">
            <v>20</v>
          </cell>
        </row>
        <row r="590">
          <cell r="Y590">
            <v>6.94964</v>
          </cell>
        </row>
        <row r="591">
          <cell r="C591" t="str">
            <v>2240109</v>
          </cell>
        </row>
        <row r="591">
          <cell r="V591">
            <v>20</v>
          </cell>
        </row>
        <row r="591">
          <cell r="Y591">
            <v>0</v>
          </cell>
        </row>
        <row r="592">
          <cell r="C592" t="str">
            <v>2240199</v>
          </cell>
        </row>
        <row r="592">
          <cell r="V592">
            <v>45</v>
          </cell>
        </row>
        <row r="592">
          <cell r="Y592">
            <v>45</v>
          </cell>
        </row>
        <row r="593">
          <cell r="C593" t="str">
            <v>2240703</v>
          </cell>
        </row>
        <row r="593">
          <cell r="V593">
            <v>83.368</v>
          </cell>
        </row>
        <row r="593">
          <cell r="Y593">
            <v>83.368</v>
          </cell>
        </row>
        <row r="594">
          <cell r="C594" t="str">
            <v>2240703</v>
          </cell>
        </row>
        <row r="594">
          <cell r="V594">
            <v>70</v>
          </cell>
        </row>
        <row r="594">
          <cell r="Y594">
            <v>70</v>
          </cell>
        </row>
        <row r="595">
          <cell r="V595">
            <v>6595.199623</v>
          </cell>
        </row>
        <row r="595">
          <cell r="Y595">
            <v>2512.046894</v>
          </cell>
          <cell r="Z595">
            <v>0</v>
          </cell>
        </row>
        <row r="596">
          <cell r="C596" t="str">
            <v>2110102</v>
          </cell>
        </row>
        <row r="596">
          <cell r="V596">
            <v>8</v>
          </cell>
        </row>
        <row r="596">
          <cell r="Y596">
            <v>5.825968</v>
          </cell>
        </row>
        <row r="597">
          <cell r="C597" t="str">
            <v>2110102</v>
          </cell>
        </row>
        <row r="597">
          <cell r="V597">
            <v>48</v>
          </cell>
        </row>
        <row r="597">
          <cell r="Y597">
            <v>8.55</v>
          </cell>
        </row>
        <row r="598">
          <cell r="C598" t="str">
            <v>2110102</v>
          </cell>
        </row>
        <row r="598">
          <cell r="V598">
            <v>3</v>
          </cell>
        </row>
        <row r="598">
          <cell r="Y598">
            <v>3</v>
          </cell>
        </row>
        <row r="599">
          <cell r="C599" t="str">
            <v>2110299</v>
          </cell>
        </row>
        <row r="599">
          <cell r="V599">
            <v>53</v>
          </cell>
        </row>
        <row r="599">
          <cell r="Y599">
            <v>1.753</v>
          </cell>
        </row>
        <row r="600">
          <cell r="C600" t="str">
            <v>2110299</v>
          </cell>
        </row>
        <row r="600">
          <cell r="V600">
            <v>108</v>
          </cell>
        </row>
        <row r="600">
          <cell r="Y600">
            <v>47.44</v>
          </cell>
        </row>
        <row r="601">
          <cell r="C601" t="str">
            <v>2110299</v>
          </cell>
        </row>
        <row r="601">
          <cell r="V601">
            <v>21.0088</v>
          </cell>
        </row>
        <row r="601">
          <cell r="Y601">
            <v>16.6349</v>
          </cell>
        </row>
        <row r="602">
          <cell r="C602" t="str">
            <v>2110302</v>
          </cell>
        </row>
        <row r="602">
          <cell r="V602">
            <v>4025.290823</v>
          </cell>
        </row>
        <row r="602">
          <cell r="Y602">
            <v>1864.779026</v>
          </cell>
        </row>
        <row r="603">
          <cell r="C603" t="str">
            <v>2110302</v>
          </cell>
        </row>
        <row r="603">
          <cell r="V603">
            <v>2310</v>
          </cell>
        </row>
        <row r="603">
          <cell r="Y603">
            <v>564.064</v>
          </cell>
        </row>
        <row r="604">
          <cell r="C604">
            <v>2110302</v>
          </cell>
        </row>
        <row r="604">
          <cell r="V604">
            <v>0</v>
          </cell>
        </row>
        <row r="604">
          <cell r="Y604">
            <v>0</v>
          </cell>
        </row>
        <row r="605">
          <cell r="C605">
            <v>2110304</v>
          </cell>
        </row>
        <row r="605">
          <cell r="V605">
            <v>0</v>
          </cell>
        </row>
        <row r="605">
          <cell r="Y605">
            <v>0</v>
          </cell>
        </row>
        <row r="606">
          <cell r="C606">
            <v>2110299</v>
          </cell>
        </row>
        <row r="606">
          <cell r="V606">
            <v>11.4</v>
          </cell>
        </row>
        <row r="606">
          <cell r="Y606">
            <v>0</v>
          </cell>
        </row>
        <row r="607">
          <cell r="C607">
            <v>2110299</v>
          </cell>
        </row>
        <row r="607">
          <cell r="V607">
            <v>7.5</v>
          </cell>
        </row>
        <row r="607">
          <cell r="Y607">
            <v>0</v>
          </cell>
        </row>
        <row r="608">
          <cell r="C608">
            <v>2110299</v>
          </cell>
        </row>
        <row r="608">
          <cell r="V608">
            <v>0</v>
          </cell>
        </row>
        <row r="608">
          <cell r="Y608">
            <v>0</v>
          </cell>
        </row>
        <row r="609">
          <cell r="V609">
            <v>5450.52494</v>
          </cell>
        </row>
        <row r="609">
          <cell r="Y609">
            <v>5101.055025</v>
          </cell>
          <cell r="Z609">
            <v>0</v>
          </cell>
        </row>
        <row r="610">
          <cell r="C610" t="str">
            <v>2110499</v>
          </cell>
        </row>
        <row r="610">
          <cell r="V610">
            <v>270</v>
          </cell>
        </row>
        <row r="610">
          <cell r="Y610">
            <v>270</v>
          </cell>
        </row>
        <row r="611">
          <cell r="C611" t="str">
            <v>2200102</v>
          </cell>
        </row>
        <row r="611">
          <cell r="V611">
            <v>54</v>
          </cell>
        </row>
        <row r="611">
          <cell r="Y611">
            <v>1.336878</v>
          </cell>
        </row>
        <row r="612">
          <cell r="C612" t="str">
            <v>2200102</v>
          </cell>
        </row>
        <row r="612">
          <cell r="V612">
            <v>6.54</v>
          </cell>
        </row>
        <row r="612">
          <cell r="Y612">
            <v>6.24</v>
          </cell>
        </row>
        <row r="613">
          <cell r="C613" t="str">
            <v>2200102</v>
          </cell>
        </row>
        <row r="613">
          <cell r="V613">
            <v>12</v>
          </cell>
        </row>
        <row r="613">
          <cell r="Y613">
            <v>12</v>
          </cell>
        </row>
        <row r="614">
          <cell r="C614" t="str">
            <v>2200106</v>
          </cell>
        </row>
        <row r="614">
          <cell r="V614">
            <v>0</v>
          </cell>
        </row>
        <row r="614">
          <cell r="Y614">
            <v>0</v>
          </cell>
        </row>
        <row r="615">
          <cell r="C615" t="str">
            <v>2200106</v>
          </cell>
        </row>
        <row r="615">
          <cell r="V615">
            <v>4700</v>
          </cell>
        </row>
        <row r="615">
          <cell r="Y615">
            <v>4700</v>
          </cell>
        </row>
        <row r="616">
          <cell r="C616" t="str">
            <v>2200106</v>
          </cell>
        </row>
        <row r="616">
          <cell r="V616">
            <v>237.38</v>
          </cell>
        </row>
        <row r="616">
          <cell r="Y616">
            <v>0</v>
          </cell>
        </row>
        <row r="617">
          <cell r="C617" t="str">
            <v>2240601</v>
          </cell>
        </row>
        <row r="617">
          <cell r="V617">
            <v>96</v>
          </cell>
        </row>
        <row r="617">
          <cell r="Y617">
            <v>70.425207</v>
          </cell>
        </row>
        <row r="618">
          <cell r="C618" t="str">
            <v>2240601</v>
          </cell>
        </row>
        <row r="618">
          <cell r="V618">
            <v>8</v>
          </cell>
        </row>
        <row r="618">
          <cell r="Y618">
            <v>8</v>
          </cell>
        </row>
        <row r="619">
          <cell r="C619" t="str">
            <v>2240601</v>
          </cell>
        </row>
        <row r="619">
          <cell r="V619">
            <v>24.05294</v>
          </cell>
        </row>
        <row r="619">
          <cell r="Y619">
            <v>24.05294</v>
          </cell>
        </row>
        <row r="620">
          <cell r="C620" t="str">
            <v>2240601</v>
          </cell>
        </row>
        <row r="620">
          <cell r="V620">
            <v>42.552</v>
          </cell>
        </row>
        <row r="620">
          <cell r="Y620">
            <v>9</v>
          </cell>
        </row>
        <row r="621">
          <cell r="V621">
            <v>9.3</v>
          </cell>
        </row>
        <row r="621">
          <cell r="Y621">
            <v>5.86266</v>
          </cell>
          <cell r="Z621">
            <v>0</v>
          </cell>
        </row>
        <row r="622">
          <cell r="C622" t="str">
            <v>2200102</v>
          </cell>
        </row>
        <row r="622">
          <cell r="V622">
            <v>8</v>
          </cell>
        </row>
        <row r="622">
          <cell r="Y622">
            <v>4.56266</v>
          </cell>
        </row>
        <row r="623">
          <cell r="C623" t="str">
            <v>2200102</v>
          </cell>
        </row>
        <row r="623">
          <cell r="V623">
            <v>1.3</v>
          </cell>
        </row>
        <row r="623">
          <cell r="Y623">
            <v>1.3</v>
          </cell>
        </row>
        <row r="624">
          <cell r="V624">
            <v>2221.43338</v>
          </cell>
        </row>
        <row r="624">
          <cell r="Y624">
            <v>1707.46151</v>
          </cell>
          <cell r="Z624">
            <v>0</v>
          </cell>
        </row>
        <row r="625">
          <cell r="C625" t="str">
            <v>2010199</v>
          </cell>
        </row>
        <row r="625">
          <cell r="V625">
            <v>5</v>
          </cell>
        </row>
        <row r="625">
          <cell r="Y625">
            <v>2.8996</v>
          </cell>
        </row>
        <row r="626">
          <cell r="C626" t="str">
            <v>2010301</v>
          </cell>
        </row>
        <row r="626">
          <cell r="V626">
            <v>150</v>
          </cell>
        </row>
        <row r="626">
          <cell r="Y626">
            <v>150</v>
          </cell>
        </row>
        <row r="627">
          <cell r="C627" t="str">
            <v>2010302</v>
          </cell>
        </row>
        <row r="627">
          <cell r="V627">
            <v>7.2</v>
          </cell>
        </row>
        <row r="627">
          <cell r="Y627">
            <v>7.2</v>
          </cell>
        </row>
        <row r="628">
          <cell r="C628" t="str">
            <v>2010302</v>
          </cell>
        </row>
        <row r="628">
          <cell r="V628">
            <v>195.61</v>
          </cell>
        </row>
        <row r="628">
          <cell r="Y628">
            <v>113.473</v>
          </cell>
        </row>
        <row r="629">
          <cell r="C629" t="str">
            <v>2010302</v>
          </cell>
        </row>
        <row r="629">
          <cell r="V629">
            <v>2.4</v>
          </cell>
        </row>
        <row r="629">
          <cell r="Y629">
            <v>0.515</v>
          </cell>
        </row>
        <row r="630">
          <cell r="C630" t="str">
            <v>2010302</v>
          </cell>
        </row>
        <row r="630">
          <cell r="V630">
            <v>12.5</v>
          </cell>
        </row>
        <row r="630">
          <cell r="Y630">
            <v>4.791563</v>
          </cell>
        </row>
        <row r="631">
          <cell r="C631" t="str">
            <v>2010302</v>
          </cell>
        </row>
        <row r="631">
          <cell r="V631">
            <v>2.4</v>
          </cell>
        </row>
        <row r="631">
          <cell r="Y631">
            <v>1.232</v>
          </cell>
        </row>
        <row r="632">
          <cell r="C632" t="str">
            <v>2010302</v>
          </cell>
        </row>
        <row r="632">
          <cell r="V632">
            <v>9.69</v>
          </cell>
        </row>
        <row r="632">
          <cell r="Y632">
            <v>7.719876</v>
          </cell>
        </row>
        <row r="633">
          <cell r="C633" t="str">
            <v>2010302</v>
          </cell>
        </row>
        <row r="633">
          <cell r="V633">
            <v>26</v>
          </cell>
        </row>
        <row r="633">
          <cell r="Y633">
            <v>17.24054</v>
          </cell>
        </row>
        <row r="634">
          <cell r="C634" t="str">
            <v>2010302</v>
          </cell>
        </row>
        <row r="634">
          <cell r="V634">
            <v>90</v>
          </cell>
        </row>
        <row r="634">
          <cell r="Y634">
            <v>59.4</v>
          </cell>
        </row>
        <row r="635">
          <cell r="C635" t="str">
            <v>2010302</v>
          </cell>
        </row>
        <row r="635">
          <cell r="V635">
            <v>6</v>
          </cell>
        </row>
        <row r="635">
          <cell r="Y635">
            <v>2.744</v>
          </cell>
        </row>
        <row r="636">
          <cell r="C636" t="str">
            <v>2010302</v>
          </cell>
        </row>
        <row r="636">
          <cell r="V636">
            <v>18</v>
          </cell>
        </row>
        <row r="636">
          <cell r="Y636">
            <v>17.98</v>
          </cell>
        </row>
        <row r="637">
          <cell r="C637" t="str">
            <v>2011308</v>
          </cell>
        </row>
        <row r="637">
          <cell r="V637">
            <v>5</v>
          </cell>
        </row>
        <row r="637">
          <cell r="Y637">
            <v>1.922066</v>
          </cell>
        </row>
        <row r="638">
          <cell r="C638" t="str">
            <v>2070199</v>
          </cell>
        </row>
        <row r="638">
          <cell r="V638">
            <v>15.65</v>
          </cell>
        </row>
        <row r="638">
          <cell r="Y638">
            <v>11.583594</v>
          </cell>
        </row>
        <row r="639">
          <cell r="C639" t="str">
            <v>2070899</v>
          </cell>
        </row>
        <row r="639">
          <cell r="V639">
            <v>1.64</v>
          </cell>
        </row>
        <row r="639">
          <cell r="Y639">
            <v>1.64</v>
          </cell>
        </row>
        <row r="640">
          <cell r="C640" t="str">
            <v>2070899</v>
          </cell>
        </row>
        <row r="640">
          <cell r="V640">
            <v>5.21838</v>
          </cell>
        </row>
        <row r="640">
          <cell r="Y640">
            <v>4.259032</v>
          </cell>
        </row>
        <row r="641">
          <cell r="C641" t="str">
            <v>2070899</v>
          </cell>
        </row>
        <row r="641">
          <cell r="V641">
            <v>5</v>
          </cell>
        </row>
        <row r="641">
          <cell r="Y641">
            <v>5</v>
          </cell>
        </row>
        <row r="642">
          <cell r="C642" t="str">
            <v>2070899</v>
          </cell>
        </row>
        <row r="642">
          <cell r="V642">
            <v>9</v>
          </cell>
        </row>
        <row r="642">
          <cell r="Y642">
            <v>3.860476</v>
          </cell>
        </row>
        <row r="643">
          <cell r="C643" t="str">
            <v>2080208</v>
          </cell>
        </row>
        <row r="643">
          <cell r="V643">
            <v>15</v>
          </cell>
        </row>
        <row r="643">
          <cell r="Y643">
            <v>15</v>
          </cell>
        </row>
        <row r="644">
          <cell r="C644" t="str">
            <v>2080208</v>
          </cell>
        </row>
        <row r="644">
          <cell r="V644">
            <v>15</v>
          </cell>
        </row>
        <row r="644">
          <cell r="Y644">
            <v>0</v>
          </cell>
        </row>
        <row r="645">
          <cell r="C645" t="str">
            <v>2080208</v>
          </cell>
        </row>
        <row r="645">
          <cell r="V645">
            <v>5</v>
          </cell>
        </row>
        <row r="645">
          <cell r="Y645">
            <v>0</v>
          </cell>
        </row>
        <row r="646">
          <cell r="C646" t="str">
            <v>2080208</v>
          </cell>
        </row>
        <row r="646">
          <cell r="V646">
            <v>25.7</v>
          </cell>
        </row>
        <row r="646">
          <cell r="Y646">
            <v>20.557295</v>
          </cell>
        </row>
        <row r="647">
          <cell r="C647" t="str">
            <v>2100410</v>
          </cell>
        </row>
        <row r="647">
          <cell r="V647">
            <v>50</v>
          </cell>
        </row>
        <row r="647">
          <cell r="Y647">
            <v>50</v>
          </cell>
        </row>
        <row r="648">
          <cell r="C648" t="str">
            <v>2120104</v>
          </cell>
        </row>
        <row r="648">
          <cell r="V648">
            <v>178.875</v>
          </cell>
        </row>
        <row r="648">
          <cell r="Y648">
            <v>141.109935</v>
          </cell>
        </row>
        <row r="649">
          <cell r="C649" t="str">
            <v>2120501</v>
          </cell>
        </row>
        <row r="649">
          <cell r="V649">
            <v>116.2</v>
          </cell>
        </row>
        <row r="649">
          <cell r="Y649">
            <v>73.876168</v>
          </cell>
        </row>
        <row r="650">
          <cell r="C650" t="str">
            <v>2130199</v>
          </cell>
        </row>
        <row r="650">
          <cell r="V650">
            <v>117.34</v>
          </cell>
        </row>
        <row r="650">
          <cell r="Y650">
            <v>84.310761</v>
          </cell>
        </row>
        <row r="651">
          <cell r="C651" t="str">
            <v>2130399</v>
          </cell>
        </row>
        <row r="651">
          <cell r="V651">
            <v>6</v>
          </cell>
        </row>
        <row r="651">
          <cell r="Y651">
            <v>4.091084</v>
          </cell>
        </row>
        <row r="652">
          <cell r="C652" t="str">
            <v>2130504</v>
          </cell>
        </row>
        <row r="652">
          <cell r="V652">
            <v>7</v>
          </cell>
        </row>
        <row r="652">
          <cell r="Y652">
            <v>7</v>
          </cell>
        </row>
        <row r="653">
          <cell r="C653" t="str">
            <v>2130504</v>
          </cell>
        </row>
        <row r="653">
          <cell r="V653">
            <v>39</v>
          </cell>
        </row>
        <row r="653">
          <cell r="Y653">
            <v>39</v>
          </cell>
        </row>
        <row r="654">
          <cell r="C654" t="str">
            <v>2130701</v>
          </cell>
        </row>
        <row r="654">
          <cell r="V654">
            <v>17</v>
          </cell>
        </row>
        <row r="654">
          <cell r="Y654">
            <v>9</v>
          </cell>
        </row>
        <row r="655">
          <cell r="C655" t="str">
            <v>2130705</v>
          </cell>
        </row>
        <row r="655">
          <cell r="V655">
            <v>257.41</v>
          </cell>
        </row>
        <row r="655">
          <cell r="Y655">
            <v>257.41</v>
          </cell>
        </row>
        <row r="656">
          <cell r="C656" t="str">
            <v>2130705</v>
          </cell>
        </row>
        <row r="656">
          <cell r="V656">
            <v>48</v>
          </cell>
        </row>
        <row r="656">
          <cell r="Y656">
            <v>36</v>
          </cell>
        </row>
        <row r="657">
          <cell r="C657" t="str">
            <v>2130705</v>
          </cell>
        </row>
        <row r="657">
          <cell r="V657">
            <v>179.59</v>
          </cell>
        </row>
        <row r="657">
          <cell r="Y657">
            <v>179.59</v>
          </cell>
        </row>
        <row r="658">
          <cell r="C658" t="str">
            <v>2130705</v>
          </cell>
        </row>
        <row r="658">
          <cell r="V658">
            <v>336.71</v>
          </cell>
        </row>
        <row r="658">
          <cell r="Y658">
            <v>146.34897</v>
          </cell>
        </row>
        <row r="659">
          <cell r="C659" t="str">
            <v>2130799</v>
          </cell>
        </row>
        <row r="659">
          <cell r="V659">
            <v>0</v>
          </cell>
        </row>
        <row r="659">
          <cell r="Y659">
            <v>0</v>
          </cell>
        </row>
        <row r="660">
          <cell r="C660" t="str">
            <v>2130799</v>
          </cell>
        </row>
        <row r="660">
          <cell r="V660">
            <v>2.4</v>
          </cell>
        </row>
        <row r="660">
          <cell r="Y660">
            <v>2.4</v>
          </cell>
        </row>
        <row r="661">
          <cell r="C661" t="str">
            <v>2240106</v>
          </cell>
        </row>
        <row r="661">
          <cell r="V661">
            <v>28</v>
          </cell>
        </row>
        <row r="661">
          <cell r="Y661">
            <v>21</v>
          </cell>
        </row>
        <row r="662">
          <cell r="C662" t="str">
            <v>2299999</v>
          </cell>
        </row>
        <row r="662">
          <cell r="V662">
            <v>200</v>
          </cell>
        </row>
        <row r="662">
          <cell r="Y662">
            <v>200</v>
          </cell>
        </row>
        <row r="663">
          <cell r="C663" t="str">
            <v>2299999</v>
          </cell>
        </row>
        <row r="663">
          <cell r="V663">
            <v>2.4</v>
          </cell>
        </row>
        <row r="663">
          <cell r="Y663">
            <v>2.4</v>
          </cell>
        </row>
        <row r="664">
          <cell r="C664" t="str">
            <v>2299999</v>
          </cell>
        </row>
        <row r="664">
          <cell r="V664">
            <v>6</v>
          </cell>
        </row>
        <row r="664">
          <cell r="Y664">
            <v>2.40655</v>
          </cell>
        </row>
        <row r="665">
          <cell r="C665" t="str">
            <v>2299999</v>
          </cell>
        </row>
        <row r="665">
          <cell r="V665">
            <v>2.5</v>
          </cell>
        </row>
        <row r="665">
          <cell r="Y665">
            <v>2.5</v>
          </cell>
        </row>
        <row r="666">
          <cell r="V666">
            <v>109.7</v>
          </cell>
        </row>
        <row r="666">
          <cell r="Y666">
            <v>71.528511</v>
          </cell>
          <cell r="Z666">
            <v>0</v>
          </cell>
        </row>
        <row r="667">
          <cell r="C667" t="str">
            <v>2010499</v>
          </cell>
        </row>
        <row r="667">
          <cell r="V667">
            <v>10</v>
          </cell>
        </row>
        <row r="667">
          <cell r="Y667">
            <v>10</v>
          </cell>
        </row>
        <row r="668">
          <cell r="C668" t="str">
            <v>2010699</v>
          </cell>
        </row>
        <row r="668">
          <cell r="V668">
            <v>3</v>
          </cell>
        </row>
        <row r="668">
          <cell r="Y668">
            <v>3</v>
          </cell>
        </row>
        <row r="669">
          <cell r="C669" t="str">
            <v>2010699</v>
          </cell>
        </row>
        <row r="669">
          <cell r="V669">
            <v>13</v>
          </cell>
        </row>
        <row r="669">
          <cell r="Y669">
            <v>13</v>
          </cell>
        </row>
        <row r="670">
          <cell r="C670" t="str">
            <v>2010699</v>
          </cell>
        </row>
        <row r="670">
          <cell r="V670">
            <v>60</v>
          </cell>
        </row>
        <row r="670">
          <cell r="Y670">
            <v>43.515404</v>
          </cell>
        </row>
        <row r="671">
          <cell r="C671" t="str">
            <v>2010699</v>
          </cell>
        </row>
        <row r="671">
          <cell r="V671">
            <v>15</v>
          </cell>
        </row>
        <row r="671">
          <cell r="Y671">
            <v>0</v>
          </cell>
        </row>
        <row r="672">
          <cell r="C672" t="str">
            <v>2010699</v>
          </cell>
        </row>
        <row r="672">
          <cell r="V672">
            <v>3.7</v>
          </cell>
        </row>
        <row r="672">
          <cell r="Y672">
            <v>1.7</v>
          </cell>
        </row>
        <row r="673">
          <cell r="C673" t="str">
            <v>2299999</v>
          </cell>
        </row>
        <row r="673">
          <cell r="V673">
            <v>5</v>
          </cell>
        </row>
        <row r="673">
          <cell r="Y673">
            <v>0.313107</v>
          </cell>
        </row>
        <row r="674">
          <cell r="V674">
            <v>2398.956608</v>
          </cell>
        </row>
        <row r="674">
          <cell r="Y674">
            <v>1514.60443</v>
          </cell>
          <cell r="Z674">
            <v>0</v>
          </cell>
        </row>
        <row r="675">
          <cell r="C675" t="str">
            <v>2010199</v>
          </cell>
        </row>
        <row r="675">
          <cell r="V675">
            <v>5</v>
          </cell>
        </row>
        <row r="675">
          <cell r="Y675">
            <v>5</v>
          </cell>
        </row>
        <row r="676">
          <cell r="C676" t="str">
            <v>2010301</v>
          </cell>
        </row>
        <row r="676">
          <cell r="V676">
            <v>100</v>
          </cell>
        </row>
        <row r="676">
          <cell r="Y676">
            <v>100</v>
          </cell>
        </row>
        <row r="677">
          <cell r="C677" t="str">
            <v>2010302</v>
          </cell>
        </row>
        <row r="677">
          <cell r="V677">
            <v>14</v>
          </cell>
        </row>
        <row r="677">
          <cell r="Y677">
            <v>11.232</v>
          </cell>
        </row>
        <row r="678">
          <cell r="C678" t="str">
            <v>2010302</v>
          </cell>
        </row>
        <row r="678">
          <cell r="V678">
            <v>60</v>
          </cell>
        </row>
        <row r="678">
          <cell r="Y678">
            <v>30</v>
          </cell>
        </row>
        <row r="679">
          <cell r="C679" t="str">
            <v>2010302</v>
          </cell>
        </row>
        <row r="679">
          <cell r="V679">
            <v>2.4</v>
          </cell>
        </row>
        <row r="679">
          <cell r="Y679">
            <v>0.148</v>
          </cell>
        </row>
        <row r="680">
          <cell r="C680" t="str">
            <v>2010302</v>
          </cell>
        </row>
        <row r="680">
          <cell r="V680">
            <v>2.4</v>
          </cell>
        </row>
        <row r="680">
          <cell r="Y680">
            <v>0.79</v>
          </cell>
        </row>
        <row r="681">
          <cell r="C681" t="str">
            <v>2010302</v>
          </cell>
        </row>
        <row r="681">
          <cell r="V681">
            <v>117</v>
          </cell>
        </row>
        <row r="681">
          <cell r="Y681">
            <v>72.86578</v>
          </cell>
        </row>
        <row r="682">
          <cell r="C682" t="str">
            <v>2010302</v>
          </cell>
        </row>
        <row r="682">
          <cell r="V682">
            <v>5</v>
          </cell>
        </row>
        <row r="682">
          <cell r="Y682">
            <v>4.464</v>
          </cell>
        </row>
        <row r="683">
          <cell r="C683" t="str">
            <v>2010302</v>
          </cell>
        </row>
        <row r="683">
          <cell r="V683">
            <v>1</v>
          </cell>
        </row>
        <row r="683">
          <cell r="Y683">
            <v>0.475</v>
          </cell>
        </row>
        <row r="684">
          <cell r="C684" t="str">
            <v>2010302</v>
          </cell>
        </row>
        <row r="684">
          <cell r="V684">
            <v>448.2</v>
          </cell>
        </row>
        <row r="684">
          <cell r="Y684">
            <v>345.21946</v>
          </cell>
        </row>
        <row r="685">
          <cell r="C685" t="str">
            <v>2010499</v>
          </cell>
        </row>
        <row r="685">
          <cell r="V685">
            <v>5</v>
          </cell>
        </row>
        <row r="685">
          <cell r="Y685">
            <v>5</v>
          </cell>
        </row>
        <row r="686">
          <cell r="C686" t="str">
            <v>2010699</v>
          </cell>
        </row>
        <row r="686">
          <cell r="V686">
            <v>1</v>
          </cell>
        </row>
        <row r="686">
          <cell r="Y686">
            <v>1</v>
          </cell>
        </row>
        <row r="687">
          <cell r="C687" t="str">
            <v>2010699</v>
          </cell>
        </row>
        <row r="687">
          <cell r="V687">
            <v>4</v>
          </cell>
        </row>
        <row r="687">
          <cell r="Y687">
            <v>4</v>
          </cell>
        </row>
        <row r="688">
          <cell r="C688" t="str">
            <v>2010699</v>
          </cell>
        </row>
        <row r="688">
          <cell r="V688">
            <v>33.5</v>
          </cell>
        </row>
        <row r="688">
          <cell r="Y688">
            <v>17.393036</v>
          </cell>
        </row>
        <row r="689">
          <cell r="C689" t="str">
            <v>2010699</v>
          </cell>
        </row>
        <row r="689">
          <cell r="V689">
            <v>3</v>
          </cell>
        </row>
        <row r="689">
          <cell r="Y689">
            <v>0</v>
          </cell>
        </row>
        <row r="690">
          <cell r="C690" t="str">
            <v>2011308</v>
          </cell>
        </row>
        <row r="690">
          <cell r="V690">
            <v>5</v>
          </cell>
        </row>
        <row r="690">
          <cell r="Y690">
            <v>4.5616</v>
          </cell>
        </row>
        <row r="691">
          <cell r="C691" t="str">
            <v>2070199</v>
          </cell>
        </row>
        <row r="691">
          <cell r="V691">
            <v>4</v>
          </cell>
        </row>
        <row r="691">
          <cell r="Y691">
            <v>4</v>
          </cell>
        </row>
        <row r="692">
          <cell r="C692" t="str">
            <v>2070199</v>
          </cell>
        </row>
        <row r="692">
          <cell r="V692">
            <v>8</v>
          </cell>
        </row>
        <row r="692">
          <cell r="Y692">
            <v>5.999997</v>
          </cell>
        </row>
        <row r="693">
          <cell r="C693" t="str">
            <v>2070899</v>
          </cell>
        </row>
        <row r="693">
          <cell r="V693">
            <v>6.4</v>
          </cell>
        </row>
        <row r="693">
          <cell r="Y693">
            <v>6.4</v>
          </cell>
        </row>
        <row r="694">
          <cell r="C694" t="str">
            <v>2070899</v>
          </cell>
        </row>
        <row r="694">
          <cell r="V694">
            <v>12.5</v>
          </cell>
        </row>
        <row r="694">
          <cell r="Y694">
            <v>12.5</v>
          </cell>
        </row>
        <row r="695">
          <cell r="C695" t="str">
            <v>2070899</v>
          </cell>
        </row>
        <row r="695">
          <cell r="V695">
            <v>22.5</v>
          </cell>
        </row>
        <row r="695">
          <cell r="Y695">
            <v>11.5</v>
          </cell>
        </row>
        <row r="696">
          <cell r="C696" t="str">
            <v>2080208</v>
          </cell>
        </row>
        <row r="696">
          <cell r="V696">
            <v>45</v>
          </cell>
        </row>
        <row r="696">
          <cell r="Y696">
            <v>35.011164</v>
          </cell>
        </row>
        <row r="697">
          <cell r="C697" t="str">
            <v>2080208</v>
          </cell>
        </row>
        <row r="697">
          <cell r="V697">
            <v>29.861608</v>
          </cell>
        </row>
        <row r="697">
          <cell r="Y697">
            <v>29.861608</v>
          </cell>
        </row>
        <row r="698">
          <cell r="C698" t="str">
            <v>2080208</v>
          </cell>
        </row>
        <row r="698">
          <cell r="V698">
            <v>90</v>
          </cell>
        </row>
        <row r="698">
          <cell r="Y698">
            <v>28.217691</v>
          </cell>
        </row>
        <row r="699">
          <cell r="C699" t="str">
            <v>2080208</v>
          </cell>
        </row>
        <row r="699">
          <cell r="V699">
            <v>120</v>
          </cell>
        </row>
        <row r="699">
          <cell r="Y699">
            <v>0</v>
          </cell>
        </row>
        <row r="700">
          <cell r="C700" t="str">
            <v>2080208</v>
          </cell>
        </row>
        <row r="700">
          <cell r="V700">
            <v>450</v>
          </cell>
        </row>
        <row r="700">
          <cell r="Y700">
            <v>254.813928</v>
          </cell>
        </row>
        <row r="701">
          <cell r="C701" t="str">
            <v>2100410</v>
          </cell>
        </row>
        <row r="701">
          <cell r="V701">
            <v>100</v>
          </cell>
        </row>
        <row r="701">
          <cell r="Y701">
            <v>100</v>
          </cell>
        </row>
        <row r="702">
          <cell r="C702" t="str">
            <v>2120104</v>
          </cell>
        </row>
        <row r="702">
          <cell r="V702">
            <v>138.375</v>
          </cell>
        </row>
        <row r="702">
          <cell r="Y702">
            <v>100.754766</v>
          </cell>
        </row>
        <row r="703">
          <cell r="C703" t="str">
            <v>2120501</v>
          </cell>
        </row>
        <row r="703">
          <cell r="V703">
            <v>58.92</v>
          </cell>
        </row>
        <row r="703">
          <cell r="Y703">
            <v>36.69</v>
          </cell>
        </row>
        <row r="704">
          <cell r="C704" t="str">
            <v>2130199</v>
          </cell>
        </row>
        <row r="704">
          <cell r="V704">
            <v>6.2</v>
          </cell>
        </row>
        <row r="704">
          <cell r="Y704">
            <v>6.2</v>
          </cell>
        </row>
        <row r="705">
          <cell r="C705" t="str">
            <v>2130199</v>
          </cell>
        </row>
        <row r="705">
          <cell r="V705">
            <v>6</v>
          </cell>
        </row>
        <row r="705">
          <cell r="Y705">
            <v>0</v>
          </cell>
        </row>
        <row r="706">
          <cell r="C706" t="str">
            <v>2130199</v>
          </cell>
        </row>
        <row r="706">
          <cell r="V706">
            <v>10</v>
          </cell>
        </row>
        <row r="706">
          <cell r="Y706">
            <v>10</v>
          </cell>
        </row>
        <row r="707">
          <cell r="C707" t="str">
            <v>2130705</v>
          </cell>
        </row>
        <row r="707">
          <cell r="V707">
            <v>33.6</v>
          </cell>
        </row>
        <row r="707">
          <cell r="Y707">
            <v>25.2</v>
          </cell>
        </row>
        <row r="708">
          <cell r="C708" t="str">
            <v>2130705</v>
          </cell>
        </row>
        <row r="708">
          <cell r="V708">
            <v>47.3</v>
          </cell>
        </row>
        <row r="708">
          <cell r="Y708">
            <v>47.3</v>
          </cell>
        </row>
        <row r="709">
          <cell r="C709" t="str">
            <v>2130705</v>
          </cell>
        </row>
        <row r="709">
          <cell r="V709">
            <v>343</v>
          </cell>
        </row>
        <row r="709">
          <cell r="Y709">
            <v>170.5064</v>
          </cell>
        </row>
        <row r="710">
          <cell r="C710" t="str">
            <v>2130799</v>
          </cell>
        </row>
        <row r="710">
          <cell r="V710">
            <v>0</v>
          </cell>
        </row>
        <row r="710">
          <cell r="Y710">
            <v>0</v>
          </cell>
        </row>
        <row r="711">
          <cell r="C711" t="str">
            <v>2130799</v>
          </cell>
        </row>
        <row r="711">
          <cell r="V711">
            <v>0.3</v>
          </cell>
        </row>
        <row r="711">
          <cell r="Y711">
            <v>0</v>
          </cell>
        </row>
        <row r="712">
          <cell r="C712" t="str">
            <v>2240106</v>
          </cell>
        </row>
        <row r="712">
          <cell r="V712">
            <v>42</v>
          </cell>
        </row>
        <row r="712">
          <cell r="Y712">
            <v>21</v>
          </cell>
        </row>
        <row r="713">
          <cell r="C713" t="str">
            <v>2299999</v>
          </cell>
        </row>
        <row r="713">
          <cell r="V713">
            <v>6</v>
          </cell>
        </row>
        <row r="713">
          <cell r="Y713">
            <v>4.5</v>
          </cell>
        </row>
        <row r="714">
          <cell r="C714" t="str">
            <v>2299999</v>
          </cell>
        </row>
        <row r="714">
          <cell r="V714">
            <v>4.5</v>
          </cell>
        </row>
        <row r="714">
          <cell r="Y714">
            <v>2</v>
          </cell>
        </row>
        <row r="715">
          <cell r="C715">
            <v>2130119</v>
          </cell>
        </row>
        <row r="715">
          <cell r="V715">
            <v>1</v>
          </cell>
        </row>
        <row r="715">
          <cell r="Y715">
            <v>0</v>
          </cell>
        </row>
        <row r="716">
          <cell r="C716">
            <v>2130119</v>
          </cell>
        </row>
        <row r="716">
          <cell r="V716">
            <v>7</v>
          </cell>
        </row>
        <row r="716">
          <cell r="Y716">
            <v>0</v>
          </cell>
        </row>
        <row r="717">
          <cell r="V717">
            <v>2754.401508</v>
          </cell>
        </row>
        <row r="717">
          <cell r="Y717">
            <v>1961.473995</v>
          </cell>
          <cell r="Z717">
            <v>0</v>
          </cell>
        </row>
        <row r="718">
          <cell r="C718" t="str">
            <v>2010199</v>
          </cell>
        </row>
        <row r="718">
          <cell r="V718">
            <v>5</v>
          </cell>
        </row>
        <row r="718">
          <cell r="Y718">
            <v>2.8534</v>
          </cell>
        </row>
        <row r="719">
          <cell r="C719" t="str">
            <v>2010301</v>
          </cell>
        </row>
        <row r="719">
          <cell r="V719">
            <v>90</v>
          </cell>
        </row>
        <row r="719">
          <cell r="Y719">
            <v>49.186938</v>
          </cell>
        </row>
        <row r="720">
          <cell r="C720" t="str">
            <v>2010302</v>
          </cell>
        </row>
        <row r="720">
          <cell r="V720">
            <v>22</v>
          </cell>
        </row>
        <row r="720">
          <cell r="Y720">
            <v>22</v>
          </cell>
        </row>
        <row r="721">
          <cell r="C721" t="str">
            <v>2010302</v>
          </cell>
        </row>
        <row r="721">
          <cell r="V721">
            <v>2.188305</v>
          </cell>
        </row>
        <row r="721">
          <cell r="Y721">
            <v>2.188305</v>
          </cell>
        </row>
        <row r="722">
          <cell r="C722" t="str">
            <v>2010302</v>
          </cell>
        </row>
        <row r="722">
          <cell r="V722">
            <v>2.4</v>
          </cell>
        </row>
        <row r="722">
          <cell r="Y722">
            <v>1.0007</v>
          </cell>
        </row>
        <row r="723">
          <cell r="C723" t="str">
            <v>2010302</v>
          </cell>
        </row>
        <row r="723">
          <cell r="V723">
            <v>9</v>
          </cell>
        </row>
        <row r="723">
          <cell r="Y723">
            <v>0</v>
          </cell>
        </row>
        <row r="724">
          <cell r="C724" t="str">
            <v>2010302</v>
          </cell>
        </row>
        <row r="724">
          <cell r="V724">
            <v>47.1</v>
          </cell>
        </row>
        <row r="724">
          <cell r="Y724">
            <v>42.848759</v>
          </cell>
        </row>
        <row r="725">
          <cell r="C725" t="str">
            <v>2010302</v>
          </cell>
        </row>
        <row r="725">
          <cell r="V725">
            <v>24</v>
          </cell>
        </row>
        <row r="725">
          <cell r="Y725">
            <v>10.923673</v>
          </cell>
        </row>
        <row r="726">
          <cell r="C726" t="str">
            <v>2010302</v>
          </cell>
        </row>
        <row r="726">
          <cell r="V726">
            <v>14.1</v>
          </cell>
        </row>
        <row r="726">
          <cell r="Y726">
            <v>8.750473</v>
          </cell>
        </row>
        <row r="727">
          <cell r="C727" t="str">
            <v>2010302</v>
          </cell>
        </row>
        <row r="727">
          <cell r="V727">
            <v>2.4</v>
          </cell>
        </row>
        <row r="727">
          <cell r="Y727">
            <v>1.0846</v>
          </cell>
        </row>
        <row r="728">
          <cell r="C728" t="str">
            <v>2010302</v>
          </cell>
        </row>
        <row r="728">
          <cell r="V728">
            <v>5</v>
          </cell>
        </row>
        <row r="728">
          <cell r="Y728">
            <v>3.235</v>
          </cell>
        </row>
        <row r="729">
          <cell r="C729" t="str">
            <v>2011308</v>
          </cell>
        </row>
        <row r="729">
          <cell r="V729">
            <v>4.5</v>
          </cell>
        </row>
        <row r="729">
          <cell r="Y729">
            <v>2.7074</v>
          </cell>
        </row>
        <row r="730">
          <cell r="C730" t="str">
            <v>2070199</v>
          </cell>
        </row>
        <row r="730">
          <cell r="V730">
            <v>1.7552</v>
          </cell>
        </row>
        <row r="730">
          <cell r="Y730">
            <v>1.7552</v>
          </cell>
        </row>
        <row r="731">
          <cell r="C731" t="str">
            <v>2070199</v>
          </cell>
        </row>
        <row r="731">
          <cell r="V731">
            <v>3.8</v>
          </cell>
        </row>
        <row r="731">
          <cell r="Y731">
            <v>3.8</v>
          </cell>
        </row>
        <row r="732">
          <cell r="C732" t="str">
            <v>2070199</v>
          </cell>
        </row>
        <row r="732">
          <cell r="V732">
            <v>4.59</v>
          </cell>
        </row>
        <row r="732">
          <cell r="Y732">
            <v>3.2288</v>
          </cell>
        </row>
        <row r="733">
          <cell r="C733">
            <v>2070801</v>
          </cell>
        </row>
        <row r="733">
          <cell r="V733">
            <v>1.2</v>
          </cell>
        </row>
        <row r="733">
          <cell r="Y733">
            <v>1.2</v>
          </cell>
        </row>
        <row r="734">
          <cell r="C734" t="str">
            <v>2070899</v>
          </cell>
        </row>
        <row r="734">
          <cell r="V734">
            <v>5.13884</v>
          </cell>
        </row>
        <row r="734">
          <cell r="Y734">
            <v>5.13884</v>
          </cell>
        </row>
        <row r="735">
          <cell r="C735" t="str">
            <v>2070899</v>
          </cell>
        </row>
        <row r="735">
          <cell r="V735">
            <v>5</v>
          </cell>
        </row>
        <row r="735">
          <cell r="Y735">
            <v>4.8</v>
          </cell>
        </row>
        <row r="736">
          <cell r="C736" t="str">
            <v>2070899</v>
          </cell>
        </row>
        <row r="736">
          <cell r="V736">
            <v>7.8</v>
          </cell>
        </row>
        <row r="736">
          <cell r="Y736">
            <v>4.63947</v>
          </cell>
        </row>
        <row r="737">
          <cell r="C737" t="str">
            <v>2080208</v>
          </cell>
        </row>
        <row r="737">
          <cell r="V737">
            <v>5</v>
          </cell>
        </row>
        <row r="737">
          <cell r="Y737">
            <v>5</v>
          </cell>
        </row>
        <row r="738">
          <cell r="C738" t="str">
            <v>2080208</v>
          </cell>
        </row>
        <row r="738">
          <cell r="V738">
            <v>15</v>
          </cell>
        </row>
        <row r="738">
          <cell r="Y738">
            <v>0</v>
          </cell>
        </row>
        <row r="739">
          <cell r="C739" t="str">
            <v>2080208</v>
          </cell>
        </row>
        <row r="739">
          <cell r="V739">
            <v>5</v>
          </cell>
        </row>
        <row r="739">
          <cell r="Y739">
            <v>0</v>
          </cell>
        </row>
        <row r="740">
          <cell r="C740" t="str">
            <v>2081199</v>
          </cell>
        </row>
        <row r="740">
          <cell r="V740">
            <v>3</v>
          </cell>
        </row>
        <row r="740">
          <cell r="Y740">
            <v>0</v>
          </cell>
        </row>
        <row r="741">
          <cell r="C741" t="str">
            <v>2100410</v>
          </cell>
        </row>
        <row r="741">
          <cell r="V741">
            <v>20</v>
          </cell>
        </row>
        <row r="741">
          <cell r="Y741">
            <v>4.92</v>
          </cell>
        </row>
        <row r="742">
          <cell r="C742" t="str">
            <v>2120104</v>
          </cell>
        </row>
        <row r="742">
          <cell r="V742">
            <v>9.381308</v>
          </cell>
        </row>
        <row r="742">
          <cell r="Y742">
            <v>9.381308</v>
          </cell>
        </row>
        <row r="743">
          <cell r="C743" t="str">
            <v>2120104</v>
          </cell>
        </row>
        <row r="743">
          <cell r="V743">
            <v>46.396631</v>
          </cell>
        </row>
        <row r="743">
          <cell r="Y743">
            <v>46.396631</v>
          </cell>
        </row>
        <row r="744">
          <cell r="C744" t="str">
            <v>2120104</v>
          </cell>
        </row>
        <row r="744">
          <cell r="V744">
            <v>29.71</v>
          </cell>
        </row>
        <row r="744">
          <cell r="Y744">
            <v>22.38</v>
          </cell>
        </row>
        <row r="745">
          <cell r="C745" t="str">
            <v>2120104</v>
          </cell>
        </row>
        <row r="745">
          <cell r="V745">
            <v>180</v>
          </cell>
        </row>
        <row r="745">
          <cell r="Y745">
            <v>120</v>
          </cell>
        </row>
        <row r="746">
          <cell r="C746" t="str">
            <v>2120501</v>
          </cell>
        </row>
        <row r="746">
          <cell r="V746">
            <v>60.7</v>
          </cell>
        </row>
        <row r="746">
          <cell r="Y746">
            <v>43.68576</v>
          </cell>
        </row>
        <row r="747">
          <cell r="C747" t="str">
            <v>2120501</v>
          </cell>
        </row>
        <row r="747">
          <cell r="V747">
            <v>20.72</v>
          </cell>
        </row>
        <row r="747">
          <cell r="Y747">
            <v>15.579</v>
          </cell>
        </row>
        <row r="748">
          <cell r="C748" t="str">
            <v>2130119</v>
          </cell>
        </row>
        <row r="748">
          <cell r="V748">
            <v>3.72</v>
          </cell>
        </row>
        <row r="748">
          <cell r="Y748">
            <v>1.5</v>
          </cell>
        </row>
        <row r="749">
          <cell r="C749" t="str">
            <v>2130142</v>
          </cell>
        </row>
        <row r="749">
          <cell r="V749">
            <v>8</v>
          </cell>
        </row>
        <row r="749">
          <cell r="Y749">
            <v>5.8</v>
          </cell>
        </row>
        <row r="750">
          <cell r="C750" t="str">
            <v>2130199</v>
          </cell>
        </row>
        <row r="750">
          <cell r="V750">
            <v>25.750224</v>
          </cell>
        </row>
        <row r="750">
          <cell r="Y750">
            <v>25.750224</v>
          </cell>
        </row>
        <row r="751">
          <cell r="C751" t="str">
            <v>2130199</v>
          </cell>
        </row>
        <row r="751">
          <cell r="V751">
            <v>3.22</v>
          </cell>
        </row>
        <row r="751">
          <cell r="Y751">
            <v>3.22</v>
          </cell>
        </row>
        <row r="752">
          <cell r="C752" t="str">
            <v>2130199</v>
          </cell>
        </row>
        <row r="752">
          <cell r="V752">
            <v>103.17</v>
          </cell>
        </row>
        <row r="752">
          <cell r="Y752">
            <v>78.512</v>
          </cell>
        </row>
        <row r="753">
          <cell r="C753" t="str">
            <v>2130199</v>
          </cell>
        </row>
        <row r="753">
          <cell r="V753">
            <v>37.66</v>
          </cell>
        </row>
        <row r="753">
          <cell r="Y753">
            <v>21.827421</v>
          </cell>
        </row>
        <row r="754">
          <cell r="C754" t="str">
            <v>2130504</v>
          </cell>
        </row>
        <row r="754">
          <cell r="V754">
            <v>653</v>
          </cell>
        </row>
        <row r="754">
          <cell r="Y754">
            <v>400</v>
          </cell>
        </row>
        <row r="755">
          <cell r="C755" t="str">
            <v>2130504</v>
          </cell>
        </row>
        <row r="755">
          <cell r="V755">
            <v>24</v>
          </cell>
        </row>
        <row r="755">
          <cell r="Y755">
            <v>24</v>
          </cell>
        </row>
        <row r="756">
          <cell r="C756" t="str">
            <v>2130504</v>
          </cell>
        </row>
        <row r="756">
          <cell r="V756">
            <v>16</v>
          </cell>
        </row>
        <row r="756">
          <cell r="Y756">
            <v>16</v>
          </cell>
        </row>
        <row r="757">
          <cell r="C757" t="str">
            <v>2130701</v>
          </cell>
        </row>
        <row r="757">
          <cell r="V757">
            <v>16</v>
          </cell>
        </row>
        <row r="757">
          <cell r="Y757">
            <v>8</v>
          </cell>
        </row>
        <row r="758">
          <cell r="C758" t="str">
            <v>2130705</v>
          </cell>
        </row>
        <row r="758">
          <cell r="V758">
            <v>253.251</v>
          </cell>
        </row>
        <row r="758">
          <cell r="Y758">
            <v>253.25</v>
          </cell>
        </row>
        <row r="759">
          <cell r="C759" t="str">
            <v>2130705</v>
          </cell>
        </row>
        <row r="759">
          <cell r="V759">
            <v>413.07</v>
          </cell>
        </row>
        <row r="759">
          <cell r="Y759">
            <v>413.07</v>
          </cell>
        </row>
        <row r="760">
          <cell r="C760" t="str">
            <v>2130705</v>
          </cell>
        </row>
        <row r="760">
          <cell r="V760">
            <v>272.05</v>
          </cell>
        </row>
        <row r="760">
          <cell r="Y760">
            <v>32.74</v>
          </cell>
        </row>
        <row r="761">
          <cell r="C761" t="str">
            <v>2130705</v>
          </cell>
        </row>
        <row r="761">
          <cell r="V761">
            <v>67.2</v>
          </cell>
        </row>
        <row r="761">
          <cell r="Y761">
            <v>50.4</v>
          </cell>
        </row>
        <row r="762">
          <cell r="C762" t="str">
            <v>2240106</v>
          </cell>
        </row>
        <row r="762">
          <cell r="V762">
            <v>21</v>
          </cell>
        </row>
        <row r="762">
          <cell r="Y762">
            <v>10.789364</v>
          </cell>
        </row>
        <row r="763">
          <cell r="C763" t="str">
            <v>2240204</v>
          </cell>
        </row>
        <row r="763">
          <cell r="V763">
            <v>10</v>
          </cell>
        </row>
        <row r="763">
          <cell r="Y763">
            <v>8.734099</v>
          </cell>
        </row>
        <row r="764">
          <cell r="C764" t="str">
            <v>2240204</v>
          </cell>
        </row>
        <row r="764">
          <cell r="V764">
            <v>36</v>
          </cell>
        </row>
        <row r="764">
          <cell r="Y764">
            <v>30.26663</v>
          </cell>
        </row>
        <row r="765">
          <cell r="C765" t="str">
            <v>2299999</v>
          </cell>
        </row>
        <row r="765">
          <cell r="V765">
            <v>2.5</v>
          </cell>
        </row>
        <row r="765">
          <cell r="Y765">
            <v>2</v>
          </cell>
        </row>
        <row r="766">
          <cell r="C766" t="str">
            <v>2299999</v>
          </cell>
        </row>
        <row r="766">
          <cell r="V766">
            <v>136.93</v>
          </cell>
        </row>
        <row r="766">
          <cell r="Y766">
            <v>136.93</v>
          </cell>
        </row>
        <row r="767">
          <cell r="V767">
            <v>124</v>
          </cell>
        </row>
        <row r="767">
          <cell r="Y767">
            <v>98.499925</v>
          </cell>
          <cell r="Z767">
            <v>0</v>
          </cell>
        </row>
        <row r="768">
          <cell r="C768" t="str">
            <v>2010499</v>
          </cell>
        </row>
        <row r="768">
          <cell r="V768">
            <v>10</v>
          </cell>
        </row>
        <row r="768">
          <cell r="Y768">
            <v>8.0034</v>
          </cell>
        </row>
        <row r="769">
          <cell r="C769" t="str">
            <v>2010699</v>
          </cell>
        </row>
        <row r="769">
          <cell r="V769">
            <v>6</v>
          </cell>
        </row>
        <row r="769">
          <cell r="Y769">
            <v>6</v>
          </cell>
        </row>
        <row r="770">
          <cell r="C770" t="str">
            <v>2010699</v>
          </cell>
        </row>
        <row r="770">
          <cell r="V770">
            <v>29</v>
          </cell>
        </row>
        <row r="770">
          <cell r="Y770">
            <v>29</v>
          </cell>
        </row>
        <row r="771">
          <cell r="C771" t="str">
            <v>2010699</v>
          </cell>
        </row>
        <row r="771">
          <cell r="V771">
            <v>49.5</v>
          </cell>
        </row>
        <row r="771">
          <cell r="Y771">
            <v>34.863615</v>
          </cell>
        </row>
        <row r="772">
          <cell r="C772" t="str">
            <v>2010699</v>
          </cell>
        </row>
        <row r="772">
          <cell r="V772">
            <v>4.5</v>
          </cell>
        </row>
        <row r="772">
          <cell r="Y772">
            <v>3.13291</v>
          </cell>
        </row>
        <row r="773">
          <cell r="C773" t="str">
            <v>2010699</v>
          </cell>
        </row>
        <row r="773">
          <cell r="V773">
            <v>15</v>
          </cell>
        </row>
        <row r="773">
          <cell r="Y773">
            <v>7.5</v>
          </cell>
        </row>
        <row r="774">
          <cell r="C774" t="str">
            <v>2299999</v>
          </cell>
        </row>
        <row r="774">
          <cell r="V774">
            <v>10</v>
          </cell>
        </row>
        <row r="774">
          <cell r="Y774">
            <v>10</v>
          </cell>
        </row>
        <row r="775">
          <cell r="V775">
            <v>2386.919044</v>
          </cell>
        </row>
        <row r="775">
          <cell r="Y775">
            <v>1556.874683</v>
          </cell>
          <cell r="Z775">
            <v>0</v>
          </cell>
        </row>
        <row r="776">
          <cell r="C776" t="str">
            <v>2010199</v>
          </cell>
        </row>
        <row r="776">
          <cell r="V776">
            <v>5</v>
          </cell>
        </row>
        <row r="776">
          <cell r="Y776">
            <v>2.83792</v>
          </cell>
        </row>
        <row r="777">
          <cell r="C777" t="str">
            <v>2010301</v>
          </cell>
        </row>
        <row r="777">
          <cell r="V777">
            <v>100</v>
          </cell>
        </row>
        <row r="777">
          <cell r="Y777">
            <v>46.835608</v>
          </cell>
        </row>
        <row r="778">
          <cell r="C778" t="str">
            <v>2010302</v>
          </cell>
        </row>
        <row r="778">
          <cell r="V778">
            <v>2.4</v>
          </cell>
        </row>
        <row r="778">
          <cell r="Y778">
            <v>1.77958</v>
          </cell>
        </row>
        <row r="779">
          <cell r="C779" t="str">
            <v>2010302</v>
          </cell>
        </row>
        <row r="779">
          <cell r="V779">
            <v>22</v>
          </cell>
        </row>
        <row r="779">
          <cell r="Y779">
            <v>13.63846</v>
          </cell>
        </row>
        <row r="780">
          <cell r="C780" t="str">
            <v>2010302</v>
          </cell>
        </row>
        <row r="780">
          <cell r="V780">
            <v>8.16</v>
          </cell>
        </row>
        <row r="780">
          <cell r="Y780">
            <v>8.16</v>
          </cell>
        </row>
        <row r="781">
          <cell r="C781" t="str">
            <v>2010302</v>
          </cell>
        </row>
        <row r="781">
          <cell r="V781">
            <v>39.6</v>
          </cell>
        </row>
        <row r="781">
          <cell r="Y781">
            <v>32.881212</v>
          </cell>
        </row>
        <row r="782">
          <cell r="C782" t="str">
            <v>2010302</v>
          </cell>
        </row>
        <row r="782">
          <cell r="V782">
            <v>2.4</v>
          </cell>
        </row>
        <row r="782">
          <cell r="Y782">
            <v>1.1488</v>
          </cell>
        </row>
        <row r="783">
          <cell r="C783" t="str">
            <v>2010302</v>
          </cell>
        </row>
        <row r="783">
          <cell r="V783">
            <v>12</v>
          </cell>
        </row>
        <row r="783">
          <cell r="Y783">
            <v>4</v>
          </cell>
        </row>
        <row r="784">
          <cell r="C784" t="str">
            <v>2010302</v>
          </cell>
        </row>
        <row r="784">
          <cell r="V784">
            <v>5</v>
          </cell>
        </row>
        <row r="784">
          <cell r="Y784">
            <v>0</v>
          </cell>
        </row>
        <row r="785">
          <cell r="C785" t="str">
            <v>2010302</v>
          </cell>
        </row>
        <row r="785">
          <cell r="V785">
            <v>18</v>
          </cell>
        </row>
        <row r="785">
          <cell r="Y785">
            <v>16.98</v>
          </cell>
        </row>
        <row r="786">
          <cell r="C786" t="str">
            <v>2010302</v>
          </cell>
        </row>
        <row r="786">
          <cell r="V786">
            <v>130</v>
          </cell>
        </row>
        <row r="786">
          <cell r="Y786">
            <v>60</v>
          </cell>
        </row>
        <row r="787">
          <cell r="C787" t="str">
            <v>2011308</v>
          </cell>
        </row>
        <row r="787">
          <cell r="V787">
            <v>5</v>
          </cell>
        </row>
        <row r="787">
          <cell r="Y787">
            <v>3.381</v>
          </cell>
        </row>
        <row r="788">
          <cell r="C788" t="str">
            <v>2070199</v>
          </cell>
        </row>
        <row r="788">
          <cell r="V788">
            <v>4.52</v>
          </cell>
        </row>
        <row r="788">
          <cell r="Y788">
            <v>2.93115</v>
          </cell>
        </row>
        <row r="789">
          <cell r="C789" t="str">
            <v>2070199</v>
          </cell>
        </row>
        <row r="789">
          <cell r="V789">
            <v>14.8</v>
          </cell>
        </row>
        <row r="789">
          <cell r="Y789">
            <v>10.787295</v>
          </cell>
        </row>
        <row r="790">
          <cell r="C790" t="str">
            <v>2070899</v>
          </cell>
        </row>
        <row r="790">
          <cell r="V790">
            <v>5</v>
          </cell>
        </row>
        <row r="790">
          <cell r="Y790">
            <v>4.8</v>
          </cell>
        </row>
        <row r="791">
          <cell r="C791" t="str">
            <v>2070899</v>
          </cell>
        </row>
        <row r="791">
          <cell r="V791">
            <v>2.277595</v>
          </cell>
        </row>
        <row r="791">
          <cell r="Y791">
            <v>2.277595</v>
          </cell>
        </row>
        <row r="792">
          <cell r="C792" t="str">
            <v>2070899</v>
          </cell>
        </row>
        <row r="792">
          <cell r="V792">
            <v>9</v>
          </cell>
        </row>
        <row r="792">
          <cell r="Y792">
            <v>6</v>
          </cell>
        </row>
        <row r="793">
          <cell r="C793" t="str">
            <v>2081199</v>
          </cell>
        </row>
        <row r="793">
          <cell r="V793">
            <v>3</v>
          </cell>
        </row>
        <row r="793">
          <cell r="Y793">
            <v>0</v>
          </cell>
        </row>
        <row r="794">
          <cell r="C794" t="str">
            <v>2100410</v>
          </cell>
        </row>
        <row r="794">
          <cell r="V794">
            <v>250</v>
          </cell>
        </row>
        <row r="794">
          <cell r="Y794">
            <v>235.697588</v>
          </cell>
        </row>
        <row r="795">
          <cell r="C795" t="str">
            <v>2110304</v>
          </cell>
        </row>
        <row r="795">
          <cell r="V795">
            <v>20.46</v>
          </cell>
        </row>
        <row r="795">
          <cell r="Y795">
            <v>0</v>
          </cell>
        </row>
        <row r="796">
          <cell r="C796" t="str">
            <v>2120104</v>
          </cell>
        </row>
        <row r="796">
          <cell r="V796">
            <v>180</v>
          </cell>
        </row>
        <row r="796">
          <cell r="Y796">
            <v>131.078985</v>
          </cell>
        </row>
        <row r="797">
          <cell r="C797" t="str">
            <v>2120501</v>
          </cell>
        </row>
        <row r="797">
          <cell r="V797">
            <v>27.42</v>
          </cell>
        </row>
        <row r="797">
          <cell r="Y797">
            <v>27.42</v>
          </cell>
        </row>
        <row r="798">
          <cell r="C798" t="str">
            <v>2120501</v>
          </cell>
        </row>
        <row r="798">
          <cell r="V798">
            <v>50</v>
          </cell>
        </row>
        <row r="798">
          <cell r="Y798">
            <v>35.9817</v>
          </cell>
        </row>
        <row r="799">
          <cell r="C799" t="str">
            <v>2130199</v>
          </cell>
        </row>
        <row r="799">
          <cell r="V799">
            <v>47.2</v>
          </cell>
        </row>
        <row r="799">
          <cell r="Y799">
            <v>31.694822</v>
          </cell>
        </row>
        <row r="800">
          <cell r="C800" t="str">
            <v>2130199</v>
          </cell>
        </row>
        <row r="800">
          <cell r="V800">
            <v>54</v>
          </cell>
        </row>
        <row r="800">
          <cell r="Y800">
            <v>31.53194</v>
          </cell>
        </row>
        <row r="801">
          <cell r="C801" t="str">
            <v>2130199</v>
          </cell>
        </row>
        <row r="801">
          <cell r="V801">
            <v>3.229449</v>
          </cell>
        </row>
        <row r="801">
          <cell r="Y801">
            <v>3.229449</v>
          </cell>
        </row>
        <row r="802">
          <cell r="C802" t="str">
            <v>2130504</v>
          </cell>
        </row>
        <row r="802">
          <cell r="V802">
            <v>43</v>
          </cell>
        </row>
        <row r="802">
          <cell r="Y802">
            <v>43</v>
          </cell>
        </row>
        <row r="803">
          <cell r="C803" t="str">
            <v>2130504</v>
          </cell>
        </row>
        <row r="803">
          <cell r="V803">
            <v>32</v>
          </cell>
        </row>
        <row r="803">
          <cell r="Y803">
            <v>32</v>
          </cell>
        </row>
        <row r="804">
          <cell r="C804" t="str">
            <v>2130701</v>
          </cell>
        </row>
        <row r="804">
          <cell r="V804">
            <v>16</v>
          </cell>
        </row>
        <row r="804">
          <cell r="Y804">
            <v>0</v>
          </cell>
        </row>
        <row r="805">
          <cell r="C805" t="str">
            <v>2130705</v>
          </cell>
        </row>
        <row r="805">
          <cell r="V805">
            <v>363.452</v>
          </cell>
        </row>
        <row r="805">
          <cell r="Y805">
            <v>363.452</v>
          </cell>
        </row>
        <row r="806">
          <cell r="C806" t="str">
            <v>2130705</v>
          </cell>
        </row>
        <row r="806">
          <cell r="V806">
            <v>449.9</v>
          </cell>
        </row>
        <row r="806">
          <cell r="Y806">
            <v>301.835</v>
          </cell>
        </row>
        <row r="807">
          <cell r="C807" t="str">
            <v>2130705</v>
          </cell>
        </row>
        <row r="807">
          <cell r="V807">
            <v>76.8</v>
          </cell>
        </row>
        <row r="807">
          <cell r="Y807">
            <v>49.61083</v>
          </cell>
        </row>
        <row r="808">
          <cell r="C808" t="str">
            <v>2130705</v>
          </cell>
        </row>
        <row r="808">
          <cell r="V808">
            <v>321.8</v>
          </cell>
        </row>
        <row r="808">
          <cell r="Y808">
            <v>0</v>
          </cell>
        </row>
        <row r="809">
          <cell r="C809" t="str">
            <v>2240106</v>
          </cell>
        </row>
        <row r="809">
          <cell r="V809">
            <v>17.5</v>
          </cell>
        </row>
        <row r="809">
          <cell r="Y809">
            <v>13.125</v>
          </cell>
        </row>
        <row r="810">
          <cell r="C810" t="str">
            <v>2240204</v>
          </cell>
        </row>
        <row r="810">
          <cell r="V810">
            <v>36</v>
          </cell>
        </row>
        <row r="810">
          <cell r="Y810">
            <v>30.11969</v>
          </cell>
        </row>
        <row r="811">
          <cell r="C811" t="str">
            <v>2240204</v>
          </cell>
        </row>
        <row r="811">
          <cell r="V811">
            <v>10</v>
          </cell>
        </row>
        <row r="811">
          <cell r="Y811">
            <v>8.659059</v>
          </cell>
        </row>
        <row r="812">
          <cell r="V812">
            <v>119</v>
          </cell>
        </row>
        <row r="812">
          <cell r="Y812">
            <v>100.010707</v>
          </cell>
          <cell r="Z812">
            <v>0</v>
          </cell>
        </row>
        <row r="813">
          <cell r="C813" t="str">
            <v>2010499</v>
          </cell>
        </row>
        <row r="813">
          <cell r="V813">
            <v>10</v>
          </cell>
        </row>
        <row r="813">
          <cell r="Y813">
            <v>10</v>
          </cell>
        </row>
        <row r="814">
          <cell r="C814" t="str">
            <v>2010699</v>
          </cell>
        </row>
        <row r="814">
          <cell r="V814">
            <v>7</v>
          </cell>
        </row>
        <row r="814">
          <cell r="Y814">
            <v>7</v>
          </cell>
        </row>
        <row r="815">
          <cell r="C815" t="str">
            <v>2010699</v>
          </cell>
        </row>
        <row r="815">
          <cell r="V815">
            <v>32</v>
          </cell>
        </row>
        <row r="815">
          <cell r="Y815">
            <v>32</v>
          </cell>
        </row>
        <row r="816">
          <cell r="C816" t="str">
            <v>2010699</v>
          </cell>
        </row>
        <row r="816">
          <cell r="V816">
            <v>55</v>
          </cell>
        </row>
        <row r="816">
          <cell r="Y816">
            <v>36.010707</v>
          </cell>
        </row>
        <row r="817">
          <cell r="C817" t="str">
            <v>2010699</v>
          </cell>
        </row>
        <row r="817">
          <cell r="V817">
            <v>5</v>
          </cell>
        </row>
        <row r="817">
          <cell r="Y817">
            <v>5</v>
          </cell>
        </row>
        <row r="818">
          <cell r="C818" t="str">
            <v>2299999</v>
          </cell>
        </row>
        <row r="818">
          <cell r="V818">
            <v>10</v>
          </cell>
        </row>
        <row r="818">
          <cell r="Y818">
            <v>10</v>
          </cell>
        </row>
        <row r="819">
          <cell r="V819">
            <v>653.53</v>
          </cell>
        </row>
        <row r="819">
          <cell r="Y819">
            <v>397.266883</v>
          </cell>
          <cell r="Z819">
            <v>0</v>
          </cell>
        </row>
        <row r="820">
          <cell r="C820" t="str">
            <v>2010199</v>
          </cell>
        </row>
        <row r="820">
          <cell r="V820">
            <v>5</v>
          </cell>
        </row>
        <row r="820">
          <cell r="Y820">
            <v>0.7718</v>
          </cell>
        </row>
        <row r="821">
          <cell r="C821" t="str">
            <v>2010301</v>
          </cell>
        </row>
        <row r="821">
          <cell r="V821">
            <v>25</v>
          </cell>
        </row>
        <row r="821">
          <cell r="Y821">
            <v>24.714488</v>
          </cell>
        </row>
        <row r="822">
          <cell r="C822" t="str">
            <v>2010302</v>
          </cell>
        </row>
        <row r="822">
          <cell r="V822">
            <v>11.6</v>
          </cell>
        </row>
        <row r="822">
          <cell r="Y822">
            <v>1.545</v>
          </cell>
        </row>
        <row r="823">
          <cell r="C823" t="str">
            <v>2010302</v>
          </cell>
        </row>
        <row r="823">
          <cell r="V823">
            <v>10</v>
          </cell>
        </row>
        <row r="823">
          <cell r="Y823">
            <v>0</v>
          </cell>
        </row>
        <row r="824">
          <cell r="C824" t="str">
            <v>2010302</v>
          </cell>
        </row>
        <row r="824">
          <cell r="V824">
            <v>2.4</v>
          </cell>
        </row>
        <row r="824">
          <cell r="Y824">
            <v>2.0995</v>
          </cell>
        </row>
        <row r="825">
          <cell r="C825" t="str">
            <v>2010302</v>
          </cell>
        </row>
        <row r="825">
          <cell r="V825">
            <v>2</v>
          </cell>
        </row>
        <row r="825">
          <cell r="Y825">
            <v>0.63</v>
          </cell>
        </row>
        <row r="826">
          <cell r="C826" t="str">
            <v>2010302</v>
          </cell>
        </row>
        <row r="826">
          <cell r="V826">
            <v>1.53</v>
          </cell>
        </row>
        <row r="826">
          <cell r="Y826">
            <v>0.31</v>
          </cell>
        </row>
        <row r="827">
          <cell r="C827" t="str">
            <v>2010302</v>
          </cell>
        </row>
        <row r="827">
          <cell r="V827">
            <v>150</v>
          </cell>
        </row>
        <row r="827">
          <cell r="Y827">
            <v>40</v>
          </cell>
        </row>
        <row r="828">
          <cell r="C828" t="str">
            <v>2010302</v>
          </cell>
        </row>
        <row r="828">
          <cell r="V828">
            <v>55.84</v>
          </cell>
        </row>
        <row r="828">
          <cell r="Y828">
            <v>41.486436</v>
          </cell>
        </row>
        <row r="829">
          <cell r="C829" t="str">
            <v>2010302</v>
          </cell>
        </row>
        <row r="829">
          <cell r="V829">
            <v>5</v>
          </cell>
        </row>
        <row r="829">
          <cell r="Y829">
            <v>5</v>
          </cell>
        </row>
        <row r="830">
          <cell r="C830" t="str">
            <v>2010499</v>
          </cell>
        </row>
        <row r="830">
          <cell r="V830">
            <v>5</v>
          </cell>
        </row>
        <row r="830">
          <cell r="Y830">
            <v>5</v>
          </cell>
        </row>
        <row r="831">
          <cell r="C831" t="str">
            <v>2010699</v>
          </cell>
        </row>
        <row r="831">
          <cell r="V831">
            <v>12</v>
          </cell>
        </row>
        <row r="831">
          <cell r="Y831">
            <v>12</v>
          </cell>
        </row>
        <row r="832">
          <cell r="C832" t="str">
            <v>2010699</v>
          </cell>
        </row>
        <row r="832">
          <cell r="V832">
            <v>3</v>
          </cell>
        </row>
        <row r="832">
          <cell r="Y832">
            <v>3</v>
          </cell>
        </row>
        <row r="833">
          <cell r="C833" t="str">
            <v>2010699</v>
          </cell>
        </row>
        <row r="833">
          <cell r="V833">
            <v>18</v>
          </cell>
        </row>
        <row r="833">
          <cell r="Y833">
            <v>9.402659</v>
          </cell>
        </row>
        <row r="834">
          <cell r="C834" t="str">
            <v>2011308</v>
          </cell>
        </row>
        <row r="834">
          <cell r="V834">
            <v>5</v>
          </cell>
        </row>
        <row r="834">
          <cell r="Y834">
            <v>3.5822</v>
          </cell>
        </row>
        <row r="835">
          <cell r="C835" t="str">
            <v>2100410</v>
          </cell>
        </row>
        <row r="835">
          <cell r="V835">
            <v>5</v>
          </cell>
        </row>
        <row r="835">
          <cell r="Y835">
            <v>5</v>
          </cell>
        </row>
        <row r="836">
          <cell r="C836" t="str">
            <v>2120104</v>
          </cell>
        </row>
        <row r="836">
          <cell r="V836">
            <v>67.5</v>
          </cell>
        </row>
        <row r="836">
          <cell r="Y836">
            <v>50.625</v>
          </cell>
        </row>
        <row r="837">
          <cell r="C837" t="str">
            <v>2120501</v>
          </cell>
        </row>
        <row r="837">
          <cell r="V837">
            <v>23.5</v>
          </cell>
        </row>
        <row r="837">
          <cell r="Y837">
            <v>17.625</v>
          </cell>
        </row>
        <row r="838">
          <cell r="C838" t="str">
            <v>2130504</v>
          </cell>
        </row>
        <row r="838">
          <cell r="V838">
            <v>34</v>
          </cell>
        </row>
        <row r="838">
          <cell r="Y838">
            <v>34</v>
          </cell>
        </row>
        <row r="839">
          <cell r="C839" t="str">
            <v>2130504</v>
          </cell>
        </row>
        <row r="839">
          <cell r="V839">
            <v>15</v>
          </cell>
        </row>
        <row r="839">
          <cell r="Y839">
            <v>15</v>
          </cell>
        </row>
        <row r="840">
          <cell r="C840" t="str">
            <v>2130701</v>
          </cell>
        </row>
        <row r="840">
          <cell r="V840">
            <v>17</v>
          </cell>
        </row>
        <row r="840">
          <cell r="Y840">
            <v>10</v>
          </cell>
        </row>
        <row r="841">
          <cell r="C841" t="str">
            <v>2130705</v>
          </cell>
        </row>
        <row r="841">
          <cell r="V841">
            <v>14.4</v>
          </cell>
        </row>
        <row r="841">
          <cell r="Y841">
            <v>10.8</v>
          </cell>
        </row>
        <row r="842">
          <cell r="C842" t="str">
            <v>2130705</v>
          </cell>
        </row>
        <row r="842">
          <cell r="V842">
            <v>82.56</v>
          </cell>
        </row>
        <row r="842">
          <cell r="Y842">
            <v>65.1948</v>
          </cell>
        </row>
        <row r="843">
          <cell r="C843" t="str">
            <v>2130705</v>
          </cell>
        </row>
        <row r="843">
          <cell r="V843">
            <v>0</v>
          </cell>
        </row>
        <row r="843">
          <cell r="Y843">
            <v>0</v>
          </cell>
        </row>
        <row r="844">
          <cell r="C844" t="str">
            <v>2130705</v>
          </cell>
        </row>
        <row r="844">
          <cell r="V844">
            <v>55.2</v>
          </cell>
        </row>
        <row r="844">
          <cell r="Y844">
            <v>28.98</v>
          </cell>
        </row>
        <row r="845">
          <cell r="C845" t="str">
            <v>2240106</v>
          </cell>
        </row>
        <row r="845">
          <cell r="V845">
            <v>17.5</v>
          </cell>
        </row>
        <row r="845">
          <cell r="Y845">
            <v>10.5</v>
          </cell>
        </row>
        <row r="846">
          <cell r="C846" t="str">
            <v>2299999</v>
          </cell>
        </row>
        <row r="846">
          <cell r="V846">
            <v>10</v>
          </cell>
        </row>
        <row r="846">
          <cell r="Y846">
            <v>0</v>
          </cell>
        </row>
        <row r="847">
          <cell r="C847" t="str">
            <v>2299999</v>
          </cell>
        </row>
        <row r="847">
          <cell r="V847">
            <v>0.5</v>
          </cell>
        </row>
        <row r="847">
          <cell r="Y847">
            <v>0</v>
          </cell>
        </row>
        <row r="848">
          <cell r="V848">
            <v>862</v>
          </cell>
        </row>
        <row r="848">
          <cell r="Y848">
            <v>536.935588</v>
          </cell>
          <cell r="Z848">
            <v>0</v>
          </cell>
        </row>
        <row r="849">
          <cell r="C849" t="str">
            <v>2240204</v>
          </cell>
        </row>
        <row r="849">
          <cell r="V849">
            <v>670</v>
          </cell>
        </row>
        <row r="849">
          <cell r="Y849">
            <v>390.449718</v>
          </cell>
        </row>
        <row r="850">
          <cell r="C850" t="str">
            <v>2240204</v>
          </cell>
        </row>
        <row r="850">
          <cell r="V850">
            <v>192</v>
          </cell>
        </row>
        <row r="850">
          <cell r="Y850">
            <v>146.48587</v>
          </cell>
        </row>
        <row r="851">
          <cell r="C851" t="str">
            <v>2240204</v>
          </cell>
        </row>
        <row r="851">
          <cell r="V851">
            <v>0</v>
          </cell>
        </row>
        <row r="851">
          <cell r="Y851">
            <v>0</v>
          </cell>
        </row>
        <row r="852">
          <cell r="C852" t="str">
            <v>2240204</v>
          </cell>
        </row>
        <row r="852">
          <cell r="V852">
            <v>0</v>
          </cell>
        </row>
        <row r="852">
          <cell r="Y852">
            <v>0</v>
          </cell>
        </row>
        <row r="853">
          <cell r="V853">
            <v>100</v>
          </cell>
        </row>
        <row r="853">
          <cell r="Y853">
            <v>100</v>
          </cell>
          <cell r="Z853">
            <v>0</v>
          </cell>
        </row>
        <row r="854">
          <cell r="C854" t="str">
            <v>2110302</v>
          </cell>
        </row>
        <row r="854">
          <cell r="V854">
            <v>50</v>
          </cell>
        </row>
        <row r="854">
          <cell r="Y854">
            <v>50</v>
          </cell>
        </row>
        <row r="855">
          <cell r="C855" t="str">
            <v>2120399</v>
          </cell>
        </row>
        <row r="855">
          <cell r="V855">
            <v>50</v>
          </cell>
        </row>
        <row r="855">
          <cell r="Y855">
            <v>50</v>
          </cell>
        </row>
        <row r="856">
          <cell r="V856">
            <v>1100</v>
          </cell>
        </row>
        <row r="856">
          <cell r="Y856">
            <v>895.74575</v>
          </cell>
          <cell r="Z856">
            <v>0</v>
          </cell>
        </row>
        <row r="857">
          <cell r="C857" t="str">
            <v>2110302</v>
          </cell>
        </row>
        <row r="857">
          <cell r="V857">
            <v>1100</v>
          </cell>
        </row>
        <row r="857">
          <cell r="Y857">
            <v>895.74575</v>
          </cell>
        </row>
        <row r="858">
          <cell r="V858">
            <v>289.943</v>
          </cell>
        </row>
        <row r="858">
          <cell r="Y858">
            <v>159.943</v>
          </cell>
          <cell r="Z858">
            <v>0</v>
          </cell>
        </row>
        <row r="859">
          <cell r="C859" t="str">
            <v>2130122</v>
          </cell>
        </row>
        <row r="859">
          <cell r="V859">
            <v>59.943</v>
          </cell>
        </row>
        <row r="859">
          <cell r="Y859">
            <v>59.943</v>
          </cell>
        </row>
        <row r="860">
          <cell r="C860" t="str">
            <v>2130122</v>
          </cell>
        </row>
        <row r="860">
          <cell r="V860">
            <v>100</v>
          </cell>
        </row>
        <row r="860">
          <cell r="Y860">
            <v>100</v>
          </cell>
        </row>
        <row r="861">
          <cell r="C861" t="str">
            <v>2130504</v>
          </cell>
        </row>
        <row r="861">
          <cell r="V861">
            <v>130</v>
          </cell>
        </row>
        <row r="861">
          <cell r="Y861">
            <v>0</v>
          </cell>
        </row>
        <row r="862">
          <cell r="C862" t="str">
            <v>2130504</v>
          </cell>
        </row>
        <row r="862">
          <cell r="V862">
            <v>0</v>
          </cell>
        </row>
        <row r="862">
          <cell r="Y862">
            <v>0</v>
          </cell>
        </row>
        <row r="863">
          <cell r="V863">
            <v>1327.6</v>
          </cell>
        </row>
        <row r="863">
          <cell r="Y863">
            <v>1008.016042</v>
          </cell>
          <cell r="Z863">
            <v>0</v>
          </cell>
        </row>
        <row r="864">
          <cell r="C864" t="str">
            <v>2080507</v>
          </cell>
        </row>
        <row r="864">
          <cell r="V864">
            <v>427</v>
          </cell>
        </row>
        <row r="864">
          <cell r="Y864">
            <v>427</v>
          </cell>
        </row>
        <row r="865">
          <cell r="C865" t="str">
            <v>2080508</v>
          </cell>
        </row>
        <row r="865">
          <cell r="V865">
            <v>405</v>
          </cell>
        </row>
        <row r="865">
          <cell r="Y865">
            <v>307.016042</v>
          </cell>
        </row>
        <row r="866">
          <cell r="C866">
            <v>2080199</v>
          </cell>
        </row>
        <row r="866">
          <cell r="V866">
            <v>43.7</v>
          </cell>
        </row>
        <row r="866">
          <cell r="Y866">
            <v>0</v>
          </cell>
        </row>
        <row r="867">
          <cell r="C867">
            <v>2080199</v>
          </cell>
        </row>
        <row r="867">
          <cell r="V867">
            <v>23.5</v>
          </cell>
        </row>
        <row r="867">
          <cell r="Y867">
            <v>0</v>
          </cell>
        </row>
        <row r="868">
          <cell r="C868">
            <v>2089999</v>
          </cell>
        </row>
        <row r="868">
          <cell r="V868">
            <v>0</v>
          </cell>
        </row>
        <row r="868">
          <cell r="Y868">
            <v>0</v>
          </cell>
        </row>
        <row r="869">
          <cell r="C869">
            <v>2100399</v>
          </cell>
        </row>
        <row r="869">
          <cell r="V869">
            <v>68</v>
          </cell>
        </row>
        <row r="869">
          <cell r="Y869">
            <v>0</v>
          </cell>
        </row>
        <row r="870">
          <cell r="C870">
            <v>2100408</v>
          </cell>
        </row>
        <row r="870">
          <cell r="V870">
            <v>10</v>
          </cell>
        </row>
        <row r="870">
          <cell r="Y870">
            <v>0</v>
          </cell>
        </row>
        <row r="871">
          <cell r="C871">
            <v>2100717</v>
          </cell>
        </row>
        <row r="871">
          <cell r="V871">
            <v>73</v>
          </cell>
        </row>
        <row r="871">
          <cell r="Y871">
            <v>0</v>
          </cell>
        </row>
        <row r="872">
          <cell r="C872" t="str">
            <v>2101301</v>
          </cell>
        </row>
        <row r="872">
          <cell r="V872">
            <v>274</v>
          </cell>
        </row>
        <row r="872">
          <cell r="Y872">
            <v>274</v>
          </cell>
        </row>
        <row r="873">
          <cell r="C873">
            <v>2012999</v>
          </cell>
        </row>
        <row r="873">
          <cell r="V873">
            <v>3.4</v>
          </cell>
        </row>
        <row r="873">
          <cell r="Y873">
            <v>0</v>
          </cell>
        </row>
        <row r="874">
          <cell r="V874">
            <v>6703.6</v>
          </cell>
        </row>
        <row r="874">
          <cell r="Y874">
            <v>2900</v>
          </cell>
          <cell r="Z874">
            <v>0</v>
          </cell>
        </row>
        <row r="875">
          <cell r="C875" t="str">
            <v>2110304</v>
          </cell>
        </row>
        <row r="875">
          <cell r="V875">
            <v>700</v>
          </cell>
        </row>
        <row r="875">
          <cell r="Y875">
            <v>700</v>
          </cell>
        </row>
        <row r="876">
          <cell r="C876" t="str">
            <v>2119999</v>
          </cell>
        </row>
        <row r="876">
          <cell r="V876">
            <v>1600</v>
          </cell>
        </row>
        <row r="876">
          <cell r="Y876">
            <v>400</v>
          </cell>
        </row>
        <row r="877">
          <cell r="C877" t="str">
            <v>2119999</v>
          </cell>
        </row>
        <row r="877">
          <cell r="V877">
            <v>30</v>
          </cell>
        </row>
        <row r="877">
          <cell r="Y877">
            <v>0</v>
          </cell>
        </row>
        <row r="878">
          <cell r="C878">
            <v>2129999</v>
          </cell>
        </row>
        <row r="878">
          <cell r="V878">
            <v>20</v>
          </cell>
        </row>
        <row r="878">
          <cell r="Y878">
            <v>0</v>
          </cell>
        </row>
        <row r="879">
          <cell r="C879">
            <v>2130205</v>
          </cell>
        </row>
        <row r="879">
          <cell r="V879">
            <v>20</v>
          </cell>
        </row>
        <row r="879">
          <cell r="Y879">
            <v>0</v>
          </cell>
        </row>
        <row r="880">
          <cell r="C880">
            <v>2130299</v>
          </cell>
        </row>
        <row r="880">
          <cell r="V880">
            <v>13.6</v>
          </cell>
        </row>
        <row r="880">
          <cell r="Y880">
            <v>0</v>
          </cell>
        </row>
        <row r="881">
          <cell r="C881">
            <v>2130299</v>
          </cell>
        </row>
        <row r="881">
          <cell r="V881">
            <v>10</v>
          </cell>
        </row>
        <row r="881">
          <cell r="Y881">
            <v>0</v>
          </cell>
        </row>
        <row r="882">
          <cell r="C882">
            <v>2169999</v>
          </cell>
        </row>
        <row r="882">
          <cell r="V882">
            <v>800</v>
          </cell>
        </row>
        <row r="882">
          <cell r="Y882">
            <v>0</v>
          </cell>
        </row>
        <row r="883">
          <cell r="C883">
            <v>2249999</v>
          </cell>
        </row>
        <row r="883">
          <cell r="V883">
            <v>10</v>
          </cell>
        </row>
        <row r="883">
          <cell r="Y883">
            <v>0</v>
          </cell>
        </row>
        <row r="884">
          <cell r="C884" t="str">
            <v>2299999</v>
          </cell>
        </row>
        <row r="884">
          <cell r="V884">
            <v>1500</v>
          </cell>
        </row>
        <row r="884">
          <cell r="Y884">
            <v>1500</v>
          </cell>
        </row>
        <row r="885">
          <cell r="C885">
            <v>2200199</v>
          </cell>
        </row>
        <row r="885">
          <cell r="V885">
            <v>0</v>
          </cell>
        </row>
        <row r="885">
          <cell r="Y885">
            <v>0</v>
          </cell>
        </row>
        <row r="886">
          <cell r="V886">
            <v>0</v>
          </cell>
        </row>
        <row r="886">
          <cell r="Y886">
            <v>0</v>
          </cell>
        </row>
        <row r="887">
          <cell r="V887">
            <v>0</v>
          </cell>
        </row>
        <row r="887">
          <cell r="Y887">
            <v>0</v>
          </cell>
        </row>
        <row r="888">
          <cell r="V888">
            <v>0</v>
          </cell>
        </row>
        <row r="888">
          <cell r="Y888">
            <v>0</v>
          </cell>
        </row>
        <row r="889">
          <cell r="V889">
            <v>0</v>
          </cell>
        </row>
        <row r="889">
          <cell r="Y889">
            <v>0</v>
          </cell>
        </row>
        <row r="890">
          <cell r="C890">
            <v>2069901</v>
          </cell>
        </row>
        <row r="890">
          <cell r="V890">
            <v>1700</v>
          </cell>
        </row>
        <row r="890">
          <cell r="Y890">
            <v>0</v>
          </cell>
        </row>
        <row r="891">
          <cell r="C891" t="str">
            <v>2150299</v>
          </cell>
        </row>
        <row r="891">
          <cell r="V891">
            <v>300</v>
          </cell>
        </row>
        <row r="891">
          <cell r="Y891">
            <v>300</v>
          </cell>
        </row>
        <row r="892">
          <cell r="V892">
            <v>1655</v>
          </cell>
        </row>
        <row r="892">
          <cell r="Y892">
            <v>15</v>
          </cell>
          <cell r="Z892">
            <v>1400</v>
          </cell>
        </row>
        <row r="893">
          <cell r="C893" t="str">
            <v>2010710</v>
          </cell>
        </row>
        <row r="893">
          <cell r="V893">
            <v>1600</v>
          </cell>
        </row>
        <row r="893">
          <cell r="Y893">
            <v>0</v>
          </cell>
          <cell r="Z893">
            <v>1400</v>
          </cell>
        </row>
        <row r="894">
          <cell r="C894" t="str">
            <v>227</v>
          </cell>
        </row>
        <row r="894">
          <cell r="V894">
            <v>0</v>
          </cell>
        </row>
        <row r="894">
          <cell r="Y894">
            <v>0</v>
          </cell>
        </row>
        <row r="895">
          <cell r="C895" t="str">
            <v>2290201</v>
          </cell>
        </row>
        <row r="895">
          <cell r="V895">
            <v>0</v>
          </cell>
        </row>
        <row r="895">
          <cell r="Y895">
            <v>0</v>
          </cell>
        </row>
        <row r="896">
          <cell r="C896" t="str">
            <v>2299999</v>
          </cell>
        </row>
        <row r="896">
          <cell r="V896">
            <v>15</v>
          </cell>
        </row>
        <row r="896">
          <cell r="Y896">
            <v>15</v>
          </cell>
        </row>
        <row r="897">
          <cell r="C897" t="str">
            <v>2299999</v>
          </cell>
        </row>
        <row r="897">
          <cell r="V897">
            <v>35</v>
          </cell>
        </row>
        <row r="897">
          <cell r="Y897">
            <v>0</v>
          </cell>
        </row>
        <row r="898">
          <cell r="V898">
            <v>0</v>
          </cell>
        </row>
        <row r="898">
          <cell r="Y898">
            <v>0</v>
          </cell>
        </row>
        <row r="899">
          <cell r="C899">
            <v>2040299</v>
          </cell>
        </row>
        <row r="899">
          <cell r="V899">
            <v>5</v>
          </cell>
        </row>
        <row r="899">
          <cell r="Y899">
            <v>0</v>
          </cell>
        </row>
        <row r="900">
          <cell r="V900">
            <v>827.947859</v>
          </cell>
        </row>
        <row r="900">
          <cell r="Y900">
            <v>0</v>
          </cell>
          <cell r="Z900">
            <v>0</v>
          </cell>
        </row>
        <row r="901">
          <cell r="C901" t="str">
            <v>2290201</v>
          </cell>
        </row>
        <row r="901">
          <cell r="V901">
            <v>0</v>
          </cell>
        </row>
        <row r="901">
          <cell r="Y901">
            <v>0</v>
          </cell>
        </row>
        <row r="902">
          <cell r="C902" t="str">
            <v>2290201</v>
          </cell>
        </row>
        <row r="902">
          <cell r="V902">
            <v>228</v>
          </cell>
        </row>
        <row r="902">
          <cell r="Y902">
            <v>0</v>
          </cell>
        </row>
        <row r="903">
          <cell r="C903" t="str">
            <v>2290201</v>
          </cell>
        </row>
        <row r="903">
          <cell r="V903">
            <v>594.947859</v>
          </cell>
        </row>
        <row r="903">
          <cell r="Y903">
            <v>0</v>
          </cell>
        </row>
        <row r="904">
          <cell r="C904" t="str">
            <v>2290201</v>
          </cell>
        </row>
        <row r="904">
          <cell r="V904">
            <v>0</v>
          </cell>
        </row>
        <row r="904">
          <cell r="Y904">
            <v>0</v>
          </cell>
        </row>
        <row r="905">
          <cell r="C905" t="str">
            <v>2299999</v>
          </cell>
        </row>
        <row r="905">
          <cell r="V905">
            <v>5</v>
          </cell>
        </row>
        <row r="905">
          <cell r="Y905">
            <v>0</v>
          </cell>
        </row>
        <row r="906">
          <cell r="V906">
            <v>25254</v>
          </cell>
        </row>
        <row r="906">
          <cell r="Y906">
            <v>4823.864216</v>
          </cell>
          <cell r="Z906">
            <v>17041</v>
          </cell>
        </row>
        <row r="907">
          <cell r="C907" t="str">
            <v>2310301</v>
          </cell>
        </row>
        <row r="907">
          <cell r="V907">
            <v>20454</v>
          </cell>
        </row>
        <row r="907">
          <cell r="Y907">
            <v>3413</v>
          </cell>
          <cell r="Z907">
            <v>17041</v>
          </cell>
        </row>
        <row r="908">
          <cell r="C908" t="str">
            <v>2320301</v>
          </cell>
        </row>
        <row r="908">
          <cell r="V908">
            <v>3350</v>
          </cell>
        </row>
        <row r="908">
          <cell r="Y908">
            <v>1410.864216</v>
          </cell>
        </row>
        <row r="909">
          <cell r="C909" t="str">
            <v>23303</v>
          </cell>
        </row>
        <row r="909">
          <cell r="V909">
            <v>50</v>
          </cell>
        </row>
        <row r="909">
          <cell r="Y909">
            <v>0</v>
          </cell>
        </row>
        <row r="910">
          <cell r="C910">
            <v>2050203</v>
          </cell>
        </row>
        <row r="910">
          <cell r="V910">
            <v>386</v>
          </cell>
        </row>
        <row r="910">
          <cell r="Y910">
            <v>0</v>
          </cell>
        </row>
        <row r="911">
          <cell r="C911">
            <v>2130504</v>
          </cell>
        </row>
        <row r="911">
          <cell r="V911">
            <v>1014</v>
          </cell>
        </row>
        <row r="911">
          <cell r="Y911">
            <v>0</v>
          </cell>
        </row>
        <row r="912">
          <cell r="V912">
            <v>0</v>
          </cell>
        </row>
        <row r="912">
          <cell r="Y912">
            <v>0</v>
          </cell>
          <cell r="Z912">
            <v>0</v>
          </cell>
        </row>
        <row r="913">
          <cell r="C913" t="str">
            <v>2069999</v>
          </cell>
        </row>
        <row r="913">
          <cell r="V913">
            <v>0</v>
          </cell>
        </row>
        <row r="913">
          <cell r="Y913">
            <v>0</v>
          </cell>
        </row>
        <row r="914">
          <cell r="V914">
            <v>228.106511</v>
          </cell>
        </row>
        <row r="914">
          <cell r="Y914">
            <v>387.225055</v>
          </cell>
          <cell r="Z914">
            <v>0</v>
          </cell>
        </row>
        <row r="915">
          <cell r="C915" t="str">
            <v>2069999</v>
          </cell>
        </row>
        <row r="915">
          <cell r="V915">
            <v>100</v>
          </cell>
        </row>
        <row r="915">
          <cell r="Y915">
            <v>100</v>
          </cell>
        </row>
        <row r="916">
          <cell r="C916" t="str">
            <v>2100410</v>
          </cell>
        </row>
        <row r="916">
          <cell r="V916">
            <v>0</v>
          </cell>
        </row>
        <row r="916">
          <cell r="Y916">
            <v>0</v>
          </cell>
        </row>
        <row r="917">
          <cell r="C917" t="str">
            <v>2130803</v>
          </cell>
        </row>
        <row r="917">
          <cell r="V917">
            <v>28</v>
          </cell>
        </row>
        <row r="917">
          <cell r="Y917">
            <v>8.332275</v>
          </cell>
        </row>
        <row r="918">
          <cell r="C918" t="str">
            <v>2130803</v>
          </cell>
        </row>
        <row r="918">
          <cell r="V918">
            <v>2</v>
          </cell>
        </row>
        <row r="918">
          <cell r="Y918">
            <v>2</v>
          </cell>
        </row>
        <row r="919">
          <cell r="C919" t="str">
            <v>2130803</v>
          </cell>
        </row>
        <row r="919">
          <cell r="V919">
            <v>19.044406</v>
          </cell>
        </row>
        <row r="919">
          <cell r="Y919">
            <v>19.044406</v>
          </cell>
        </row>
        <row r="920">
          <cell r="C920" t="str">
            <v>2130803</v>
          </cell>
        </row>
        <row r="920">
          <cell r="V920">
            <v>6</v>
          </cell>
        </row>
        <row r="920">
          <cell r="Y920">
            <v>0</v>
          </cell>
        </row>
        <row r="921">
          <cell r="C921">
            <v>2179999</v>
          </cell>
        </row>
        <row r="921">
          <cell r="V921">
            <v>71.062105</v>
          </cell>
        </row>
        <row r="921">
          <cell r="Y921">
            <v>257.848374</v>
          </cell>
        </row>
        <row r="922">
          <cell r="C922">
            <v>2130803</v>
          </cell>
        </row>
        <row r="922">
          <cell r="V922">
            <v>2</v>
          </cell>
        </row>
        <row r="922">
          <cell r="Y922">
            <v>0</v>
          </cell>
        </row>
        <row r="923">
          <cell r="V923" t="str">
            <v>调整后项目支出合计：</v>
          </cell>
        </row>
        <row r="924">
          <cell r="V924" t="str">
            <v>项目类人员支出</v>
          </cell>
        </row>
        <row r="925">
          <cell r="V925" t="str">
            <v>年初预算-项目支出</v>
          </cell>
        </row>
        <row r="926">
          <cell r="V926" t="str">
            <v>上年结转</v>
          </cell>
        </row>
        <row r="927">
          <cell r="V927" t="str">
            <v>转移支付及债券</v>
          </cell>
        </row>
        <row r="928">
          <cell r="V928" t="str">
            <v>追加</v>
          </cell>
        </row>
        <row r="929">
          <cell r="V929" t="str">
            <v>调整后基本支出合计：</v>
          </cell>
        </row>
        <row r="930">
          <cell r="V930" t="str">
            <v>调整支出合计：</v>
          </cell>
        </row>
      </sheetData>
      <sheetData sheetId="17" refreshError="1"/>
      <sheetData sheetId="18" refreshError="1">
        <row r="9967">
          <cell r="I9967">
            <v>4238.76</v>
          </cell>
        </row>
        <row r="9967">
          <cell r="K9967">
            <v>4238.76</v>
          </cell>
        </row>
      </sheetData>
      <sheetData sheetId="19" refreshError="1"/>
      <sheetData sheetId="20" refreshError="1">
        <row r="562">
          <cell r="J562">
            <v>176250</v>
          </cell>
        </row>
      </sheetData>
      <sheetData sheetId="2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L32"/>
  <sheetViews>
    <sheetView zoomScale="90" zoomScaleNormal="90" workbookViewId="0">
      <selection activeCell="H4" sqref="H4"/>
    </sheetView>
  </sheetViews>
  <sheetFormatPr defaultColWidth="9" defaultRowHeight="14.25"/>
  <cols>
    <col min="1" max="1" width="24.625" style="88" customWidth="1"/>
    <col min="2" max="7" width="10.625" style="90" customWidth="1"/>
    <col min="8" max="10" width="10.625" style="91" customWidth="1"/>
    <col min="11" max="11" width="4.625" style="88" customWidth="1"/>
    <col min="12" max="16371" width="9" style="88"/>
  </cols>
  <sheetData>
    <row r="1" s="88" customFormat="1" ht="32" customHeight="1" spans="1:10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="88" customFormat="1" ht="16" customHeight="1" spans="1:10">
      <c r="A2" s="93"/>
      <c r="B2" s="90"/>
      <c r="C2" s="90"/>
      <c r="D2" s="90"/>
      <c r="E2" s="90"/>
      <c r="F2" s="90"/>
      <c r="G2" s="90"/>
      <c r="H2" s="91"/>
      <c r="I2" s="91"/>
      <c r="J2" s="94" t="s">
        <v>1</v>
      </c>
    </row>
    <row r="3" s="88" customFormat="1" ht="24" customHeight="1" spans="1:10">
      <c r="A3" s="95" t="s">
        <v>2</v>
      </c>
      <c r="B3" s="95" t="s">
        <v>3</v>
      </c>
      <c r="C3" s="95"/>
      <c r="D3" s="95"/>
      <c r="E3" s="95" t="s">
        <v>4</v>
      </c>
      <c r="F3" s="95"/>
      <c r="G3" s="95"/>
      <c r="H3" s="96" t="s">
        <v>5</v>
      </c>
      <c r="I3" s="96"/>
      <c r="J3" s="96"/>
    </row>
    <row r="4" s="88" customFormat="1" ht="24" customHeight="1" spans="1:10">
      <c r="A4" s="95"/>
      <c r="B4" s="196" t="s">
        <v>6</v>
      </c>
      <c r="C4" s="95" t="s">
        <v>7</v>
      </c>
      <c r="D4" s="95" t="s">
        <v>8</v>
      </c>
      <c r="E4" s="196" t="s">
        <v>6</v>
      </c>
      <c r="F4" s="95" t="s">
        <v>7</v>
      </c>
      <c r="G4" s="95" t="s">
        <v>8</v>
      </c>
      <c r="H4" s="197" t="s">
        <v>6</v>
      </c>
      <c r="I4" s="96" t="s">
        <v>7</v>
      </c>
      <c r="J4" s="96" t="s">
        <v>8</v>
      </c>
    </row>
    <row r="5" s="88" customFormat="1" ht="24" customHeight="1" spans="1:12">
      <c r="A5" s="101" t="s">
        <v>9</v>
      </c>
      <c r="B5" s="198">
        <f t="shared" ref="B5:J5" si="0">SUM(B7,B23)</f>
        <v>140362</v>
      </c>
      <c r="C5" s="198">
        <f t="shared" si="0"/>
        <v>129761</v>
      </c>
      <c r="D5" s="198">
        <f t="shared" si="0"/>
        <v>10601</v>
      </c>
      <c r="E5" s="198">
        <f t="shared" si="0"/>
        <v>156300</v>
      </c>
      <c r="F5" s="198">
        <f t="shared" si="0"/>
        <v>137000</v>
      </c>
      <c r="G5" s="198">
        <f t="shared" si="0"/>
        <v>19300</v>
      </c>
      <c r="H5" s="198">
        <f t="shared" si="0"/>
        <v>169326</v>
      </c>
      <c r="I5" s="198">
        <f t="shared" si="0"/>
        <v>153169</v>
      </c>
      <c r="J5" s="198">
        <f t="shared" si="0"/>
        <v>16157</v>
      </c>
      <c r="L5" s="203"/>
    </row>
    <row r="6" s="88" customFormat="1" ht="24" customHeight="1" spans="1:11">
      <c r="A6" s="199" t="s">
        <v>10</v>
      </c>
      <c r="B6" s="198">
        <f t="shared" ref="B6:J6" si="1">B8+B23</f>
        <v>133930</v>
      </c>
      <c r="C6" s="198">
        <f t="shared" si="1"/>
        <v>123654</v>
      </c>
      <c r="D6" s="198">
        <f t="shared" si="1"/>
        <v>10276</v>
      </c>
      <c r="E6" s="198">
        <f t="shared" si="1"/>
        <v>148960</v>
      </c>
      <c r="F6" s="198">
        <f t="shared" si="1"/>
        <v>130000</v>
      </c>
      <c r="G6" s="198">
        <f t="shared" si="1"/>
        <v>18960</v>
      </c>
      <c r="H6" s="198">
        <f t="shared" si="1"/>
        <v>160951</v>
      </c>
      <c r="I6" s="198">
        <f t="shared" si="1"/>
        <v>144994</v>
      </c>
      <c r="J6" s="198">
        <f t="shared" si="1"/>
        <v>15957</v>
      </c>
      <c r="K6" s="203"/>
    </row>
    <row r="7" s="88" customFormat="1" ht="24" customHeight="1" spans="1:11">
      <c r="A7" s="101" t="s">
        <v>11</v>
      </c>
      <c r="B7" s="198">
        <f t="shared" ref="B7:J7" si="2">SUM(B9:B22)</f>
        <v>110398</v>
      </c>
      <c r="C7" s="198">
        <f t="shared" si="2"/>
        <v>100465</v>
      </c>
      <c r="D7" s="198">
        <f t="shared" si="2"/>
        <v>9933</v>
      </c>
      <c r="E7" s="198">
        <f t="shared" si="2"/>
        <v>126640</v>
      </c>
      <c r="F7" s="198">
        <f t="shared" si="2"/>
        <v>114900</v>
      </c>
      <c r="G7" s="198">
        <f t="shared" si="2"/>
        <v>11740</v>
      </c>
      <c r="H7" s="198">
        <f t="shared" si="2"/>
        <v>116150</v>
      </c>
      <c r="I7" s="198">
        <f t="shared" si="2"/>
        <v>107722</v>
      </c>
      <c r="J7" s="198">
        <f t="shared" si="2"/>
        <v>8428</v>
      </c>
      <c r="K7" s="203"/>
    </row>
    <row r="8" s="88" customFormat="1" ht="24" customHeight="1" spans="1:11">
      <c r="A8" s="199" t="s">
        <v>10</v>
      </c>
      <c r="B8" s="198">
        <f t="shared" ref="B8:J8" si="3">B7-B22</f>
        <v>103966</v>
      </c>
      <c r="C8" s="198">
        <f t="shared" si="3"/>
        <v>94358</v>
      </c>
      <c r="D8" s="198">
        <f t="shared" si="3"/>
        <v>9608</v>
      </c>
      <c r="E8" s="198">
        <f t="shared" si="3"/>
        <v>119300</v>
      </c>
      <c r="F8" s="198">
        <f t="shared" si="3"/>
        <v>107900</v>
      </c>
      <c r="G8" s="198">
        <f t="shared" si="3"/>
        <v>11400</v>
      </c>
      <c r="H8" s="198">
        <f t="shared" si="3"/>
        <v>107775</v>
      </c>
      <c r="I8" s="198">
        <f t="shared" si="3"/>
        <v>99547</v>
      </c>
      <c r="J8" s="198">
        <f t="shared" si="3"/>
        <v>8228</v>
      </c>
      <c r="K8" s="203"/>
    </row>
    <row r="9" s="88" customFormat="1" ht="24" customHeight="1" spans="1:11">
      <c r="A9" s="200" t="s">
        <v>12</v>
      </c>
      <c r="B9" s="198">
        <f>SUM(C9:D9)</f>
        <v>47585</v>
      </c>
      <c r="C9" s="201">
        <v>43237</v>
      </c>
      <c r="D9" s="201">
        <v>4348</v>
      </c>
      <c r="E9" s="198">
        <f t="shared" ref="E9:E22" si="4">SUM(F9:G9)</f>
        <v>56900</v>
      </c>
      <c r="F9" s="201">
        <v>51300</v>
      </c>
      <c r="G9" s="201">
        <v>5600</v>
      </c>
      <c r="H9" s="198">
        <f t="shared" ref="H9:H22" si="5">SUM(I9:J9)</f>
        <v>39786</v>
      </c>
      <c r="I9" s="201">
        <v>36882</v>
      </c>
      <c r="J9" s="201">
        <v>2904</v>
      </c>
      <c r="K9" s="203"/>
    </row>
    <row r="10" s="88" customFormat="1" ht="22" customHeight="1" spans="1:11">
      <c r="A10" s="200" t="s">
        <v>13</v>
      </c>
      <c r="B10" s="198">
        <f t="shared" ref="B9:B22" si="6">SUM(C10:D10)</f>
        <v>18633</v>
      </c>
      <c r="C10" s="201">
        <v>17884</v>
      </c>
      <c r="D10" s="201">
        <v>749</v>
      </c>
      <c r="E10" s="198">
        <f t="shared" si="4"/>
        <v>20000</v>
      </c>
      <c r="F10" s="201">
        <v>19000</v>
      </c>
      <c r="G10" s="201">
        <v>1000</v>
      </c>
      <c r="H10" s="198">
        <f t="shared" si="5"/>
        <v>19236</v>
      </c>
      <c r="I10" s="201">
        <v>18722</v>
      </c>
      <c r="J10" s="201">
        <v>514</v>
      </c>
      <c r="K10" s="203"/>
    </row>
    <row r="11" s="88" customFormat="1" ht="24" customHeight="1" spans="1:11">
      <c r="A11" s="200" t="s">
        <v>14</v>
      </c>
      <c r="B11" s="198">
        <f t="shared" si="6"/>
        <v>2520</v>
      </c>
      <c r="C11" s="201">
        <v>2044</v>
      </c>
      <c r="D11" s="201">
        <v>476</v>
      </c>
      <c r="E11" s="198">
        <f t="shared" si="4"/>
        <v>3110</v>
      </c>
      <c r="F11" s="201">
        <v>2600</v>
      </c>
      <c r="G11" s="201">
        <v>510</v>
      </c>
      <c r="H11" s="198">
        <f t="shared" si="5"/>
        <v>2862</v>
      </c>
      <c r="I11" s="201">
        <v>1966</v>
      </c>
      <c r="J11" s="201">
        <v>896</v>
      </c>
      <c r="K11" s="203"/>
    </row>
    <row r="12" s="88" customFormat="1" ht="24" customHeight="1" spans="1:11">
      <c r="A12" s="200" t="s">
        <v>15</v>
      </c>
      <c r="B12" s="198">
        <f t="shared" si="6"/>
        <v>754</v>
      </c>
      <c r="C12" s="201">
        <v>53</v>
      </c>
      <c r="D12" s="201">
        <v>701</v>
      </c>
      <c r="E12" s="198">
        <f t="shared" si="4"/>
        <v>1050</v>
      </c>
      <c r="F12" s="201">
        <v>200</v>
      </c>
      <c r="G12" s="201">
        <v>850</v>
      </c>
      <c r="H12" s="198">
        <f t="shared" si="5"/>
        <v>89</v>
      </c>
      <c r="I12" s="201">
        <v>89</v>
      </c>
      <c r="J12" s="201">
        <v>0</v>
      </c>
      <c r="K12" s="203"/>
    </row>
    <row r="13" s="88" customFormat="1" ht="24" customHeight="1" spans="1:11">
      <c r="A13" s="200" t="s">
        <v>16</v>
      </c>
      <c r="B13" s="198">
        <f t="shared" si="6"/>
        <v>6449</v>
      </c>
      <c r="C13" s="201">
        <v>5976</v>
      </c>
      <c r="D13" s="201">
        <v>473</v>
      </c>
      <c r="E13" s="198">
        <f t="shared" si="4"/>
        <v>7350</v>
      </c>
      <c r="F13" s="201">
        <v>6800</v>
      </c>
      <c r="G13" s="201">
        <v>550</v>
      </c>
      <c r="H13" s="198">
        <f t="shared" si="5"/>
        <v>5734</v>
      </c>
      <c r="I13" s="201">
        <v>5434</v>
      </c>
      <c r="J13" s="201">
        <v>300</v>
      </c>
      <c r="K13" s="203"/>
    </row>
    <row r="14" s="88" customFormat="1" ht="24" customHeight="1" spans="1:11">
      <c r="A14" s="200" t="s">
        <v>17</v>
      </c>
      <c r="B14" s="198">
        <f t="shared" si="6"/>
        <v>12979</v>
      </c>
      <c r="C14" s="201">
        <v>11999</v>
      </c>
      <c r="D14" s="201">
        <v>980</v>
      </c>
      <c r="E14" s="198">
        <f t="shared" si="4"/>
        <v>13400</v>
      </c>
      <c r="F14" s="201">
        <v>12600</v>
      </c>
      <c r="G14" s="201">
        <v>800</v>
      </c>
      <c r="H14" s="198">
        <f t="shared" si="5"/>
        <v>18080</v>
      </c>
      <c r="I14" s="201">
        <v>15755</v>
      </c>
      <c r="J14" s="201">
        <v>2325</v>
      </c>
      <c r="K14" s="203"/>
    </row>
    <row r="15" s="88" customFormat="1" ht="24" customHeight="1" spans="1:11">
      <c r="A15" s="200" t="s">
        <v>18</v>
      </c>
      <c r="B15" s="198">
        <f t="shared" si="6"/>
        <v>4262</v>
      </c>
      <c r="C15" s="201">
        <v>4010</v>
      </c>
      <c r="D15" s="201">
        <v>252</v>
      </c>
      <c r="E15" s="198">
        <f t="shared" si="4"/>
        <v>4360</v>
      </c>
      <c r="F15" s="201">
        <v>4100</v>
      </c>
      <c r="G15" s="201">
        <v>260</v>
      </c>
      <c r="H15" s="198">
        <f t="shared" si="5"/>
        <v>4490</v>
      </c>
      <c r="I15" s="201">
        <v>4229</v>
      </c>
      <c r="J15" s="201">
        <v>261</v>
      </c>
      <c r="K15" s="203"/>
    </row>
    <row r="16" s="88" customFormat="1" ht="24" customHeight="1" spans="1:11">
      <c r="A16" s="200" t="s">
        <v>19</v>
      </c>
      <c r="B16" s="198">
        <f t="shared" si="6"/>
        <v>4411</v>
      </c>
      <c r="C16" s="201">
        <v>3820</v>
      </c>
      <c r="D16" s="201">
        <v>591</v>
      </c>
      <c r="E16" s="198">
        <f t="shared" si="4"/>
        <v>4680</v>
      </c>
      <c r="F16" s="201">
        <v>4000</v>
      </c>
      <c r="G16" s="201">
        <v>680</v>
      </c>
      <c r="H16" s="198">
        <f t="shared" si="5"/>
        <v>7355</v>
      </c>
      <c r="I16" s="201">
        <v>6625</v>
      </c>
      <c r="J16" s="201">
        <v>730</v>
      </c>
      <c r="K16" s="203"/>
    </row>
    <row r="17" s="88" customFormat="1" ht="24" customHeight="1" spans="1:11">
      <c r="A17" s="200" t="s">
        <v>20</v>
      </c>
      <c r="B17" s="198">
        <f t="shared" si="6"/>
        <v>4468</v>
      </c>
      <c r="C17" s="201">
        <v>3463</v>
      </c>
      <c r="D17" s="201">
        <v>1005</v>
      </c>
      <c r="E17" s="198">
        <f t="shared" si="4"/>
        <v>5700</v>
      </c>
      <c r="F17" s="201">
        <v>4600</v>
      </c>
      <c r="G17" s="201">
        <v>1100</v>
      </c>
      <c r="H17" s="198">
        <f t="shared" si="5"/>
        <v>3732</v>
      </c>
      <c r="I17" s="201">
        <v>3483</v>
      </c>
      <c r="J17" s="201">
        <v>249</v>
      </c>
      <c r="K17" s="203"/>
    </row>
    <row r="18" s="88" customFormat="1" ht="24" customHeight="1" spans="1:11">
      <c r="A18" s="200" t="s">
        <v>21</v>
      </c>
      <c r="B18" s="198">
        <f t="shared" si="6"/>
        <v>0</v>
      </c>
      <c r="C18" s="201">
        <v>0</v>
      </c>
      <c r="D18" s="201">
        <v>0</v>
      </c>
      <c r="E18" s="198">
        <f t="shared" si="4"/>
        <v>0</v>
      </c>
      <c r="F18" s="201">
        <v>0</v>
      </c>
      <c r="G18" s="201">
        <v>0</v>
      </c>
      <c r="H18" s="198">
        <f t="shared" si="5"/>
        <v>7</v>
      </c>
      <c r="I18" s="201">
        <v>7</v>
      </c>
      <c r="J18" s="201">
        <v>0</v>
      </c>
      <c r="K18" s="203"/>
    </row>
    <row r="19" s="88" customFormat="1" ht="24" customHeight="1" spans="1:11">
      <c r="A19" s="200" t="s">
        <v>22</v>
      </c>
      <c r="B19" s="198">
        <f t="shared" si="6"/>
        <v>1312</v>
      </c>
      <c r="C19" s="201">
        <v>1312</v>
      </c>
      <c r="D19" s="201">
        <v>0</v>
      </c>
      <c r="E19" s="198">
        <f t="shared" si="4"/>
        <v>2400</v>
      </c>
      <c r="F19" s="201">
        <v>2400</v>
      </c>
      <c r="G19" s="201">
        <v>0</v>
      </c>
      <c r="H19" s="198">
        <f t="shared" si="5"/>
        <v>6214</v>
      </c>
      <c r="I19" s="201">
        <v>6196</v>
      </c>
      <c r="J19" s="201">
        <v>18</v>
      </c>
      <c r="K19" s="203"/>
    </row>
    <row r="20" s="88" customFormat="1" ht="24" customHeight="1" spans="1:11">
      <c r="A20" s="200" t="s">
        <v>23</v>
      </c>
      <c r="B20" s="198">
        <f t="shared" si="6"/>
        <v>132</v>
      </c>
      <c r="C20" s="201">
        <v>99</v>
      </c>
      <c r="D20" s="201">
        <v>33</v>
      </c>
      <c r="E20" s="198">
        <f t="shared" si="4"/>
        <v>350</v>
      </c>
      <c r="F20" s="201">
        <v>300</v>
      </c>
      <c r="G20" s="201">
        <v>50</v>
      </c>
      <c r="H20" s="198">
        <f t="shared" si="5"/>
        <v>190</v>
      </c>
      <c r="I20" s="201">
        <v>159</v>
      </c>
      <c r="J20" s="201">
        <v>31</v>
      </c>
      <c r="K20" s="203"/>
    </row>
    <row r="21" s="88" customFormat="1" ht="24" customHeight="1" spans="1:11">
      <c r="A21" s="200" t="s">
        <v>24</v>
      </c>
      <c r="B21" s="198">
        <f t="shared" si="6"/>
        <v>461</v>
      </c>
      <c r="C21" s="201">
        <v>461</v>
      </c>
      <c r="D21" s="201">
        <v>0</v>
      </c>
      <c r="E21" s="198">
        <f t="shared" si="4"/>
        <v>0</v>
      </c>
      <c r="F21" s="201">
        <v>0</v>
      </c>
      <c r="G21" s="201">
        <v>0</v>
      </c>
      <c r="H21" s="198">
        <f t="shared" si="5"/>
        <v>0</v>
      </c>
      <c r="I21" s="201">
        <v>0</v>
      </c>
      <c r="J21" s="201">
        <v>0</v>
      </c>
      <c r="K21" s="203"/>
    </row>
    <row r="22" s="88" customFormat="1" ht="24" customHeight="1" spans="1:11">
      <c r="A22" s="202" t="s">
        <v>25</v>
      </c>
      <c r="B22" s="198">
        <f t="shared" si="6"/>
        <v>6432</v>
      </c>
      <c r="C22" s="201">
        <v>6107</v>
      </c>
      <c r="D22" s="201">
        <v>325</v>
      </c>
      <c r="E22" s="198">
        <f t="shared" si="4"/>
        <v>7340</v>
      </c>
      <c r="F22" s="201">
        <v>7000</v>
      </c>
      <c r="G22" s="201">
        <v>340</v>
      </c>
      <c r="H22" s="198">
        <f t="shared" si="5"/>
        <v>8375</v>
      </c>
      <c r="I22" s="201">
        <v>8175</v>
      </c>
      <c r="J22" s="201">
        <v>200</v>
      </c>
      <c r="K22" s="203"/>
    </row>
    <row r="23" s="88" customFormat="1" ht="24" customHeight="1" spans="1:11">
      <c r="A23" s="101" t="s">
        <v>26</v>
      </c>
      <c r="B23" s="198">
        <f t="shared" ref="B23:J23" si="7">SUM(B24,B26,B27:B32)</f>
        <v>29964</v>
      </c>
      <c r="C23" s="198">
        <f t="shared" si="7"/>
        <v>29296</v>
      </c>
      <c r="D23" s="198">
        <f t="shared" si="7"/>
        <v>668</v>
      </c>
      <c r="E23" s="198">
        <f t="shared" si="7"/>
        <v>29660</v>
      </c>
      <c r="F23" s="198">
        <f t="shared" si="7"/>
        <v>22100</v>
      </c>
      <c r="G23" s="198">
        <f t="shared" si="7"/>
        <v>7560</v>
      </c>
      <c r="H23" s="198">
        <f t="shared" si="7"/>
        <v>53176</v>
      </c>
      <c r="I23" s="198">
        <f t="shared" si="7"/>
        <v>45447</v>
      </c>
      <c r="J23" s="198">
        <f t="shared" si="7"/>
        <v>7729</v>
      </c>
      <c r="K23" s="203"/>
    </row>
    <row r="24" s="88" customFormat="1" ht="24" customHeight="1" spans="1:11">
      <c r="A24" s="200" t="s">
        <v>27</v>
      </c>
      <c r="B24" s="198">
        <f>SUM(C24:D24)</f>
        <v>2733</v>
      </c>
      <c r="C24" s="201">
        <v>2535</v>
      </c>
      <c r="D24" s="201">
        <v>198</v>
      </c>
      <c r="E24" s="198">
        <f>SUM(F24:G24)</f>
        <v>3600</v>
      </c>
      <c r="F24" s="201">
        <v>3200</v>
      </c>
      <c r="G24" s="201">
        <v>400</v>
      </c>
      <c r="H24" s="198">
        <f>SUM(I24:J24)</f>
        <v>3001</v>
      </c>
      <c r="I24" s="201">
        <v>2892</v>
      </c>
      <c r="J24" s="201">
        <v>109</v>
      </c>
      <c r="K24" s="203"/>
    </row>
    <row r="25" s="88" customFormat="1" ht="24" customHeight="1" spans="1:11">
      <c r="A25" s="202" t="s">
        <v>28</v>
      </c>
      <c r="B25" s="198">
        <f>SUM(C25:D25)</f>
        <v>2732</v>
      </c>
      <c r="C25" s="201">
        <v>2534</v>
      </c>
      <c r="D25" s="201">
        <v>198</v>
      </c>
      <c r="E25" s="198">
        <f>SUM(F25:G25)</f>
        <v>3600</v>
      </c>
      <c r="F25" s="201">
        <v>3200</v>
      </c>
      <c r="G25" s="201">
        <v>400</v>
      </c>
      <c r="H25" s="198">
        <f>SUM(I25:J25)</f>
        <v>2405</v>
      </c>
      <c r="I25" s="201">
        <v>2296</v>
      </c>
      <c r="J25" s="201">
        <v>109</v>
      </c>
      <c r="K25" s="203"/>
    </row>
    <row r="26" s="88" customFormat="1" ht="24" customHeight="1" spans="1:11">
      <c r="A26" s="200" t="s">
        <v>29</v>
      </c>
      <c r="B26" s="198">
        <f>SUM(C26:D26)</f>
        <v>1457</v>
      </c>
      <c r="C26" s="201">
        <v>1457</v>
      </c>
      <c r="D26" s="201">
        <v>0</v>
      </c>
      <c r="E26" s="198">
        <f>SUM(F26:G26)</f>
        <v>1600</v>
      </c>
      <c r="F26" s="201">
        <v>1600</v>
      </c>
      <c r="G26" s="201">
        <v>0</v>
      </c>
      <c r="H26" s="198">
        <f>SUM(I26:J26)</f>
        <v>1220</v>
      </c>
      <c r="I26" s="201">
        <v>1220</v>
      </c>
      <c r="J26" s="201">
        <v>0</v>
      </c>
      <c r="K26" s="203"/>
    </row>
    <row r="27" s="88" customFormat="1" ht="24" customHeight="1" spans="1:11">
      <c r="A27" s="200" t="s">
        <v>30</v>
      </c>
      <c r="B27" s="198">
        <f t="shared" ref="B27:B32" si="8">SUM(C27:D27)</f>
        <v>1410</v>
      </c>
      <c r="C27" s="201">
        <v>1410</v>
      </c>
      <c r="D27" s="201">
        <v>0</v>
      </c>
      <c r="E27" s="198">
        <f t="shared" ref="E27:E32" si="9">SUM(F27:G27)</f>
        <v>1900</v>
      </c>
      <c r="F27" s="201">
        <v>1900</v>
      </c>
      <c r="G27" s="201">
        <v>0</v>
      </c>
      <c r="H27" s="198">
        <f t="shared" ref="H27:H32" si="10">SUM(I27:J27)</f>
        <v>2663</v>
      </c>
      <c r="I27" s="201">
        <v>2663</v>
      </c>
      <c r="J27" s="201">
        <v>0</v>
      </c>
      <c r="K27" s="203"/>
    </row>
    <row r="28" s="88" customFormat="1" ht="24" customHeight="1" spans="1:11">
      <c r="A28" s="200" t="s">
        <v>31</v>
      </c>
      <c r="B28" s="198">
        <f t="shared" si="8"/>
        <v>0</v>
      </c>
      <c r="C28" s="201">
        <v>0</v>
      </c>
      <c r="D28" s="201">
        <v>0</v>
      </c>
      <c r="E28" s="198">
        <f t="shared" si="9"/>
        <v>0</v>
      </c>
      <c r="F28" s="201">
        <v>0</v>
      </c>
      <c r="G28" s="201">
        <v>0</v>
      </c>
      <c r="H28" s="198">
        <f t="shared" si="10"/>
        <v>10001</v>
      </c>
      <c r="I28" s="201">
        <v>10001</v>
      </c>
      <c r="J28" s="201">
        <v>0</v>
      </c>
      <c r="K28" s="203"/>
    </row>
    <row r="29" s="88" customFormat="1" ht="24" customHeight="1" spans="1:11">
      <c r="A29" s="200" t="s">
        <v>32</v>
      </c>
      <c r="B29" s="198">
        <f t="shared" si="8"/>
        <v>23165</v>
      </c>
      <c r="C29" s="201">
        <v>22695</v>
      </c>
      <c r="D29" s="201">
        <v>470</v>
      </c>
      <c r="E29" s="198">
        <f t="shared" si="9"/>
        <v>22460</v>
      </c>
      <c r="F29" s="201">
        <v>15300</v>
      </c>
      <c r="G29" s="201">
        <v>7160</v>
      </c>
      <c r="H29" s="198">
        <f t="shared" si="10"/>
        <v>36274</v>
      </c>
      <c r="I29" s="201">
        <v>28654</v>
      </c>
      <c r="J29" s="201">
        <v>7620</v>
      </c>
      <c r="K29" s="203"/>
    </row>
    <row r="30" s="88" customFormat="1" ht="24" customHeight="1" spans="1:11">
      <c r="A30" s="200" t="s">
        <v>33</v>
      </c>
      <c r="B30" s="198">
        <f t="shared" si="8"/>
        <v>0</v>
      </c>
      <c r="C30" s="201">
        <v>0</v>
      </c>
      <c r="D30" s="201">
        <v>0</v>
      </c>
      <c r="E30" s="198">
        <f t="shared" si="9"/>
        <v>0</v>
      </c>
      <c r="F30" s="201">
        <v>0</v>
      </c>
      <c r="G30" s="201">
        <v>0</v>
      </c>
      <c r="H30" s="198">
        <f t="shared" si="10"/>
        <v>0</v>
      </c>
      <c r="I30" s="201">
        <v>0</v>
      </c>
      <c r="J30" s="201">
        <v>0</v>
      </c>
      <c r="K30" s="203"/>
    </row>
    <row r="31" s="88" customFormat="1" ht="24" customHeight="1" spans="1:11">
      <c r="A31" s="200" t="s">
        <v>34</v>
      </c>
      <c r="B31" s="198">
        <f t="shared" si="8"/>
        <v>1073</v>
      </c>
      <c r="C31" s="201">
        <v>1073</v>
      </c>
      <c r="D31" s="201">
        <v>0</v>
      </c>
      <c r="E31" s="198">
        <f t="shared" si="9"/>
        <v>0</v>
      </c>
      <c r="F31" s="201">
        <v>0</v>
      </c>
      <c r="G31" s="201">
        <v>0</v>
      </c>
      <c r="H31" s="198">
        <f t="shared" si="10"/>
        <v>0</v>
      </c>
      <c r="I31" s="201">
        <v>0</v>
      </c>
      <c r="J31" s="201">
        <v>0</v>
      </c>
      <c r="K31" s="203"/>
    </row>
    <row r="32" s="88" customFormat="1" ht="24" customHeight="1" spans="1:11">
      <c r="A32" s="200" t="s">
        <v>35</v>
      </c>
      <c r="B32" s="198">
        <f t="shared" si="8"/>
        <v>126</v>
      </c>
      <c r="C32" s="201">
        <v>126</v>
      </c>
      <c r="D32" s="201">
        <v>0</v>
      </c>
      <c r="E32" s="198">
        <f t="shared" si="9"/>
        <v>100</v>
      </c>
      <c r="F32" s="201">
        <v>100</v>
      </c>
      <c r="G32" s="201">
        <v>0</v>
      </c>
      <c r="H32" s="198">
        <f t="shared" si="10"/>
        <v>17</v>
      </c>
      <c r="I32" s="201">
        <v>17</v>
      </c>
      <c r="J32" s="201">
        <v>0</v>
      </c>
      <c r="K32" s="203"/>
    </row>
  </sheetData>
  <mergeCells count="5">
    <mergeCell ref="A1:J1"/>
    <mergeCell ref="B3:D3"/>
    <mergeCell ref="E3:G3"/>
    <mergeCell ref="H3:J3"/>
    <mergeCell ref="A3:A4"/>
  </mergeCells>
  <printOptions horizontalCentered="1"/>
  <pageMargins left="0.393055555555556" right="0.196527777777778" top="0.590277777777778" bottom="0.393055555555556" header="0.393055555555556" footer="0.196527777777778"/>
  <pageSetup paperSize="9" scale="83" fitToHeight="0" orientation="portrait" horizontalDpi="600"/>
  <headerFooter>
    <oddHeader>&amp;L&amp;"黑体"&amp;12表一：</oddHeader>
    <oddFooter>&amp;C&amp;"黑体"&amp;9第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U329"/>
  <sheetViews>
    <sheetView showZeros="0" zoomScale="90" zoomScaleNormal="90" workbookViewId="0">
      <selection activeCell="V11" sqref="V11"/>
    </sheetView>
  </sheetViews>
  <sheetFormatPr defaultColWidth="8" defaultRowHeight="12.75" customHeight="1"/>
  <cols>
    <col min="1" max="1" width="40.625" style="130" customWidth="1"/>
    <col min="2" max="12" width="10.125" style="130" customWidth="1"/>
    <col min="13" max="13" width="6.625" style="160" customWidth="1"/>
    <col min="14" max="14" width="12.625" style="160" customWidth="1"/>
    <col min="15" max="15" width="12.625" style="189" customWidth="1"/>
    <col min="16" max="17" width="12.625" style="160" customWidth="1"/>
    <col min="18" max="18" width="6.625" style="160" customWidth="1"/>
    <col min="19" max="21" width="10.125" style="130" customWidth="1"/>
    <col min="22" max="16384" width="8" style="160"/>
  </cols>
  <sheetData>
    <row r="2" s="159" customFormat="1" ht="36" customHeight="1" spans="1:21">
      <c r="A2" s="161" t="s">
        <v>36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O2" s="192"/>
      <c r="S2" s="161"/>
      <c r="T2" s="161"/>
      <c r="U2" s="161"/>
    </row>
    <row r="3" s="130" customFormat="1" ht="15" spans="1:21">
      <c r="A3" s="162"/>
      <c r="B3" s="162"/>
      <c r="C3" s="162"/>
      <c r="D3" s="162"/>
      <c r="E3" s="162"/>
      <c r="F3" s="162"/>
      <c r="G3" s="162"/>
      <c r="H3" s="162"/>
      <c r="I3" s="193"/>
      <c r="J3" s="162"/>
      <c r="K3" s="162"/>
      <c r="L3" s="193" t="s">
        <v>1</v>
      </c>
      <c r="O3" s="132"/>
      <c r="S3" s="162"/>
      <c r="T3" s="162"/>
      <c r="U3" s="193"/>
    </row>
    <row r="4" s="130" customFormat="1" ht="21.75" customHeight="1" spans="1:21">
      <c r="A4" s="163" t="s">
        <v>37</v>
      </c>
      <c r="B4" s="164" t="s">
        <v>38</v>
      </c>
      <c r="C4" s="164" t="s">
        <v>39</v>
      </c>
      <c r="D4" s="164"/>
      <c r="E4" s="164"/>
      <c r="F4" s="165" t="s">
        <v>40</v>
      </c>
      <c r="G4" s="166" t="s">
        <v>41</v>
      </c>
      <c r="H4" s="167"/>
      <c r="I4" s="181"/>
      <c r="J4" s="166" t="s">
        <v>42</v>
      </c>
      <c r="K4" s="167"/>
      <c r="L4" s="181"/>
      <c r="O4" s="132"/>
      <c r="S4" s="166" t="s">
        <v>43</v>
      </c>
      <c r="T4" s="167"/>
      <c r="U4" s="181"/>
    </row>
    <row r="5" s="188" customFormat="1" ht="21.75" customHeight="1" spans="1:21">
      <c r="A5" s="190"/>
      <c r="B5" s="191"/>
      <c r="C5" s="168" t="s">
        <v>44</v>
      </c>
      <c r="D5" s="168" t="s">
        <v>45</v>
      </c>
      <c r="E5" s="168" t="s">
        <v>46</v>
      </c>
      <c r="F5" s="169"/>
      <c r="G5" s="168" t="s">
        <v>38</v>
      </c>
      <c r="H5" s="168" t="s">
        <v>39</v>
      </c>
      <c r="I5" s="168" t="s">
        <v>40</v>
      </c>
      <c r="J5" s="168" t="s">
        <v>38</v>
      </c>
      <c r="K5" s="168" t="s">
        <v>39</v>
      </c>
      <c r="L5" s="168" t="s">
        <v>40</v>
      </c>
      <c r="N5" s="182"/>
      <c r="O5" s="168" t="s">
        <v>38</v>
      </c>
      <c r="P5" s="168" t="s">
        <v>39</v>
      </c>
      <c r="Q5" s="168" t="s">
        <v>40</v>
      </c>
      <c r="S5" s="168" t="s">
        <v>38</v>
      </c>
      <c r="T5" s="168" t="s">
        <v>39</v>
      </c>
      <c r="U5" s="168" t="s">
        <v>40</v>
      </c>
    </row>
    <row r="6" s="130" customFormat="1" ht="21.75" customHeight="1" spans="1:21">
      <c r="A6" s="170" t="s">
        <v>47</v>
      </c>
      <c r="B6" s="171">
        <f t="shared" ref="B6:I6" si="0">B7+B73+B76+B87+B95+B104+B116+B164+B194+B209+B220+B260+B266+B282+B288+B294+B312+B315+B323+B326+B274+B279</f>
        <v>177749.6207</v>
      </c>
      <c r="C6" s="171">
        <f t="shared" si="0"/>
        <v>42933.70428</v>
      </c>
      <c r="D6" s="171">
        <f t="shared" si="0"/>
        <v>40161.311911</v>
      </c>
      <c r="E6" s="171">
        <f t="shared" si="0"/>
        <v>2772.392369</v>
      </c>
      <c r="F6" s="171">
        <f t="shared" si="0"/>
        <v>134815.91642</v>
      </c>
      <c r="G6" s="171" t="e">
        <f t="shared" si="0"/>
        <v>#VALUE!</v>
      </c>
      <c r="H6" s="171" t="e">
        <f t="shared" si="0"/>
        <v>#VALUE!</v>
      </c>
      <c r="I6" s="171" t="e">
        <f t="shared" si="0"/>
        <v>#VALUE!</v>
      </c>
      <c r="J6" s="183" t="e">
        <f t="shared" ref="J6:J69" si="1">IF(B6=0,"",G6/B6)</f>
        <v>#VALUE!</v>
      </c>
      <c r="K6" s="183" t="e">
        <f t="shared" ref="K6:K69" si="2">IF(C6=0,"",H6/C6)</f>
        <v>#VALUE!</v>
      </c>
      <c r="L6" s="183" t="e">
        <f t="shared" ref="L6:L69" si="3">IF(F6=0,"",I6/F6)</f>
        <v>#VALUE!</v>
      </c>
      <c r="N6" s="168" t="s">
        <v>48</v>
      </c>
      <c r="O6" s="171">
        <f t="shared" ref="O6:O11" si="4">SUM(P6:Q6)</f>
        <v>34559.093048</v>
      </c>
      <c r="P6" s="171">
        <f>'[7]基本支出总表（开）'!O6</f>
        <v>34559.093048</v>
      </c>
      <c r="Q6" s="171">
        <f>'[7]项目支出总表（开）'!W6</f>
        <v>0</v>
      </c>
      <c r="S6" s="171" t="e">
        <f t="shared" ref="S6:U6" si="5">S7+S73+S76+S87+S95+S104+S116+S164+S194+S209+S220+S260+S266+S282+S288+S294+S312+S315+S323+S326+S274+S279</f>
        <v>#VALUE!</v>
      </c>
      <c r="T6" s="171" t="e">
        <f t="shared" si="5"/>
        <v>#VALUE!</v>
      </c>
      <c r="U6" s="171" t="e">
        <f t="shared" si="5"/>
        <v>#VALUE!</v>
      </c>
    </row>
    <row r="7" s="130" customFormat="1" ht="21.75" customHeight="1" spans="1:21">
      <c r="A7" s="172" t="s">
        <v>49</v>
      </c>
      <c r="B7" s="173">
        <f t="shared" ref="B7:I7" si="6">B8+B10+B13+B17+B21+B27+B29+B33+B37+B41+B43+B48+B52+B55+B60+B64+B67</f>
        <v>22847.319025</v>
      </c>
      <c r="C7" s="173">
        <f t="shared" si="6"/>
        <v>11580.769025</v>
      </c>
      <c r="D7" s="173">
        <f t="shared" si="6"/>
        <v>10382.509854</v>
      </c>
      <c r="E7" s="173">
        <f t="shared" si="6"/>
        <v>1198.259171</v>
      </c>
      <c r="F7" s="173">
        <f t="shared" si="6"/>
        <v>11266.55</v>
      </c>
      <c r="G7" s="173" t="e">
        <f t="shared" si="6"/>
        <v>#VALUE!</v>
      </c>
      <c r="H7" s="173" t="e">
        <f t="shared" si="6"/>
        <v>#VALUE!</v>
      </c>
      <c r="I7" s="173" t="e">
        <f t="shared" si="6"/>
        <v>#VALUE!</v>
      </c>
      <c r="J7" s="184" t="e">
        <f t="shared" si="1"/>
        <v>#VALUE!</v>
      </c>
      <c r="K7" s="184" t="e">
        <f t="shared" si="2"/>
        <v>#VALUE!</v>
      </c>
      <c r="L7" s="184" t="e">
        <f t="shared" si="3"/>
        <v>#VALUE!</v>
      </c>
      <c r="N7" s="168" t="s">
        <v>50</v>
      </c>
      <c r="O7" s="171">
        <f t="shared" si="4"/>
        <v>26525.886506</v>
      </c>
      <c r="P7" s="171">
        <f>'[7]基本支出总表（开）'!Q6</f>
        <v>8084.886506</v>
      </c>
      <c r="Q7" s="171">
        <f>'[7]项目支出总表（开）'!Z6</f>
        <v>18441</v>
      </c>
      <c r="S7" s="173" t="e">
        <f t="shared" ref="S7:U7" si="7">S8+S10+S13+S17+S21+S27+S29+S33+S37+S41+S43+S48+S52+S55+S60+S64+S67</f>
        <v>#VALUE!</v>
      </c>
      <c r="T7" s="173" t="e">
        <f t="shared" si="7"/>
        <v>#VALUE!</v>
      </c>
      <c r="U7" s="173" t="e">
        <f t="shared" si="7"/>
        <v>#VALUE!</v>
      </c>
    </row>
    <row r="8" s="130" customFormat="1" ht="21.75" customHeight="1" spans="1:21">
      <c r="A8" s="174" t="s">
        <v>51</v>
      </c>
      <c r="B8" s="175">
        <f t="shared" ref="B8:I8" si="8">SUM(B9)</f>
        <v>25</v>
      </c>
      <c r="C8" s="175">
        <f t="shared" si="8"/>
        <v>0</v>
      </c>
      <c r="D8" s="175">
        <f t="shared" si="8"/>
        <v>0</v>
      </c>
      <c r="E8" s="175">
        <f t="shared" si="8"/>
        <v>0</v>
      </c>
      <c r="F8" s="175">
        <f t="shared" si="8"/>
        <v>25</v>
      </c>
      <c r="G8" s="175" t="e">
        <f t="shared" si="8"/>
        <v>#VALUE!</v>
      </c>
      <c r="H8" s="175" t="e">
        <f t="shared" si="8"/>
        <v>#VALUE!</v>
      </c>
      <c r="I8" s="175" t="e">
        <f t="shared" si="8"/>
        <v>#VALUE!</v>
      </c>
      <c r="J8" s="185" t="e">
        <f t="shared" si="1"/>
        <v>#VALUE!</v>
      </c>
      <c r="K8" s="185" t="str">
        <f t="shared" si="2"/>
        <v/>
      </c>
      <c r="L8" s="185" t="e">
        <f t="shared" si="3"/>
        <v>#VALUE!</v>
      </c>
      <c r="N8" s="168" t="s">
        <v>52</v>
      </c>
      <c r="O8" s="171">
        <f t="shared" si="4"/>
        <v>77209.77775</v>
      </c>
      <c r="P8" s="171">
        <f>'[7]基本支出总表（开）'!R6</f>
        <v>32388.655144</v>
      </c>
      <c r="Q8" s="171">
        <f>'[7]项目支出总表（开）'!AA6</f>
        <v>44821.122606</v>
      </c>
      <c r="S8" s="175" t="e">
        <f t="shared" ref="S8:U8" si="9">SUM(S9)</f>
        <v>#VALUE!</v>
      </c>
      <c r="T8" s="175" t="e">
        <f t="shared" si="9"/>
        <v>#VALUE!</v>
      </c>
      <c r="U8" s="175" t="e">
        <f t="shared" si="9"/>
        <v>#VALUE!</v>
      </c>
    </row>
    <row r="9" s="130" customFormat="1" ht="21.75" customHeight="1" spans="1:21">
      <c r="A9" s="176" t="s">
        <v>53</v>
      </c>
      <c r="B9" s="177">
        <v>25</v>
      </c>
      <c r="C9" s="177"/>
      <c r="D9" s="177"/>
      <c r="E9" s="177"/>
      <c r="F9" s="177">
        <v>25</v>
      </c>
      <c r="G9" s="177" t="e">
        <f t="shared" ref="G9:G12" si="10">SUM(H9:I9)</f>
        <v>#VALUE!</v>
      </c>
      <c r="H9" s="177" t="e">
        <f>SUMIFS('[7]基本支出总表（开）'!P:P,'[7]基本支出总表（开）'!C:C,MID(A9,4,7))</f>
        <v>#VALUE!</v>
      </c>
      <c r="I9" s="177" t="e">
        <f>SUMIFS('[7]项目支出总表（开）'!Y:Y,'[7]项目支出总表（开）'!C:C,MID(A9,4,7))+SUMIFS('[7]项目支出总表（开）'!Z:Z,'[7]项目支出总表（开）'!C:C,MID(A9,4,7))</f>
        <v>#VALUE!</v>
      </c>
      <c r="J9" s="186" t="e">
        <f t="shared" si="1"/>
        <v>#VALUE!</v>
      </c>
      <c r="K9" s="186" t="str">
        <f t="shared" si="2"/>
        <v/>
      </c>
      <c r="L9" s="186" t="e">
        <f t="shared" si="3"/>
        <v>#VALUE!</v>
      </c>
      <c r="N9" s="168" t="s">
        <v>54</v>
      </c>
      <c r="O9" s="171">
        <f t="shared" si="4"/>
        <v>136359.920593</v>
      </c>
      <c r="P9" s="171">
        <f>'[7]基本支出总表（开）'!P6</f>
        <v>30785.70464</v>
      </c>
      <c r="Q9" s="171">
        <f>'[7]项目支出总表（开）'!X6</f>
        <v>105574.215953</v>
      </c>
      <c r="S9" s="177" t="e">
        <f t="shared" ref="S9:S12" si="11">SUM(T9:U9)</f>
        <v>#VALUE!</v>
      </c>
      <c r="T9" s="177" t="e">
        <f>SUMIFS('[7]基本支出总表（开）'!M:M,'[7]基本支出总表（开）'!C:C,MID(TRIM(A9),2,7))</f>
        <v>#VALUE!</v>
      </c>
      <c r="U9" s="177" t="e">
        <f>SUMIFS('[7]项目支出总表（开）'!V:V,'[7]项目支出总表（开）'!C:C,MID(TRIM(A9),2,7))</f>
        <v>#VALUE!</v>
      </c>
    </row>
    <row r="10" s="130" customFormat="1" ht="21.75" customHeight="1" spans="1:21">
      <c r="A10" s="174" t="s">
        <v>55</v>
      </c>
      <c r="B10" s="175">
        <f t="shared" ref="B10:I10" si="12">SUM(B11:B12)</f>
        <v>8452.663269</v>
      </c>
      <c r="C10" s="175">
        <f t="shared" si="12"/>
        <v>4589.333269</v>
      </c>
      <c r="D10" s="175">
        <f t="shared" si="12"/>
        <v>4030.865979</v>
      </c>
      <c r="E10" s="175">
        <f t="shared" si="12"/>
        <v>558.46729</v>
      </c>
      <c r="F10" s="175">
        <f t="shared" si="12"/>
        <v>3863.33</v>
      </c>
      <c r="G10" s="175" t="e">
        <f t="shared" si="12"/>
        <v>#VALUE!</v>
      </c>
      <c r="H10" s="175" t="e">
        <f t="shared" si="12"/>
        <v>#VALUE!</v>
      </c>
      <c r="I10" s="175" t="e">
        <f t="shared" si="12"/>
        <v>#VALUE!</v>
      </c>
      <c r="J10" s="185" t="e">
        <f t="shared" si="1"/>
        <v>#VALUE!</v>
      </c>
      <c r="K10" s="185" t="e">
        <f t="shared" si="2"/>
        <v>#VALUE!</v>
      </c>
      <c r="L10" s="185" t="e">
        <f t="shared" si="3"/>
        <v>#VALUE!</v>
      </c>
      <c r="N10" s="168" t="s">
        <v>56</v>
      </c>
      <c r="O10" s="171">
        <f t="shared" si="4"/>
        <v>87367.019215</v>
      </c>
      <c r="P10" s="171">
        <f>'[7]基本支出总表（开）'!S6</f>
        <v>1602.950504</v>
      </c>
      <c r="Q10" s="171">
        <f>'[7]项目支出总表（开）'!AB6</f>
        <v>85764.068711</v>
      </c>
      <c r="S10" s="175" t="e">
        <f t="shared" ref="S10:U10" si="13">SUM(S11:S12)</f>
        <v>#VALUE!</v>
      </c>
      <c r="T10" s="175" t="e">
        <f t="shared" si="13"/>
        <v>#VALUE!</v>
      </c>
      <c r="U10" s="175" t="e">
        <f t="shared" si="13"/>
        <v>#VALUE!</v>
      </c>
    </row>
    <row r="11" s="130" customFormat="1" ht="21.75" customHeight="1" spans="1:21">
      <c r="A11" s="176" t="s">
        <v>57</v>
      </c>
      <c r="B11" s="177">
        <v>4589.333269</v>
      </c>
      <c r="C11" s="177">
        <v>4589.333269</v>
      </c>
      <c r="D11" s="177">
        <v>4030.865979</v>
      </c>
      <c r="E11" s="177">
        <v>558.46729</v>
      </c>
      <c r="F11" s="177"/>
      <c r="G11" s="177" t="e">
        <f t="shared" si="10"/>
        <v>#VALUE!</v>
      </c>
      <c r="H11" s="177" t="e">
        <f>SUMIFS('[7]基本支出总表（开）'!P:P,'[7]基本支出总表（开）'!C:C,MID(A11,4,7))</f>
        <v>#VALUE!</v>
      </c>
      <c r="I11" s="177" t="e">
        <f>SUMIFS('[7]项目支出总表（开）'!Y:Y,'[7]项目支出总表（开）'!C:C,MID(A11,4,7))+SUMIFS('[7]项目支出总表（开）'!Z:Z,'[7]项目支出总表（开）'!C:C,MID(A11,4,7))</f>
        <v>#VALUE!</v>
      </c>
      <c r="J11" s="186" t="e">
        <f t="shared" si="1"/>
        <v>#VALUE!</v>
      </c>
      <c r="K11" s="186" t="e">
        <f t="shared" si="2"/>
        <v>#VALUE!</v>
      </c>
      <c r="L11" s="186" t="str">
        <f t="shared" si="3"/>
        <v/>
      </c>
      <c r="N11" s="168" t="s">
        <v>58</v>
      </c>
      <c r="O11" s="171">
        <f t="shared" si="4"/>
        <v>16191.655435</v>
      </c>
      <c r="P11" s="171">
        <f>'[7]基本支出总表（开）'!T6</f>
        <v>11858.274914</v>
      </c>
      <c r="Q11" s="171">
        <f>'[7]项目支出总表（开）'!AC6</f>
        <v>4333.380521</v>
      </c>
      <c r="S11" s="177" t="e">
        <f t="shared" si="11"/>
        <v>#VALUE!</v>
      </c>
      <c r="T11" s="177" t="e">
        <f>SUMIFS('[7]基本支出总表（开）'!M:M,'[7]基本支出总表（开）'!C:C,MID(TRIM(A11),2,7))</f>
        <v>#VALUE!</v>
      </c>
      <c r="U11" s="177" t="e">
        <f>SUMIFS('[7]项目支出总表（开）'!V:V,'[7]项目支出总表（开）'!C:C,MID(TRIM(A11),2,7))</f>
        <v>#VALUE!</v>
      </c>
    </row>
    <row r="12" s="130" customFormat="1" ht="21.75" customHeight="1" spans="1:21">
      <c r="A12" s="176" t="s">
        <v>59</v>
      </c>
      <c r="B12" s="177">
        <v>3863.33</v>
      </c>
      <c r="C12" s="177"/>
      <c r="D12" s="177"/>
      <c r="E12" s="177"/>
      <c r="F12" s="177">
        <v>3863.33</v>
      </c>
      <c r="G12" s="177" t="e">
        <f t="shared" si="10"/>
        <v>#VALUE!</v>
      </c>
      <c r="H12" s="177" t="e">
        <f>SUMIFS('[7]基本支出总表（开）'!P:P,'[7]基本支出总表（开）'!C:C,MID(A12,4,7))</f>
        <v>#VALUE!</v>
      </c>
      <c r="I12" s="177" t="e">
        <f>SUMIFS('[7]项目支出总表（开）'!Y:Y,'[7]项目支出总表（开）'!C:C,MID(A12,4,7))+SUMIFS('[7]项目支出总表（开）'!Z:Z,'[7]项目支出总表（开）'!C:C,MID(A12,4,7))</f>
        <v>#VALUE!</v>
      </c>
      <c r="J12" s="186" t="e">
        <f t="shared" si="1"/>
        <v>#VALUE!</v>
      </c>
      <c r="K12" s="186" t="str">
        <f t="shared" si="2"/>
        <v/>
      </c>
      <c r="L12" s="186" t="e">
        <f t="shared" si="3"/>
        <v>#VALUE!</v>
      </c>
      <c r="O12" s="132" t="e">
        <f>G329-O9</f>
        <v>#VALUE!</v>
      </c>
      <c r="S12" s="177" t="e">
        <f t="shared" si="11"/>
        <v>#VALUE!</v>
      </c>
      <c r="T12" s="177" t="e">
        <f>SUMIFS('[7]基本支出总表（开）'!M:M,'[7]基本支出总表（开）'!C:C,MID(TRIM(A12),2,7))</f>
        <v>#VALUE!</v>
      </c>
      <c r="U12" s="177" t="e">
        <f>SUMIFS('[7]项目支出总表（开）'!V:V,'[7]项目支出总表（开）'!C:C,MID(TRIM(A12),2,7))</f>
        <v>#VALUE!</v>
      </c>
    </row>
    <row r="13" s="130" customFormat="1" ht="21.75" customHeight="1" spans="1:21">
      <c r="A13" s="174" t="s">
        <v>60</v>
      </c>
      <c r="B13" s="175">
        <f t="shared" ref="B13:I13" si="14">SUM(B14:B16)</f>
        <v>437.387658</v>
      </c>
      <c r="C13" s="175">
        <f t="shared" si="14"/>
        <v>241.387658</v>
      </c>
      <c r="D13" s="175">
        <f t="shared" si="14"/>
        <v>219.487279</v>
      </c>
      <c r="E13" s="175">
        <f t="shared" si="14"/>
        <v>21.900379</v>
      </c>
      <c r="F13" s="175">
        <f t="shared" si="14"/>
        <v>196</v>
      </c>
      <c r="G13" s="175" t="e">
        <f t="shared" si="14"/>
        <v>#VALUE!</v>
      </c>
      <c r="H13" s="175" t="e">
        <f t="shared" si="14"/>
        <v>#VALUE!</v>
      </c>
      <c r="I13" s="175" t="e">
        <f t="shared" si="14"/>
        <v>#VALUE!</v>
      </c>
      <c r="J13" s="185" t="e">
        <f t="shared" si="1"/>
        <v>#VALUE!</v>
      </c>
      <c r="K13" s="185" t="e">
        <f t="shared" si="2"/>
        <v>#VALUE!</v>
      </c>
      <c r="L13" s="185" t="e">
        <f t="shared" si="3"/>
        <v>#VALUE!</v>
      </c>
      <c r="N13" s="168" t="s">
        <v>61</v>
      </c>
      <c r="O13" s="168"/>
      <c r="P13" s="194"/>
      <c r="Q13" s="194"/>
      <c r="S13" s="175" t="e">
        <f t="shared" ref="S13:U13" si="15">SUM(S14:S16)</f>
        <v>#VALUE!</v>
      </c>
      <c r="T13" s="175" t="e">
        <f t="shared" si="15"/>
        <v>#VALUE!</v>
      </c>
      <c r="U13" s="175" t="e">
        <f t="shared" si="15"/>
        <v>#VALUE!</v>
      </c>
    </row>
    <row r="14" s="130" customFormat="1" ht="21.75" customHeight="1" spans="1:21">
      <c r="A14" s="176" t="s">
        <v>62</v>
      </c>
      <c r="B14" s="177">
        <v>241.387658</v>
      </c>
      <c r="C14" s="177">
        <v>241.387658</v>
      </c>
      <c r="D14" s="177">
        <v>219.487279</v>
      </c>
      <c r="E14" s="177">
        <v>21.900379</v>
      </c>
      <c r="F14" s="177"/>
      <c r="G14" s="177" t="e">
        <f t="shared" ref="G14:G16" si="16">SUM(H14:I14)</f>
        <v>#VALUE!</v>
      </c>
      <c r="H14" s="177" t="e">
        <f>SUMIFS('[7]基本支出总表（开）'!P:P,'[7]基本支出总表（开）'!C:C,MID(A14,4,7))</f>
        <v>#VALUE!</v>
      </c>
      <c r="I14" s="177" t="e">
        <f>SUMIFS('[7]项目支出总表（开）'!Y:Y,'[7]项目支出总表（开）'!C:C,MID(A14,4,7))+SUMIFS('[7]项目支出总表（开）'!Z:Z,'[7]项目支出总表（开）'!C:C,MID(A14,4,7))</f>
        <v>#VALUE!</v>
      </c>
      <c r="J14" s="186" t="e">
        <f t="shared" si="1"/>
        <v>#VALUE!</v>
      </c>
      <c r="K14" s="186" t="e">
        <f t="shared" si="2"/>
        <v>#VALUE!</v>
      </c>
      <c r="L14" s="186" t="str">
        <f t="shared" si="3"/>
        <v/>
      </c>
      <c r="N14" s="168" t="s">
        <v>48</v>
      </c>
      <c r="O14" s="171">
        <f>'[7]执行-开'!I9967/10000-O6</f>
        <v>-34558.669172</v>
      </c>
      <c r="P14" s="195"/>
      <c r="Q14" s="195"/>
      <c r="S14" s="177" t="e">
        <f t="shared" ref="S14:S16" si="17">SUM(T14:U14)</f>
        <v>#VALUE!</v>
      </c>
      <c r="T14" s="177" t="e">
        <f>SUMIFS('[7]基本支出总表（开）'!M:M,'[7]基本支出总表（开）'!C:C,MID(TRIM(A14),2,7))</f>
        <v>#VALUE!</v>
      </c>
      <c r="U14" s="177" t="e">
        <f>SUMIFS('[7]项目支出总表（开）'!V:V,'[7]项目支出总表（开）'!C:C,MID(TRIM(A14),2,7))</f>
        <v>#VALUE!</v>
      </c>
    </row>
    <row r="15" s="130" customFormat="1" ht="21.75" customHeight="1" spans="1:21">
      <c r="A15" s="176" t="s">
        <v>63</v>
      </c>
      <c r="B15" s="177">
        <v>196</v>
      </c>
      <c r="C15" s="177"/>
      <c r="D15" s="177"/>
      <c r="E15" s="177"/>
      <c r="F15" s="177">
        <v>196</v>
      </c>
      <c r="G15" s="177" t="e">
        <f t="shared" si="16"/>
        <v>#VALUE!</v>
      </c>
      <c r="H15" s="177" t="e">
        <f>SUMIFS('[7]基本支出总表（开）'!P:P,'[7]基本支出总表（开）'!C:C,MID(A15,4,7))</f>
        <v>#VALUE!</v>
      </c>
      <c r="I15" s="177" t="e">
        <f>SUMIFS('[7]项目支出总表（开）'!Y:Y,'[7]项目支出总表（开）'!C:C,MID(A15,4,7))+SUMIFS('[7]项目支出总表（开）'!Z:Z,'[7]项目支出总表（开）'!C:C,MID(A15,4,7))</f>
        <v>#VALUE!</v>
      </c>
      <c r="J15" s="186" t="e">
        <f t="shared" si="1"/>
        <v>#VALUE!</v>
      </c>
      <c r="K15" s="186" t="str">
        <f t="shared" si="2"/>
        <v/>
      </c>
      <c r="L15" s="186" t="e">
        <f t="shared" si="3"/>
        <v>#VALUE!</v>
      </c>
      <c r="N15" s="168" t="s">
        <v>52</v>
      </c>
      <c r="O15" s="171">
        <f>'[7]计划-开'!J562/10000-O8</f>
        <v>-77192.15275</v>
      </c>
      <c r="P15" s="195"/>
      <c r="Q15" s="195"/>
      <c r="S15" s="177" t="e">
        <f t="shared" si="17"/>
        <v>#VALUE!</v>
      </c>
      <c r="T15" s="177" t="e">
        <f>SUMIFS('[7]基本支出总表（开）'!M:M,'[7]基本支出总表（开）'!C:C,MID(TRIM(A15),2,7))</f>
        <v>#VALUE!</v>
      </c>
      <c r="U15" s="177" t="e">
        <f>SUMIFS('[7]项目支出总表（开）'!V:V,'[7]项目支出总表（开）'!C:C,MID(TRIM(A15),2,7))</f>
        <v>#VALUE!</v>
      </c>
    </row>
    <row r="16" s="130" customFormat="1" ht="21.75" customHeight="1" spans="1:21">
      <c r="A16" s="178" t="s">
        <v>64</v>
      </c>
      <c r="B16" s="177"/>
      <c r="C16" s="177"/>
      <c r="D16" s="177"/>
      <c r="E16" s="177"/>
      <c r="F16" s="177"/>
      <c r="G16" s="177" t="e">
        <f t="shared" si="16"/>
        <v>#VALUE!</v>
      </c>
      <c r="H16" s="177" t="e">
        <f>SUMIFS('[7]基本支出总表（开）'!P:P,'[7]基本支出总表（开）'!C:C,MID(A16,4,7))</f>
        <v>#VALUE!</v>
      </c>
      <c r="I16" s="177" t="e">
        <f>SUMIFS('[7]项目支出总表（开）'!Y:Y,'[7]项目支出总表（开）'!C:C,MID(A16,4,7))+SUMIFS('[7]项目支出总表（开）'!Z:Z,'[7]项目支出总表（开）'!C:C,MID(A16,4,7))</f>
        <v>#VALUE!</v>
      </c>
      <c r="J16" s="186" t="str">
        <f t="shared" si="1"/>
        <v/>
      </c>
      <c r="K16" s="186" t="str">
        <f t="shared" si="2"/>
        <v/>
      </c>
      <c r="L16" s="186" t="str">
        <f t="shared" si="3"/>
        <v/>
      </c>
      <c r="N16" s="168" t="s">
        <v>54</v>
      </c>
      <c r="O16" s="171">
        <f>'[7]执行-开'!K9967/10000-O9</f>
        <v>-136359.496717</v>
      </c>
      <c r="P16" s="195">
        <f>O16+'[7]项目支出总表（开）'!Y6</f>
        <v>-44099.078876</v>
      </c>
      <c r="Q16" s="195"/>
      <c r="S16" s="177" t="e">
        <f t="shared" si="17"/>
        <v>#VALUE!</v>
      </c>
      <c r="T16" s="177" t="e">
        <f>SUMIFS('[7]基本支出总表（开）'!M:M,'[7]基本支出总表（开）'!C:C,MID(TRIM(A16),2,7))</f>
        <v>#VALUE!</v>
      </c>
      <c r="U16" s="177" t="e">
        <f>SUMIFS('[7]项目支出总表（开）'!V:V,'[7]项目支出总表（开）'!C:C,MID(TRIM(A16),2,7))</f>
        <v>#VALUE!</v>
      </c>
    </row>
    <row r="17" s="130" customFormat="1" ht="21.75" customHeight="1" spans="1:21">
      <c r="A17" s="174" t="s">
        <v>65</v>
      </c>
      <c r="B17" s="175">
        <f t="shared" ref="B17:I17" si="18">SUM(B18:B20)</f>
        <v>560.924396</v>
      </c>
      <c r="C17" s="175">
        <f t="shared" si="18"/>
        <v>178.924396</v>
      </c>
      <c r="D17" s="175">
        <f t="shared" si="18"/>
        <v>160.199605</v>
      </c>
      <c r="E17" s="175">
        <f t="shared" si="18"/>
        <v>18.724791</v>
      </c>
      <c r="F17" s="175">
        <f t="shared" si="18"/>
        <v>382</v>
      </c>
      <c r="G17" s="175" t="e">
        <f t="shared" si="18"/>
        <v>#VALUE!</v>
      </c>
      <c r="H17" s="175" t="e">
        <f t="shared" si="18"/>
        <v>#VALUE!</v>
      </c>
      <c r="I17" s="175" t="e">
        <f t="shared" si="18"/>
        <v>#VALUE!</v>
      </c>
      <c r="J17" s="185" t="e">
        <f t="shared" si="1"/>
        <v>#VALUE!</v>
      </c>
      <c r="K17" s="185" t="e">
        <f t="shared" si="2"/>
        <v>#VALUE!</v>
      </c>
      <c r="L17" s="185" t="e">
        <f t="shared" si="3"/>
        <v>#VALUE!</v>
      </c>
      <c r="N17" s="194"/>
      <c r="O17" s="195"/>
      <c r="P17" s="195"/>
      <c r="Q17" s="195"/>
      <c r="S17" s="175" t="e">
        <f t="shared" ref="S17:U17" si="19">SUM(S18:S20)</f>
        <v>#VALUE!</v>
      </c>
      <c r="T17" s="175" t="e">
        <f t="shared" si="19"/>
        <v>#VALUE!</v>
      </c>
      <c r="U17" s="175" t="e">
        <f t="shared" si="19"/>
        <v>#VALUE!</v>
      </c>
    </row>
    <row r="18" s="130" customFormat="1" ht="21.75" customHeight="1" spans="1:21">
      <c r="A18" s="176" t="s">
        <v>66</v>
      </c>
      <c r="B18" s="177">
        <v>178.924396</v>
      </c>
      <c r="C18" s="177">
        <v>178.924396</v>
      </c>
      <c r="D18" s="177">
        <v>160.199605</v>
      </c>
      <c r="E18" s="177">
        <v>18.724791</v>
      </c>
      <c r="F18" s="177"/>
      <c r="G18" s="177" t="e">
        <f t="shared" ref="G18:G20" si="20">SUM(H18:I18)</f>
        <v>#VALUE!</v>
      </c>
      <c r="H18" s="177" t="e">
        <f>SUMIFS('[7]基本支出总表（开）'!P:P,'[7]基本支出总表（开）'!C:C,MID(A18,4,7))</f>
        <v>#VALUE!</v>
      </c>
      <c r="I18" s="177" t="e">
        <f>SUMIFS('[7]项目支出总表（开）'!Y:Y,'[7]项目支出总表（开）'!C:C,MID(A18,4,7))+SUMIFS('[7]项目支出总表（开）'!Z:Z,'[7]项目支出总表（开）'!C:C,MID(A18,4,7))</f>
        <v>#VALUE!</v>
      </c>
      <c r="J18" s="186" t="e">
        <f t="shared" si="1"/>
        <v>#VALUE!</v>
      </c>
      <c r="K18" s="186" t="e">
        <f t="shared" si="2"/>
        <v>#VALUE!</v>
      </c>
      <c r="L18" s="186" t="str">
        <f t="shared" si="3"/>
        <v/>
      </c>
      <c r="O18" s="132"/>
      <c r="S18" s="177" t="e">
        <f t="shared" ref="S18:S20" si="21">SUM(T18:U18)</f>
        <v>#VALUE!</v>
      </c>
      <c r="T18" s="177" t="e">
        <f>SUMIFS('[7]基本支出总表（开）'!M:M,'[7]基本支出总表（开）'!C:C,MID(TRIM(A18),2,7))</f>
        <v>#VALUE!</v>
      </c>
      <c r="U18" s="177" t="e">
        <f>SUMIFS('[7]项目支出总表（开）'!V:V,'[7]项目支出总表（开）'!C:C,MID(TRIM(A18),2,7))</f>
        <v>#VALUE!</v>
      </c>
    </row>
    <row r="19" s="130" customFormat="1" ht="21.75" customHeight="1" spans="1:21">
      <c r="A19" s="178" t="s">
        <v>67</v>
      </c>
      <c r="B19" s="177"/>
      <c r="C19" s="177"/>
      <c r="D19" s="177"/>
      <c r="E19" s="177"/>
      <c r="F19" s="177"/>
      <c r="G19" s="177" t="e">
        <f t="shared" si="20"/>
        <v>#VALUE!</v>
      </c>
      <c r="H19" s="177" t="e">
        <f>SUMIFS('[7]基本支出总表（开）'!P:P,'[7]基本支出总表（开）'!C:C,MID(A19,4,7))</f>
        <v>#VALUE!</v>
      </c>
      <c r="I19" s="177" t="e">
        <f>SUMIFS('[7]项目支出总表（开）'!Y:Y,'[7]项目支出总表（开）'!C:C,MID(A19,4,7))+SUMIFS('[7]项目支出总表（开）'!Z:Z,'[7]项目支出总表（开）'!C:C,MID(A19,4,7))</f>
        <v>#VALUE!</v>
      </c>
      <c r="J19" s="186" t="str">
        <f t="shared" si="1"/>
        <v/>
      </c>
      <c r="K19" s="186" t="str">
        <f t="shared" si="2"/>
        <v/>
      </c>
      <c r="L19" s="186" t="str">
        <f t="shared" si="3"/>
        <v/>
      </c>
      <c r="O19" s="132"/>
      <c r="S19" s="177" t="e">
        <f t="shared" si="21"/>
        <v>#VALUE!</v>
      </c>
      <c r="T19" s="177" t="e">
        <f>SUMIFS('[7]基本支出总表（开）'!M:M,'[7]基本支出总表（开）'!C:C,MID(TRIM(A19),2,7))</f>
        <v>#VALUE!</v>
      </c>
      <c r="U19" s="177" t="e">
        <f>SUMIFS('[7]项目支出总表（开）'!V:V,'[7]项目支出总表（开）'!C:C,MID(TRIM(A19),2,7))</f>
        <v>#VALUE!</v>
      </c>
    </row>
    <row r="20" s="130" customFormat="1" ht="21.75" customHeight="1" spans="1:21">
      <c r="A20" s="176" t="s">
        <v>68</v>
      </c>
      <c r="B20" s="177">
        <v>382</v>
      </c>
      <c r="C20" s="177"/>
      <c r="D20" s="177"/>
      <c r="E20" s="177"/>
      <c r="F20" s="177">
        <v>382</v>
      </c>
      <c r="G20" s="177" t="e">
        <f t="shared" si="20"/>
        <v>#VALUE!</v>
      </c>
      <c r="H20" s="177" t="e">
        <f>SUMIFS('[7]基本支出总表（开）'!P:P,'[7]基本支出总表（开）'!C:C,MID(A20,4,7))</f>
        <v>#VALUE!</v>
      </c>
      <c r="I20" s="177" t="e">
        <f>SUMIFS('[7]项目支出总表（开）'!Y:Y,'[7]项目支出总表（开）'!C:C,MID(A20,4,7))+SUMIFS('[7]项目支出总表（开）'!Z:Z,'[7]项目支出总表（开）'!C:C,MID(A20,4,7))</f>
        <v>#VALUE!</v>
      </c>
      <c r="J20" s="186" t="e">
        <f t="shared" si="1"/>
        <v>#VALUE!</v>
      </c>
      <c r="K20" s="186" t="str">
        <f t="shared" si="2"/>
        <v/>
      </c>
      <c r="L20" s="186" t="e">
        <f t="shared" si="3"/>
        <v>#VALUE!</v>
      </c>
      <c r="O20" s="132"/>
      <c r="S20" s="177" t="e">
        <f t="shared" si="21"/>
        <v>#VALUE!</v>
      </c>
      <c r="T20" s="177" t="e">
        <f>SUMIFS('[7]基本支出总表（开）'!M:M,'[7]基本支出总表（开）'!C:C,MID(TRIM(A20),2,7))</f>
        <v>#VALUE!</v>
      </c>
      <c r="U20" s="177" t="e">
        <f>SUMIFS('[7]项目支出总表（开）'!V:V,'[7]项目支出总表（开）'!C:C,MID(TRIM(A20),2,7))</f>
        <v>#VALUE!</v>
      </c>
    </row>
    <row r="21" s="130" customFormat="1" ht="21.75" customHeight="1" spans="1:21">
      <c r="A21" s="174" t="s">
        <v>69</v>
      </c>
      <c r="B21" s="175">
        <f t="shared" ref="B21:I21" si="22">SUM(B22:B26)</f>
        <v>1681.690655</v>
      </c>
      <c r="C21" s="175">
        <f t="shared" si="22"/>
        <v>1105.490655</v>
      </c>
      <c r="D21" s="175">
        <f t="shared" si="22"/>
        <v>1015.509691</v>
      </c>
      <c r="E21" s="175">
        <f t="shared" si="22"/>
        <v>89.980964</v>
      </c>
      <c r="F21" s="175">
        <f t="shared" si="22"/>
        <v>576.2</v>
      </c>
      <c r="G21" s="175" t="e">
        <f t="shared" si="22"/>
        <v>#VALUE!</v>
      </c>
      <c r="H21" s="175" t="e">
        <f t="shared" si="22"/>
        <v>#VALUE!</v>
      </c>
      <c r="I21" s="175" t="e">
        <f t="shared" si="22"/>
        <v>#VALUE!</v>
      </c>
      <c r="J21" s="185" t="e">
        <f t="shared" si="1"/>
        <v>#VALUE!</v>
      </c>
      <c r="K21" s="185" t="e">
        <f t="shared" si="2"/>
        <v>#VALUE!</v>
      </c>
      <c r="L21" s="185" t="e">
        <f t="shared" si="3"/>
        <v>#VALUE!</v>
      </c>
      <c r="O21" s="132"/>
      <c r="S21" s="175" t="e">
        <f t="shared" ref="S21:U21" si="23">SUM(S22:S26)</f>
        <v>#VALUE!</v>
      </c>
      <c r="T21" s="175" t="e">
        <f t="shared" si="23"/>
        <v>#VALUE!</v>
      </c>
      <c r="U21" s="175" t="e">
        <f t="shared" si="23"/>
        <v>#VALUE!</v>
      </c>
    </row>
    <row r="22" s="130" customFormat="1" ht="21.75" customHeight="1" spans="1:21">
      <c r="A22" s="176" t="s">
        <v>70</v>
      </c>
      <c r="B22" s="177">
        <v>489.148682</v>
      </c>
      <c r="C22" s="177">
        <v>489.148682</v>
      </c>
      <c r="D22" s="177">
        <v>445.122756</v>
      </c>
      <c r="E22" s="177">
        <v>44.025926</v>
      </c>
      <c r="F22" s="177"/>
      <c r="G22" s="177" t="e">
        <f t="shared" ref="G22:G26" si="24">SUM(H22:I22)</f>
        <v>#VALUE!</v>
      </c>
      <c r="H22" s="177" t="e">
        <f>SUMIFS('[7]基本支出总表（开）'!P:P,'[7]基本支出总表（开）'!C:C,MID(A22,4,7))</f>
        <v>#VALUE!</v>
      </c>
      <c r="I22" s="177" t="e">
        <f>SUMIFS('[7]项目支出总表（开）'!Y:Y,'[7]项目支出总表（开）'!C:C,MID(A22,4,7))+SUMIFS('[7]项目支出总表（开）'!Z:Z,'[7]项目支出总表（开）'!C:C,MID(A22,4,7))</f>
        <v>#VALUE!</v>
      </c>
      <c r="J22" s="186" t="e">
        <f t="shared" si="1"/>
        <v>#VALUE!</v>
      </c>
      <c r="K22" s="186" t="e">
        <f t="shared" si="2"/>
        <v>#VALUE!</v>
      </c>
      <c r="L22" s="186" t="str">
        <f t="shared" si="3"/>
        <v/>
      </c>
      <c r="O22" s="132"/>
      <c r="S22" s="177" t="e">
        <f t="shared" ref="S22:S26" si="25">SUM(T22:U22)</f>
        <v>#VALUE!</v>
      </c>
      <c r="T22" s="177" t="e">
        <f>SUMIFS('[7]基本支出总表（开）'!M:M,'[7]基本支出总表（开）'!C:C,MID(TRIM(A22),2,7))</f>
        <v>#VALUE!</v>
      </c>
      <c r="U22" s="177" t="e">
        <f>SUMIFS('[7]项目支出总表（开）'!V:V,'[7]项目支出总表（开）'!C:C,MID(TRIM(A22),2,7))</f>
        <v>#VALUE!</v>
      </c>
    </row>
    <row r="23" s="130" customFormat="1" ht="21.75" customHeight="1" spans="1:21">
      <c r="A23" s="178" t="s">
        <v>71</v>
      </c>
      <c r="B23" s="177">
        <v>72.5</v>
      </c>
      <c r="C23" s="177"/>
      <c r="D23" s="177"/>
      <c r="E23" s="177"/>
      <c r="F23" s="177">
        <v>72.5</v>
      </c>
      <c r="G23" s="177" t="e">
        <f t="shared" si="24"/>
        <v>#VALUE!</v>
      </c>
      <c r="H23" s="177" t="e">
        <f>SUMIFS('[7]基本支出总表（开）'!P:P,'[7]基本支出总表（开）'!C:C,MID(A23,4,7))</f>
        <v>#VALUE!</v>
      </c>
      <c r="I23" s="177" t="e">
        <f>SUMIFS('[7]项目支出总表（开）'!Y:Y,'[7]项目支出总表（开）'!C:C,MID(A23,4,7))+SUMIFS('[7]项目支出总表（开）'!Z:Z,'[7]项目支出总表（开）'!C:C,MID(A23,4,7))</f>
        <v>#VALUE!</v>
      </c>
      <c r="J23" s="186" t="e">
        <f t="shared" si="1"/>
        <v>#VALUE!</v>
      </c>
      <c r="K23" s="186" t="str">
        <f t="shared" si="2"/>
        <v/>
      </c>
      <c r="L23" s="186" t="e">
        <f t="shared" si="3"/>
        <v>#VALUE!</v>
      </c>
      <c r="O23" s="132"/>
      <c r="S23" s="177" t="e">
        <f t="shared" si="25"/>
        <v>#VALUE!</v>
      </c>
      <c r="T23" s="177" t="e">
        <f>SUMIFS('[7]基本支出总表（开）'!M:M,'[7]基本支出总表（开）'!C:C,MID(TRIM(A23),2,7))</f>
        <v>#VALUE!</v>
      </c>
      <c r="U23" s="177" t="e">
        <f>SUMIFS('[7]项目支出总表（开）'!V:V,'[7]项目支出总表（开）'!C:C,MID(TRIM(A23),2,7))</f>
        <v>#VALUE!</v>
      </c>
    </row>
    <row r="24" s="130" customFormat="1" ht="21.75" customHeight="1" spans="1:21">
      <c r="A24" s="176" t="s">
        <v>72</v>
      </c>
      <c r="B24" s="177">
        <v>251</v>
      </c>
      <c r="C24" s="177"/>
      <c r="D24" s="177"/>
      <c r="E24" s="177"/>
      <c r="F24" s="177">
        <v>251</v>
      </c>
      <c r="G24" s="177" t="e">
        <f t="shared" si="24"/>
        <v>#VALUE!</v>
      </c>
      <c r="H24" s="177" t="e">
        <f>SUMIFS('[7]基本支出总表（开）'!P:P,'[7]基本支出总表（开）'!C:C,MID(A24,4,7))</f>
        <v>#VALUE!</v>
      </c>
      <c r="I24" s="177" t="e">
        <f>SUMIFS('[7]项目支出总表（开）'!Y:Y,'[7]项目支出总表（开）'!C:C,MID(A24,4,7))+SUMIFS('[7]项目支出总表（开）'!Z:Z,'[7]项目支出总表（开）'!C:C,MID(A24,4,7))</f>
        <v>#VALUE!</v>
      </c>
      <c r="J24" s="186" t="e">
        <f t="shared" si="1"/>
        <v>#VALUE!</v>
      </c>
      <c r="K24" s="186" t="str">
        <f t="shared" si="2"/>
        <v/>
      </c>
      <c r="L24" s="186" t="e">
        <f t="shared" si="3"/>
        <v>#VALUE!</v>
      </c>
      <c r="O24" s="132"/>
      <c r="S24" s="177" t="e">
        <f t="shared" si="25"/>
        <v>#VALUE!</v>
      </c>
      <c r="T24" s="177" t="e">
        <f>SUMIFS('[7]基本支出总表（开）'!M:M,'[7]基本支出总表（开）'!C:C,MID(TRIM(A24),2,7))</f>
        <v>#VALUE!</v>
      </c>
      <c r="U24" s="177" t="e">
        <f>SUMIFS('[7]项目支出总表（开）'!V:V,'[7]项目支出总表（开）'!C:C,MID(TRIM(A24),2,7))</f>
        <v>#VALUE!</v>
      </c>
    </row>
    <row r="25" s="130" customFormat="1" ht="21.75" customHeight="1" spans="1:21">
      <c r="A25" s="176" t="s">
        <v>73</v>
      </c>
      <c r="B25" s="177">
        <v>616.341973</v>
      </c>
      <c r="C25" s="177">
        <v>616.341973</v>
      </c>
      <c r="D25" s="177">
        <v>570.386935</v>
      </c>
      <c r="E25" s="177">
        <v>45.955038</v>
      </c>
      <c r="F25" s="177"/>
      <c r="G25" s="177" t="e">
        <f t="shared" si="24"/>
        <v>#VALUE!</v>
      </c>
      <c r="H25" s="177" t="e">
        <f>SUMIFS('[7]基本支出总表（开）'!P:P,'[7]基本支出总表（开）'!C:C,MID(A25,4,7))</f>
        <v>#VALUE!</v>
      </c>
      <c r="I25" s="177" t="e">
        <f>SUMIFS('[7]项目支出总表（开）'!Y:Y,'[7]项目支出总表（开）'!C:C,MID(A25,4,7))+SUMIFS('[7]项目支出总表（开）'!Z:Z,'[7]项目支出总表（开）'!C:C,MID(A25,4,7))</f>
        <v>#VALUE!</v>
      </c>
      <c r="J25" s="186" t="e">
        <f t="shared" si="1"/>
        <v>#VALUE!</v>
      </c>
      <c r="K25" s="186" t="e">
        <f t="shared" si="2"/>
        <v>#VALUE!</v>
      </c>
      <c r="L25" s="186" t="str">
        <f t="shared" si="3"/>
        <v/>
      </c>
      <c r="O25" s="132"/>
      <c r="S25" s="177" t="e">
        <f t="shared" si="25"/>
        <v>#VALUE!</v>
      </c>
      <c r="T25" s="177" t="e">
        <f>SUMIFS('[7]基本支出总表（开）'!M:M,'[7]基本支出总表（开）'!C:C,MID(TRIM(A25),2,7))</f>
        <v>#VALUE!</v>
      </c>
      <c r="U25" s="177" t="e">
        <f>SUMIFS('[7]项目支出总表（开）'!V:V,'[7]项目支出总表（开）'!C:C,MID(TRIM(A25),2,7))</f>
        <v>#VALUE!</v>
      </c>
    </row>
    <row r="26" s="130" customFormat="1" ht="21.75" customHeight="1" spans="1:21">
      <c r="A26" s="176" t="s">
        <v>74</v>
      </c>
      <c r="B26" s="177">
        <v>252.7</v>
      </c>
      <c r="C26" s="177"/>
      <c r="D26" s="177"/>
      <c r="E26" s="177"/>
      <c r="F26" s="177">
        <v>252.7</v>
      </c>
      <c r="G26" s="177" t="e">
        <f t="shared" si="24"/>
        <v>#VALUE!</v>
      </c>
      <c r="H26" s="177" t="e">
        <f>SUMIFS('[7]基本支出总表（开）'!P:P,'[7]基本支出总表（开）'!C:C,MID(A26,4,7))</f>
        <v>#VALUE!</v>
      </c>
      <c r="I26" s="177" t="e">
        <f>SUMIFS('[7]项目支出总表（开）'!Y:Y,'[7]项目支出总表（开）'!C:C,MID(A26,4,7))+SUMIFS('[7]项目支出总表（开）'!Z:Z,'[7]项目支出总表（开）'!C:C,MID(A26,4,7))</f>
        <v>#VALUE!</v>
      </c>
      <c r="J26" s="186" t="e">
        <f t="shared" si="1"/>
        <v>#VALUE!</v>
      </c>
      <c r="K26" s="186" t="str">
        <f t="shared" si="2"/>
        <v/>
      </c>
      <c r="L26" s="186" t="e">
        <f t="shared" si="3"/>
        <v>#VALUE!</v>
      </c>
      <c r="O26" s="132"/>
      <c r="S26" s="177" t="e">
        <f t="shared" si="25"/>
        <v>#VALUE!</v>
      </c>
      <c r="T26" s="177" t="e">
        <f>SUMIFS('[7]基本支出总表（开）'!M:M,'[7]基本支出总表（开）'!C:C,MID(TRIM(A26),2,7))</f>
        <v>#VALUE!</v>
      </c>
      <c r="U26" s="177" t="e">
        <f>SUMIFS('[7]项目支出总表（开）'!V:V,'[7]项目支出总表（开）'!C:C,MID(TRIM(A26),2,7))</f>
        <v>#VALUE!</v>
      </c>
    </row>
    <row r="27" s="130" customFormat="1" ht="21.75" customHeight="1" spans="1:21">
      <c r="A27" s="174" t="s">
        <v>75</v>
      </c>
      <c r="B27" s="175">
        <f t="shared" ref="B27:I27" si="26">SUM(B28)</f>
        <v>1600</v>
      </c>
      <c r="C27" s="175">
        <f t="shared" si="26"/>
        <v>0</v>
      </c>
      <c r="D27" s="175">
        <f t="shared" si="26"/>
        <v>0</v>
      </c>
      <c r="E27" s="175">
        <f t="shared" si="26"/>
        <v>0</v>
      </c>
      <c r="F27" s="175">
        <f t="shared" si="26"/>
        <v>1600</v>
      </c>
      <c r="G27" s="175" t="e">
        <f t="shared" si="26"/>
        <v>#VALUE!</v>
      </c>
      <c r="H27" s="175" t="e">
        <f t="shared" si="26"/>
        <v>#VALUE!</v>
      </c>
      <c r="I27" s="175" t="e">
        <f t="shared" si="26"/>
        <v>#VALUE!</v>
      </c>
      <c r="J27" s="185" t="e">
        <f t="shared" si="1"/>
        <v>#VALUE!</v>
      </c>
      <c r="K27" s="185" t="str">
        <f t="shared" si="2"/>
        <v/>
      </c>
      <c r="L27" s="185" t="e">
        <f t="shared" si="3"/>
        <v>#VALUE!</v>
      </c>
      <c r="O27" s="132"/>
      <c r="S27" s="175" t="e">
        <f t="shared" ref="S27:U27" si="27">SUM(S28)</f>
        <v>#VALUE!</v>
      </c>
      <c r="T27" s="175" t="e">
        <f t="shared" si="27"/>
        <v>#VALUE!</v>
      </c>
      <c r="U27" s="175" t="e">
        <f t="shared" si="27"/>
        <v>#VALUE!</v>
      </c>
    </row>
    <row r="28" s="130" customFormat="1" ht="21.75" customHeight="1" spans="1:21">
      <c r="A28" s="176" t="s">
        <v>76</v>
      </c>
      <c r="B28" s="177">
        <v>1600</v>
      </c>
      <c r="C28" s="177"/>
      <c r="D28" s="177"/>
      <c r="E28" s="177"/>
      <c r="F28" s="177">
        <v>1600</v>
      </c>
      <c r="G28" s="177" t="e">
        <f t="shared" ref="G28:G32" si="28">SUM(H28:I28)</f>
        <v>#VALUE!</v>
      </c>
      <c r="H28" s="177" t="e">
        <f>SUMIFS('[7]基本支出总表（开）'!P:P,'[7]基本支出总表（开）'!C:C,MID(A28,4,7))</f>
        <v>#VALUE!</v>
      </c>
      <c r="I28" s="177" t="e">
        <f>SUMIFS('[7]项目支出总表（开）'!Y:Y,'[7]项目支出总表（开）'!C:C,MID(A28,4,7))+SUMIFS('[7]项目支出总表（开）'!Z:Z,'[7]项目支出总表（开）'!C:C,MID(A28,4,7))</f>
        <v>#VALUE!</v>
      </c>
      <c r="J28" s="186" t="e">
        <f t="shared" si="1"/>
        <v>#VALUE!</v>
      </c>
      <c r="K28" s="186" t="str">
        <f t="shared" si="2"/>
        <v/>
      </c>
      <c r="L28" s="186" t="e">
        <f t="shared" si="3"/>
        <v>#VALUE!</v>
      </c>
      <c r="O28" s="132"/>
      <c r="S28" s="177" t="e">
        <f t="shared" ref="S28:S32" si="29">SUM(T28:U28)</f>
        <v>#VALUE!</v>
      </c>
      <c r="T28" s="177" t="e">
        <f>SUMIFS('[7]基本支出总表（开）'!M:M,'[7]基本支出总表（开）'!C:C,MID(TRIM(A28),2,7))</f>
        <v>#VALUE!</v>
      </c>
      <c r="U28" s="177" t="e">
        <f>SUMIFS('[7]项目支出总表（开）'!V:V,'[7]项目支出总表（开）'!C:C,MID(TRIM(A28),2,7))</f>
        <v>#VALUE!</v>
      </c>
    </row>
    <row r="29" s="130" customFormat="1" ht="21.75" customHeight="1" spans="1:21">
      <c r="A29" s="174" t="s">
        <v>77</v>
      </c>
      <c r="B29" s="175">
        <f t="shared" ref="B29:I29" si="30">SUM(B30:B32)</f>
        <v>286.867267</v>
      </c>
      <c r="C29" s="175">
        <f t="shared" si="30"/>
        <v>186.867267</v>
      </c>
      <c r="D29" s="175">
        <f t="shared" si="30"/>
        <v>168.770609</v>
      </c>
      <c r="E29" s="175">
        <f t="shared" si="30"/>
        <v>18.096658</v>
      </c>
      <c r="F29" s="175">
        <f t="shared" si="30"/>
        <v>100</v>
      </c>
      <c r="G29" s="175" t="e">
        <f t="shared" si="30"/>
        <v>#VALUE!</v>
      </c>
      <c r="H29" s="175" t="e">
        <f t="shared" si="30"/>
        <v>#VALUE!</v>
      </c>
      <c r="I29" s="175" t="e">
        <f t="shared" si="30"/>
        <v>#VALUE!</v>
      </c>
      <c r="J29" s="185" t="e">
        <f t="shared" si="1"/>
        <v>#VALUE!</v>
      </c>
      <c r="K29" s="185" t="e">
        <f t="shared" si="2"/>
        <v>#VALUE!</v>
      </c>
      <c r="L29" s="185" t="e">
        <f t="shared" si="3"/>
        <v>#VALUE!</v>
      </c>
      <c r="O29" s="132"/>
      <c r="S29" s="175" t="e">
        <f t="shared" ref="S29:U29" si="31">SUM(S30:S32)</f>
        <v>#VALUE!</v>
      </c>
      <c r="T29" s="175" t="e">
        <f t="shared" si="31"/>
        <v>#VALUE!</v>
      </c>
      <c r="U29" s="175" t="e">
        <f t="shared" si="31"/>
        <v>#VALUE!</v>
      </c>
    </row>
    <row r="30" s="130" customFormat="1" ht="21.75" customHeight="1" spans="1:21">
      <c r="A30" s="176" t="s">
        <v>78</v>
      </c>
      <c r="B30" s="177">
        <v>186.867267</v>
      </c>
      <c r="C30" s="177">
        <v>186.867267</v>
      </c>
      <c r="D30" s="177">
        <v>168.770609</v>
      </c>
      <c r="E30" s="177">
        <v>18.096658</v>
      </c>
      <c r="F30" s="177"/>
      <c r="G30" s="177" t="e">
        <f t="shared" si="28"/>
        <v>#VALUE!</v>
      </c>
      <c r="H30" s="177" t="e">
        <f>SUMIFS('[7]基本支出总表（开）'!P:P,'[7]基本支出总表（开）'!C:C,MID(A30,4,7))</f>
        <v>#VALUE!</v>
      </c>
      <c r="I30" s="177" t="e">
        <f>SUMIFS('[7]项目支出总表（开）'!Y:Y,'[7]项目支出总表（开）'!C:C,MID(A30,4,7))+SUMIFS('[7]项目支出总表（开）'!Z:Z,'[7]项目支出总表（开）'!C:C,MID(A30,4,7))</f>
        <v>#VALUE!</v>
      </c>
      <c r="J30" s="186" t="e">
        <f t="shared" si="1"/>
        <v>#VALUE!</v>
      </c>
      <c r="K30" s="186" t="e">
        <f t="shared" si="2"/>
        <v>#VALUE!</v>
      </c>
      <c r="L30" s="186" t="str">
        <f t="shared" si="3"/>
        <v/>
      </c>
      <c r="O30" s="132"/>
      <c r="S30" s="177" t="e">
        <f t="shared" si="29"/>
        <v>#VALUE!</v>
      </c>
      <c r="T30" s="177" t="e">
        <f>SUMIFS('[7]基本支出总表（开）'!M:M,'[7]基本支出总表（开）'!C:C,MID(TRIM(A30),2,7))</f>
        <v>#VALUE!</v>
      </c>
      <c r="U30" s="177" t="e">
        <f>SUMIFS('[7]项目支出总表（开）'!V:V,'[7]项目支出总表（开）'!C:C,MID(TRIM(A30),2,7))</f>
        <v>#VALUE!</v>
      </c>
    </row>
    <row r="31" s="130" customFormat="1" ht="21.75" customHeight="1" spans="1:21">
      <c r="A31" s="178" t="s">
        <v>79</v>
      </c>
      <c r="B31" s="177"/>
      <c r="C31" s="177"/>
      <c r="D31" s="177"/>
      <c r="E31" s="177"/>
      <c r="F31" s="177"/>
      <c r="G31" s="177" t="e">
        <f t="shared" si="28"/>
        <v>#VALUE!</v>
      </c>
      <c r="H31" s="177" t="e">
        <f>SUMIFS('[7]基本支出总表（开）'!P:P,'[7]基本支出总表（开）'!C:C,MID(A31,4,7))</f>
        <v>#VALUE!</v>
      </c>
      <c r="I31" s="177" t="e">
        <f>SUMIFS('[7]项目支出总表（开）'!Y:Y,'[7]项目支出总表（开）'!C:C,MID(A31,4,7))+SUMIFS('[7]项目支出总表（开）'!Z:Z,'[7]项目支出总表（开）'!C:C,MID(A31,4,7))</f>
        <v>#VALUE!</v>
      </c>
      <c r="J31" s="186" t="str">
        <f t="shared" si="1"/>
        <v/>
      </c>
      <c r="K31" s="186" t="str">
        <f t="shared" si="2"/>
        <v/>
      </c>
      <c r="L31" s="186" t="str">
        <f t="shared" si="3"/>
        <v/>
      </c>
      <c r="O31" s="132"/>
      <c r="S31" s="177" t="e">
        <f t="shared" si="29"/>
        <v>#VALUE!</v>
      </c>
      <c r="T31" s="177" t="e">
        <f>SUMIFS('[7]基本支出总表（开）'!M:M,'[7]基本支出总表（开）'!C:C,MID(TRIM(A31),2,7))</f>
        <v>#VALUE!</v>
      </c>
      <c r="U31" s="177" t="e">
        <f>SUMIFS('[7]项目支出总表（开）'!V:V,'[7]项目支出总表（开）'!C:C,MID(TRIM(A31),2,7))</f>
        <v>#VALUE!</v>
      </c>
    </row>
    <row r="32" s="130" customFormat="1" ht="21.75" customHeight="1" spans="1:21">
      <c r="A32" s="176" t="s">
        <v>80</v>
      </c>
      <c r="B32" s="177">
        <v>100</v>
      </c>
      <c r="C32" s="177"/>
      <c r="D32" s="177"/>
      <c r="E32" s="177"/>
      <c r="F32" s="177">
        <v>100</v>
      </c>
      <c r="G32" s="177" t="e">
        <f t="shared" si="28"/>
        <v>#VALUE!</v>
      </c>
      <c r="H32" s="177" t="e">
        <f>SUMIFS('[7]基本支出总表（开）'!P:P,'[7]基本支出总表（开）'!C:C,MID(A32,4,7))</f>
        <v>#VALUE!</v>
      </c>
      <c r="I32" s="177" t="e">
        <f>SUMIFS('[7]项目支出总表（开）'!Y:Y,'[7]项目支出总表（开）'!C:C,MID(A32,4,7))+SUMIFS('[7]项目支出总表（开）'!Z:Z,'[7]项目支出总表（开）'!C:C,MID(A32,4,7))</f>
        <v>#VALUE!</v>
      </c>
      <c r="J32" s="186" t="e">
        <f t="shared" si="1"/>
        <v>#VALUE!</v>
      </c>
      <c r="K32" s="186" t="str">
        <f t="shared" si="2"/>
        <v/>
      </c>
      <c r="L32" s="186" t="e">
        <f t="shared" si="3"/>
        <v>#VALUE!</v>
      </c>
      <c r="O32" s="132"/>
      <c r="S32" s="177" t="e">
        <f t="shared" si="29"/>
        <v>#VALUE!</v>
      </c>
      <c r="T32" s="177" t="e">
        <f>SUMIFS('[7]基本支出总表（开）'!M:M,'[7]基本支出总表（开）'!C:C,MID(TRIM(A32),2,7))</f>
        <v>#VALUE!</v>
      </c>
      <c r="U32" s="177" t="e">
        <f>SUMIFS('[7]项目支出总表（开）'!V:V,'[7]项目支出总表（开）'!C:C,MID(TRIM(A32),2,7))</f>
        <v>#VALUE!</v>
      </c>
    </row>
    <row r="33" s="130" customFormat="1" ht="21.75" customHeight="1" spans="1:21">
      <c r="A33" s="174" t="s">
        <v>81</v>
      </c>
      <c r="B33" s="175">
        <f t="shared" ref="B33:I33" si="32">SUM(B34:B36)</f>
        <v>1298.934659</v>
      </c>
      <c r="C33" s="175">
        <f t="shared" si="32"/>
        <v>775.184659</v>
      </c>
      <c r="D33" s="175">
        <f t="shared" si="32"/>
        <v>665.319256</v>
      </c>
      <c r="E33" s="175">
        <f t="shared" si="32"/>
        <v>109.865403</v>
      </c>
      <c r="F33" s="175">
        <f t="shared" si="32"/>
        <v>523.75</v>
      </c>
      <c r="G33" s="175" t="e">
        <f t="shared" si="32"/>
        <v>#VALUE!</v>
      </c>
      <c r="H33" s="175" t="e">
        <f t="shared" si="32"/>
        <v>#VALUE!</v>
      </c>
      <c r="I33" s="175" t="e">
        <f t="shared" si="32"/>
        <v>#VALUE!</v>
      </c>
      <c r="J33" s="185" t="e">
        <f t="shared" si="1"/>
        <v>#VALUE!</v>
      </c>
      <c r="K33" s="185" t="e">
        <f t="shared" si="2"/>
        <v>#VALUE!</v>
      </c>
      <c r="L33" s="185" t="e">
        <f t="shared" si="3"/>
        <v>#VALUE!</v>
      </c>
      <c r="O33" s="132"/>
      <c r="S33" s="175" t="e">
        <f t="shared" ref="S33:U33" si="33">SUM(S34:S36)</f>
        <v>#VALUE!</v>
      </c>
      <c r="T33" s="175" t="e">
        <f t="shared" si="33"/>
        <v>#VALUE!</v>
      </c>
      <c r="U33" s="175" t="e">
        <f t="shared" si="33"/>
        <v>#VALUE!</v>
      </c>
    </row>
    <row r="34" s="130" customFormat="1" ht="21.75" customHeight="1" spans="1:21">
      <c r="A34" s="176" t="s">
        <v>82</v>
      </c>
      <c r="B34" s="177">
        <v>775.184659</v>
      </c>
      <c r="C34" s="177">
        <v>775.184659</v>
      </c>
      <c r="D34" s="177">
        <v>665.319256</v>
      </c>
      <c r="E34" s="177">
        <v>109.865403</v>
      </c>
      <c r="F34" s="177"/>
      <c r="G34" s="177" t="e">
        <f t="shared" ref="G34:G36" si="34">SUM(H34:I34)</f>
        <v>#VALUE!</v>
      </c>
      <c r="H34" s="177" t="e">
        <f>SUMIFS('[7]基本支出总表（开）'!P:P,'[7]基本支出总表（开）'!C:C,MID(A34,4,7))</f>
        <v>#VALUE!</v>
      </c>
      <c r="I34" s="177" t="e">
        <f>SUMIFS('[7]项目支出总表（开）'!Y:Y,'[7]项目支出总表（开）'!C:C,MID(A34,4,7))+SUMIFS('[7]项目支出总表（开）'!Z:Z,'[7]项目支出总表（开）'!C:C,MID(A34,4,7))</f>
        <v>#VALUE!</v>
      </c>
      <c r="J34" s="186" t="e">
        <f t="shared" si="1"/>
        <v>#VALUE!</v>
      </c>
      <c r="K34" s="186" t="e">
        <f t="shared" si="2"/>
        <v>#VALUE!</v>
      </c>
      <c r="L34" s="186" t="str">
        <f t="shared" si="3"/>
        <v/>
      </c>
      <c r="O34" s="132"/>
      <c r="S34" s="177" t="e">
        <f t="shared" ref="S34:S36" si="35">SUM(T34:U34)</f>
        <v>#VALUE!</v>
      </c>
      <c r="T34" s="177" t="e">
        <f>SUMIFS('[7]基本支出总表（开）'!M:M,'[7]基本支出总表（开）'!C:C,MID(TRIM(A34),2,7))</f>
        <v>#VALUE!</v>
      </c>
      <c r="U34" s="177" t="e">
        <f>SUMIFS('[7]项目支出总表（开）'!V:V,'[7]项目支出总表（开）'!C:C,MID(TRIM(A34),2,7))</f>
        <v>#VALUE!</v>
      </c>
    </row>
    <row r="35" s="130" customFormat="1" ht="21.75" customHeight="1" spans="1:21">
      <c r="A35" s="176" t="s">
        <v>83</v>
      </c>
      <c r="B35" s="177">
        <v>523.75</v>
      </c>
      <c r="C35" s="177"/>
      <c r="D35" s="177"/>
      <c r="E35" s="177"/>
      <c r="F35" s="177">
        <v>523.75</v>
      </c>
      <c r="G35" s="177" t="e">
        <f t="shared" si="34"/>
        <v>#VALUE!</v>
      </c>
      <c r="H35" s="177" t="e">
        <f>SUMIFS('[7]基本支出总表（开）'!P:P,'[7]基本支出总表（开）'!C:C,MID(A35,4,7))</f>
        <v>#VALUE!</v>
      </c>
      <c r="I35" s="177" t="e">
        <f>SUMIFS('[7]项目支出总表（开）'!Y:Y,'[7]项目支出总表（开）'!C:C,MID(A35,4,7))+SUMIFS('[7]项目支出总表（开）'!Z:Z,'[7]项目支出总表（开）'!C:C,MID(A35,4,7))</f>
        <v>#VALUE!</v>
      </c>
      <c r="J35" s="186" t="e">
        <f t="shared" si="1"/>
        <v>#VALUE!</v>
      </c>
      <c r="K35" s="186" t="str">
        <f t="shared" si="2"/>
        <v/>
      </c>
      <c r="L35" s="186" t="e">
        <f t="shared" si="3"/>
        <v>#VALUE!</v>
      </c>
      <c r="O35" s="132"/>
      <c r="S35" s="177" t="e">
        <f t="shared" si="35"/>
        <v>#VALUE!</v>
      </c>
      <c r="T35" s="177" t="e">
        <f>SUMIFS('[7]基本支出总表（开）'!M:M,'[7]基本支出总表（开）'!C:C,MID(TRIM(A35),2,7))</f>
        <v>#VALUE!</v>
      </c>
      <c r="U35" s="177" t="e">
        <f>SUMIFS('[7]项目支出总表（开）'!V:V,'[7]项目支出总表（开）'!C:C,MID(TRIM(A35),2,7))</f>
        <v>#VALUE!</v>
      </c>
    </row>
    <row r="36" s="130" customFormat="1" ht="21.75" customHeight="1" spans="1:21">
      <c r="A36" s="178" t="s">
        <v>84</v>
      </c>
      <c r="B36" s="177"/>
      <c r="C36" s="177"/>
      <c r="D36" s="177"/>
      <c r="E36" s="177"/>
      <c r="F36" s="177"/>
      <c r="G36" s="177" t="e">
        <f t="shared" si="34"/>
        <v>#VALUE!</v>
      </c>
      <c r="H36" s="177" t="e">
        <f>SUMIFS('[7]基本支出总表（开）'!P:P,'[7]基本支出总表（开）'!C:C,MID(A36,4,7))</f>
        <v>#VALUE!</v>
      </c>
      <c r="I36" s="177" t="e">
        <f>SUMIFS('[7]项目支出总表（开）'!Y:Y,'[7]项目支出总表（开）'!C:C,MID(A36,4,7))+SUMIFS('[7]项目支出总表（开）'!Z:Z,'[7]项目支出总表（开）'!C:C,MID(A36,4,7))</f>
        <v>#VALUE!</v>
      </c>
      <c r="J36" s="186" t="str">
        <f t="shared" si="1"/>
        <v/>
      </c>
      <c r="K36" s="186" t="str">
        <f t="shared" si="2"/>
        <v/>
      </c>
      <c r="L36" s="186" t="str">
        <f t="shared" si="3"/>
        <v/>
      </c>
      <c r="O36" s="132"/>
      <c r="S36" s="177" t="e">
        <f t="shared" si="35"/>
        <v>#VALUE!</v>
      </c>
      <c r="T36" s="177" t="e">
        <f>SUMIFS('[7]基本支出总表（开）'!M:M,'[7]基本支出总表（开）'!C:C,MID(TRIM(A36),2,7))</f>
        <v>#VALUE!</v>
      </c>
      <c r="U36" s="177" t="e">
        <f>SUMIFS('[7]项目支出总表（开）'!V:V,'[7]项目支出总表（开）'!C:C,MID(TRIM(A36),2,7))</f>
        <v>#VALUE!</v>
      </c>
    </row>
    <row r="37" s="130" customFormat="1" ht="21.75" customHeight="1" spans="1:21">
      <c r="A37" s="174" t="s">
        <v>85</v>
      </c>
      <c r="B37" s="175">
        <f t="shared" ref="B37:I37" si="36">SUM(B38:B40)</f>
        <v>2549.516789</v>
      </c>
      <c r="C37" s="175">
        <f t="shared" si="36"/>
        <v>1734.116789</v>
      </c>
      <c r="D37" s="175">
        <f t="shared" si="36"/>
        <v>1637.670049</v>
      </c>
      <c r="E37" s="175">
        <f t="shared" si="36"/>
        <v>96.44674</v>
      </c>
      <c r="F37" s="175">
        <f t="shared" si="36"/>
        <v>815.4</v>
      </c>
      <c r="G37" s="175" t="e">
        <f t="shared" si="36"/>
        <v>#VALUE!</v>
      </c>
      <c r="H37" s="175" t="e">
        <f t="shared" si="36"/>
        <v>#VALUE!</v>
      </c>
      <c r="I37" s="175" t="e">
        <f t="shared" si="36"/>
        <v>#VALUE!</v>
      </c>
      <c r="J37" s="185" t="e">
        <f t="shared" si="1"/>
        <v>#VALUE!</v>
      </c>
      <c r="K37" s="185" t="e">
        <f t="shared" si="2"/>
        <v>#VALUE!</v>
      </c>
      <c r="L37" s="185" t="e">
        <f t="shared" si="3"/>
        <v>#VALUE!</v>
      </c>
      <c r="O37" s="132"/>
      <c r="S37" s="175" t="e">
        <f t="shared" ref="S37:U37" si="37">SUM(S38:S40)</f>
        <v>#VALUE!</v>
      </c>
      <c r="T37" s="175" t="e">
        <f t="shared" si="37"/>
        <v>#VALUE!</v>
      </c>
      <c r="U37" s="175" t="e">
        <f t="shared" si="37"/>
        <v>#VALUE!</v>
      </c>
    </row>
    <row r="38" s="130" customFormat="1" ht="21.75" customHeight="1" spans="1:21">
      <c r="A38" s="176" t="s">
        <v>86</v>
      </c>
      <c r="B38" s="177">
        <v>1734.116789</v>
      </c>
      <c r="C38" s="177">
        <v>1734.116789</v>
      </c>
      <c r="D38" s="177">
        <v>1637.670049</v>
      </c>
      <c r="E38" s="177">
        <v>96.44674</v>
      </c>
      <c r="F38" s="177"/>
      <c r="G38" s="177" t="e">
        <f t="shared" ref="G38:G40" si="38">SUM(H38:I38)</f>
        <v>#VALUE!</v>
      </c>
      <c r="H38" s="177" t="e">
        <f>SUMIFS('[7]基本支出总表（开）'!P:P,'[7]基本支出总表（开）'!C:C,MID(A38,4,7))</f>
        <v>#VALUE!</v>
      </c>
      <c r="I38" s="177" t="e">
        <f>SUMIFS('[7]项目支出总表（开）'!Y:Y,'[7]项目支出总表（开）'!C:C,MID(A38,4,7))+SUMIFS('[7]项目支出总表（开）'!Z:Z,'[7]项目支出总表（开）'!C:C,MID(A38,4,7))</f>
        <v>#VALUE!</v>
      </c>
      <c r="J38" s="186" t="e">
        <f t="shared" si="1"/>
        <v>#VALUE!</v>
      </c>
      <c r="K38" s="186" t="e">
        <f t="shared" si="2"/>
        <v>#VALUE!</v>
      </c>
      <c r="L38" s="186" t="str">
        <f t="shared" si="3"/>
        <v/>
      </c>
      <c r="O38" s="132"/>
      <c r="S38" s="177" t="e">
        <f t="shared" ref="S38:S40" si="39">SUM(T38:U38)</f>
        <v>#VALUE!</v>
      </c>
      <c r="T38" s="177" t="e">
        <f>SUMIFS('[7]基本支出总表（开）'!M:M,'[7]基本支出总表（开）'!C:C,MID(TRIM(A38),2,7))</f>
        <v>#VALUE!</v>
      </c>
      <c r="U38" s="177" t="e">
        <f>SUMIFS('[7]项目支出总表（开）'!V:V,'[7]项目支出总表（开）'!C:C,MID(TRIM(A38),2,7))</f>
        <v>#VALUE!</v>
      </c>
    </row>
    <row r="39" s="130" customFormat="1" ht="21.75" customHeight="1" spans="1:21">
      <c r="A39" s="176" t="s">
        <v>87</v>
      </c>
      <c r="B39" s="177">
        <v>36.4</v>
      </c>
      <c r="C39" s="177"/>
      <c r="D39" s="177"/>
      <c r="E39" s="177"/>
      <c r="F39" s="177">
        <v>36.4</v>
      </c>
      <c r="G39" s="177" t="e">
        <f t="shared" si="38"/>
        <v>#VALUE!</v>
      </c>
      <c r="H39" s="177" t="e">
        <f>SUMIFS('[7]基本支出总表（开）'!P:P,'[7]基本支出总表（开）'!C:C,MID(A39,4,7))</f>
        <v>#VALUE!</v>
      </c>
      <c r="I39" s="177" t="e">
        <f>SUMIFS('[7]项目支出总表（开）'!Y:Y,'[7]项目支出总表（开）'!C:C,MID(A39,4,7))+SUMIFS('[7]项目支出总表（开）'!Z:Z,'[7]项目支出总表（开）'!C:C,MID(A39,4,7))</f>
        <v>#VALUE!</v>
      </c>
      <c r="J39" s="186" t="e">
        <f t="shared" si="1"/>
        <v>#VALUE!</v>
      </c>
      <c r="K39" s="186" t="str">
        <f t="shared" si="2"/>
        <v/>
      </c>
      <c r="L39" s="186" t="e">
        <f t="shared" si="3"/>
        <v>#VALUE!</v>
      </c>
      <c r="O39" s="132"/>
      <c r="S39" s="177" t="e">
        <f t="shared" si="39"/>
        <v>#VALUE!</v>
      </c>
      <c r="T39" s="177" t="e">
        <f>SUMIFS('[7]基本支出总表（开）'!M:M,'[7]基本支出总表（开）'!C:C,MID(TRIM(A39),2,7))</f>
        <v>#VALUE!</v>
      </c>
      <c r="U39" s="177" t="e">
        <f>SUMIFS('[7]项目支出总表（开）'!V:V,'[7]项目支出总表（开）'!C:C,MID(TRIM(A39),2,7))</f>
        <v>#VALUE!</v>
      </c>
    </row>
    <row r="40" s="130" customFormat="1" ht="21.75" customHeight="1" spans="1:21">
      <c r="A40" s="176" t="s">
        <v>88</v>
      </c>
      <c r="B40" s="177">
        <v>779</v>
      </c>
      <c r="C40" s="177"/>
      <c r="D40" s="177"/>
      <c r="E40" s="177"/>
      <c r="F40" s="177">
        <v>779</v>
      </c>
      <c r="G40" s="177" t="e">
        <f t="shared" si="38"/>
        <v>#VALUE!</v>
      </c>
      <c r="H40" s="177" t="e">
        <f>SUMIFS('[7]基本支出总表（开）'!P:P,'[7]基本支出总表（开）'!C:C,MID(A40,4,7))</f>
        <v>#VALUE!</v>
      </c>
      <c r="I40" s="177" t="e">
        <f>SUMIFS('[7]项目支出总表（开）'!Y:Y,'[7]项目支出总表（开）'!C:C,MID(A40,4,7))+SUMIFS('[7]项目支出总表（开）'!Z:Z,'[7]项目支出总表（开）'!C:C,MID(A40,4,7))</f>
        <v>#VALUE!</v>
      </c>
      <c r="J40" s="186" t="e">
        <f t="shared" si="1"/>
        <v>#VALUE!</v>
      </c>
      <c r="K40" s="186" t="str">
        <f t="shared" si="2"/>
        <v/>
      </c>
      <c r="L40" s="186" t="e">
        <f t="shared" si="3"/>
        <v>#VALUE!</v>
      </c>
      <c r="O40" s="132"/>
      <c r="S40" s="177" t="e">
        <f t="shared" si="39"/>
        <v>#VALUE!</v>
      </c>
      <c r="T40" s="177" t="e">
        <f>SUMIFS('[7]基本支出总表（开）'!M:M,'[7]基本支出总表（开）'!C:C,MID(TRIM(A40),2,7))</f>
        <v>#VALUE!</v>
      </c>
      <c r="U40" s="177" t="e">
        <f>SUMIFS('[7]项目支出总表（开）'!V:V,'[7]项目支出总表（开）'!C:C,MID(TRIM(A40),2,7))</f>
        <v>#VALUE!</v>
      </c>
    </row>
    <row r="41" s="130" customFormat="1" ht="21.75" customHeight="1" spans="1:21">
      <c r="A41" s="179" t="s">
        <v>89</v>
      </c>
      <c r="B41" s="175">
        <f t="shared" ref="B41:I41" si="40">SUM(B42:B42)</f>
        <v>0</v>
      </c>
      <c r="C41" s="175">
        <f t="shared" si="40"/>
        <v>0</v>
      </c>
      <c r="D41" s="175">
        <f t="shared" si="40"/>
        <v>0</v>
      </c>
      <c r="E41" s="175">
        <f t="shared" si="40"/>
        <v>0</v>
      </c>
      <c r="F41" s="175">
        <f t="shared" si="40"/>
        <v>0</v>
      </c>
      <c r="G41" s="175" t="e">
        <f t="shared" si="40"/>
        <v>#VALUE!</v>
      </c>
      <c r="H41" s="175" t="e">
        <f t="shared" si="40"/>
        <v>#VALUE!</v>
      </c>
      <c r="I41" s="175" t="e">
        <f t="shared" si="40"/>
        <v>#VALUE!</v>
      </c>
      <c r="J41" s="185" t="str">
        <f t="shared" si="1"/>
        <v/>
      </c>
      <c r="K41" s="185" t="str">
        <f t="shared" si="2"/>
        <v/>
      </c>
      <c r="L41" s="185" t="str">
        <f t="shared" si="3"/>
        <v/>
      </c>
      <c r="O41" s="132"/>
      <c r="S41" s="175" t="e">
        <f t="shared" ref="S41:U41" si="41">SUM(S42:S42)</f>
        <v>#VALUE!</v>
      </c>
      <c r="T41" s="175" t="e">
        <f t="shared" si="41"/>
        <v>#VALUE!</v>
      </c>
      <c r="U41" s="175" t="e">
        <f t="shared" si="41"/>
        <v>#VALUE!</v>
      </c>
    </row>
    <row r="42" s="130" customFormat="1" ht="21.75" customHeight="1" spans="1:21">
      <c r="A42" s="178" t="s">
        <v>90</v>
      </c>
      <c r="B42" s="177"/>
      <c r="C42" s="177"/>
      <c r="D42" s="177"/>
      <c r="E42" s="177"/>
      <c r="F42" s="177"/>
      <c r="G42" s="177" t="e">
        <f t="shared" ref="G42:G47" si="42">SUM(H42:I42)</f>
        <v>#VALUE!</v>
      </c>
      <c r="H42" s="177" t="e">
        <f>SUMIFS('[7]基本支出总表（开）'!P:P,'[7]基本支出总表（开）'!C:C,MID(A42,4,7))</f>
        <v>#VALUE!</v>
      </c>
      <c r="I42" s="177" t="e">
        <f>SUMIFS('[7]项目支出总表（开）'!Y:Y,'[7]项目支出总表（开）'!C:C,MID(A42,4,7))+SUMIFS('[7]项目支出总表（开）'!Z:Z,'[7]项目支出总表（开）'!C:C,MID(A42,4,7))</f>
        <v>#VALUE!</v>
      </c>
      <c r="J42" s="186" t="str">
        <f t="shared" si="1"/>
        <v/>
      </c>
      <c r="K42" s="186" t="str">
        <f t="shared" si="2"/>
        <v/>
      </c>
      <c r="L42" s="186" t="str">
        <f t="shared" si="3"/>
        <v/>
      </c>
      <c r="O42" s="132"/>
      <c r="S42" s="177" t="e">
        <f t="shared" ref="S42:S47" si="43">SUM(T42:U42)</f>
        <v>#VALUE!</v>
      </c>
      <c r="T42" s="177" t="e">
        <f>SUMIFS('[7]基本支出总表（开）'!M:M,'[7]基本支出总表（开）'!C:C,MID(TRIM(A42),2,7))</f>
        <v>#VALUE!</v>
      </c>
      <c r="U42" s="177" t="e">
        <f>SUMIFS('[7]项目支出总表（开）'!V:V,'[7]项目支出总表（开）'!C:C,MID(TRIM(A42),2,7))</f>
        <v>#VALUE!</v>
      </c>
    </row>
    <row r="43" s="130" customFormat="1" ht="21.75" customHeight="1" spans="1:21">
      <c r="A43" s="174" t="s">
        <v>91</v>
      </c>
      <c r="B43" s="175">
        <f t="shared" ref="B43:I43" si="44">SUM(B44:B47)</f>
        <v>275.110553</v>
      </c>
      <c r="C43" s="175">
        <f t="shared" si="44"/>
        <v>186.640553</v>
      </c>
      <c r="D43" s="175">
        <f t="shared" si="44"/>
        <v>170.713841</v>
      </c>
      <c r="E43" s="175">
        <f t="shared" si="44"/>
        <v>15.926712</v>
      </c>
      <c r="F43" s="175">
        <f t="shared" si="44"/>
        <v>88.47</v>
      </c>
      <c r="G43" s="175" t="e">
        <f t="shared" si="44"/>
        <v>#VALUE!</v>
      </c>
      <c r="H43" s="175" t="e">
        <f t="shared" si="44"/>
        <v>#VALUE!</v>
      </c>
      <c r="I43" s="175" t="e">
        <f t="shared" si="44"/>
        <v>#VALUE!</v>
      </c>
      <c r="J43" s="185" t="e">
        <f t="shared" si="1"/>
        <v>#VALUE!</v>
      </c>
      <c r="K43" s="185" t="e">
        <f t="shared" si="2"/>
        <v>#VALUE!</v>
      </c>
      <c r="L43" s="185" t="e">
        <f t="shared" si="3"/>
        <v>#VALUE!</v>
      </c>
      <c r="O43" s="132"/>
      <c r="S43" s="175" t="e">
        <f t="shared" ref="S43:U43" si="45">SUM(S44:S47)</f>
        <v>#VALUE!</v>
      </c>
      <c r="T43" s="175" t="e">
        <f t="shared" si="45"/>
        <v>#VALUE!</v>
      </c>
      <c r="U43" s="175" t="e">
        <f t="shared" si="45"/>
        <v>#VALUE!</v>
      </c>
    </row>
    <row r="44" s="130" customFormat="1" ht="21.75" customHeight="1" spans="1:21">
      <c r="A44" s="176" t="s">
        <v>92</v>
      </c>
      <c r="B44" s="177">
        <v>186.640553</v>
      </c>
      <c r="C44" s="177">
        <v>186.640553</v>
      </c>
      <c r="D44" s="177">
        <v>170.713841</v>
      </c>
      <c r="E44" s="177">
        <v>15.926712</v>
      </c>
      <c r="F44" s="177"/>
      <c r="G44" s="177" t="e">
        <f t="shared" si="42"/>
        <v>#VALUE!</v>
      </c>
      <c r="H44" s="177" t="e">
        <f>SUMIFS('[7]基本支出总表（开）'!P:P,'[7]基本支出总表（开）'!C:C,MID(A44,4,7))</f>
        <v>#VALUE!</v>
      </c>
      <c r="I44" s="177" t="e">
        <f>SUMIFS('[7]项目支出总表（开）'!Y:Y,'[7]项目支出总表（开）'!C:C,MID(A44,4,7))+SUMIFS('[7]项目支出总表（开）'!Z:Z,'[7]项目支出总表（开）'!C:C,MID(A44,4,7))</f>
        <v>#VALUE!</v>
      </c>
      <c r="J44" s="186" t="e">
        <f t="shared" si="1"/>
        <v>#VALUE!</v>
      </c>
      <c r="K44" s="186" t="e">
        <f t="shared" si="2"/>
        <v>#VALUE!</v>
      </c>
      <c r="L44" s="186" t="str">
        <f t="shared" si="3"/>
        <v/>
      </c>
      <c r="O44" s="132"/>
      <c r="S44" s="177" t="e">
        <f t="shared" si="43"/>
        <v>#VALUE!</v>
      </c>
      <c r="T44" s="177" t="e">
        <f>SUMIFS('[7]基本支出总表（开）'!M:M,'[7]基本支出总表（开）'!C:C,MID(TRIM(A44),2,7))</f>
        <v>#VALUE!</v>
      </c>
      <c r="U44" s="177" t="e">
        <f>SUMIFS('[7]项目支出总表（开）'!V:V,'[7]项目支出总表（开）'!C:C,MID(TRIM(A44),2,7))</f>
        <v>#VALUE!</v>
      </c>
    </row>
    <row r="45" s="130" customFormat="1" ht="21.75" customHeight="1" spans="1:21">
      <c r="A45" s="176" t="s">
        <v>93</v>
      </c>
      <c r="B45" s="177">
        <v>19.97</v>
      </c>
      <c r="C45" s="177"/>
      <c r="D45" s="177"/>
      <c r="E45" s="177"/>
      <c r="F45" s="177">
        <v>19.97</v>
      </c>
      <c r="G45" s="177" t="e">
        <f t="shared" si="42"/>
        <v>#VALUE!</v>
      </c>
      <c r="H45" s="177" t="e">
        <f>SUMIFS('[7]基本支出总表（开）'!P:P,'[7]基本支出总表（开）'!C:C,MID(A45,4,7))</f>
        <v>#VALUE!</v>
      </c>
      <c r="I45" s="177" t="e">
        <f>SUMIFS('[7]项目支出总表（开）'!Y:Y,'[7]项目支出总表（开）'!C:C,MID(A45,4,7))+SUMIFS('[7]项目支出总表（开）'!Z:Z,'[7]项目支出总表（开）'!C:C,MID(A45,4,7))</f>
        <v>#VALUE!</v>
      </c>
      <c r="J45" s="186" t="e">
        <f t="shared" si="1"/>
        <v>#VALUE!</v>
      </c>
      <c r="K45" s="186" t="str">
        <f t="shared" si="2"/>
        <v/>
      </c>
      <c r="L45" s="186" t="e">
        <f t="shared" si="3"/>
        <v>#VALUE!</v>
      </c>
      <c r="O45" s="132"/>
      <c r="S45" s="177" t="e">
        <f t="shared" si="43"/>
        <v>#VALUE!</v>
      </c>
      <c r="T45" s="177" t="e">
        <f>SUMIFS('[7]基本支出总表（开）'!M:M,'[7]基本支出总表（开）'!C:C,MID(TRIM(A45),2,7))</f>
        <v>#VALUE!</v>
      </c>
      <c r="U45" s="177" t="e">
        <f>SUMIFS('[7]项目支出总表（开）'!V:V,'[7]项目支出总表（开）'!C:C,MID(TRIM(A45),2,7))</f>
        <v>#VALUE!</v>
      </c>
    </row>
    <row r="46" s="130" customFormat="1" ht="21.75" customHeight="1" spans="1:21">
      <c r="A46" s="176" t="s">
        <v>94</v>
      </c>
      <c r="B46" s="177">
        <v>55</v>
      </c>
      <c r="C46" s="177"/>
      <c r="D46" s="177"/>
      <c r="E46" s="177"/>
      <c r="F46" s="177">
        <v>55</v>
      </c>
      <c r="G46" s="177" t="e">
        <f t="shared" si="42"/>
        <v>#VALUE!</v>
      </c>
      <c r="H46" s="177" t="e">
        <f>SUMIFS('[7]基本支出总表（开）'!P:P,'[7]基本支出总表（开）'!C:C,MID(A46,4,7))</f>
        <v>#VALUE!</v>
      </c>
      <c r="I46" s="177" t="e">
        <f>SUMIFS('[7]项目支出总表（开）'!Y:Y,'[7]项目支出总表（开）'!C:C,MID(A46,4,7))+SUMIFS('[7]项目支出总表（开）'!Z:Z,'[7]项目支出总表（开）'!C:C,MID(A46,4,7))</f>
        <v>#VALUE!</v>
      </c>
      <c r="J46" s="186" t="e">
        <f t="shared" si="1"/>
        <v>#VALUE!</v>
      </c>
      <c r="K46" s="186" t="str">
        <f t="shared" si="2"/>
        <v/>
      </c>
      <c r="L46" s="186" t="e">
        <f t="shared" si="3"/>
        <v>#VALUE!</v>
      </c>
      <c r="O46" s="132"/>
      <c r="S46" s="177" t="e">
        <f t="shared" si="43"/>
        <v>#VALUE!</v>
      </c>
      <c r="T46" s="177" t="e">
        <f>SUMIFS('[7]基本支出总表（开）'!M:M,'[7]基本支出总表（开）'!C:C,MID(TRIM(A46),2,7))</f>
        <v>#VALUE!</v>
      </c>
      <c r="U46" s="177" t="e">
        <f>SUMIFS('[7]项目支出总表（开）'!V:V,'[7]项目支出总表（开）'!C:C,MID(TRIM(A46),2,7))</f>
        <v>#VALUE!</v>
      </c>
    </row>
    <row r="47" s="130" customFormat="1" ht="21.75" customHeight="1" spans="1:21">
      <c r="A47" s="176" t="s">
        <v>95</v>
      </c>
      <c r="B47" s="177">
        <v>13.5</v>
      </c>
      <c r="C47" s="177"/>
      <c r="D47" s="177"/>
      <c r="E47" s="177"/>
      <c r="F47" s="177">
        <v>13.5</v>
      </c>
      <c r="G47" s="177" t="e">
        <f t="shared" si="42"/>
        <v>#VALUE!</v>
      </c>
      <c r="H47" s="177" t="e">
        <f>SUMIFS('[7]基本支出总表（开）'!P:P,'[7]基本支出总表（开）'!C:C,MID(A47,4,7))</f>
        <v>#VALUE!</v>
      </c>
      <c r="I47" s="177" t="e">
        <f>SUMIFS('[7]项目支出总表（开）'!Y:Y,'[7]项目支出总表（开）'!C:C,MID(A47,4,7))+SUMIFS('[7]项目支出总表（开）'!Z:Z,'[7]项目支出总表（开）'!C:C,MID(A47,4,7))</f>
        <v>#VALUE!</v>
      </c>
      <c r="J47" s="186" t="e">
        <f t="shared" si="1"/>
        <v>#VALUE!</v>
      </c>
      <c r="K47" s="186" t="str">
        <f t="shared" si="2"/>
        <v/>
      </c>
      <c r="L47" s="186" t="e">
        <f t="shared" si="3"/>
        <v>#VALUE!</v>
      </c>
      <c r="O47" s="132"/>
      <c r="S47" s="177" t="e">
        <f t="shared" si="43"/>
        <v>#VALUE!</v>
      </c>
      <c r="T47" s="177" t="e">
        <f>SUMIFS('[7]基本支出总表（开）'!M:M,'[7]基本支出总表（开）'!C:C,MID(TRIM(A47),2,7))</f>
        <v>#VALUE!</v>
      </c>
      <c r="U47" s="177" t="e">
        <f>SUMIFS('[7]项目支出总表（开）'!V:V,'[7]项目支出总表（开）'!C:C,MID(TRIM(A47),2,7))</f>
        <v>#VALUE!</v>
      </c>
    </row>
    <row r="48" s="130" customFormat="1" ht="21.75" customHeight="1" spans="1:21">
      <c r="A48" s="174" t="s">
        <v>96</v>
      </c>
      <c r="B48" s="175">
        <f t="shared" ref="B48:I48" si="46">SUM(B49:B51)</f>
        <v>845.125936</v>
      </c>
      <c r="C48" s="175">
        <f t="shared" si="46"/>
        <v>573.945936</v>
      </c>
      <c r="D48" s="175">
        <f t="shared" si="46"/>
        <v>527.114089</v>
      </c>
      <c r="E48" s="175">
        <f t="shared" si="46"/>
        <v>46.831847</v>
      </c>
      <c r="F48" s="175">
        <f t="shared" si="46"/>
        <v>271.18</v>
      </c>
      <c r="G48" s="175" t="e">
        <f t="shared" si="46"/>
        <v>#VALUE!</v>
      </c>
      <c r="H48" s="175" t="e">
        <f t="shared" si="46"/>
        <v>#VALUE!</v>
      </c>
      <c r="I48" s="175" t="e">
        <f t="shared" si="46"/>
        <v>#VALUE!</v>
      </c>
      <c r="J48" s="185" t="e">
        <f t="shared" si="1"/>
        <v>#VALUE!</v>
      </c>
      <c r="K48" s="185" t="e">
        <f t="shared" si="2"/>
        <v>#VALUE!</v>
      </c>
      <c r="L48" s="185" t="e">
        <f t="shared" si="3"/>
        <v>#VALUE!</v>
      </c>
      <c r="O48" s="132"/>
      <c r="S48" s="175" t="e">
        <f t="shared" ref="S48:U48" si="47">SUM(S49:S51)</f>
        <v>#VALUE!</v>
      </c>
      <c r="T48" s="175" t="e">
        <f t="shared" si="47"/>
        <v>#VALUE!</v>
      </c>
      <c r="U48" s="175" t="e">
        <f t="shared" si="47"/>
        <v>#VALUE!</v>
      </c>
    </row>
    <row r="49" s="130" customFormat="1" ht="21.75" customHeight="1" spans="1:21">
      <c r="A49" s="176" t="s">
        <v>97</v>
      </c>
      <c r="B49" s="177">
        <v>573.945936</v>
      </c>
      <c r="C49" s="177">
        <v>573.945936</v>
      </c>
      <c r="D49" s="177">
        <v>527.114089</v>
      </c>
      <c r="E49" s="177">
        <v>46.831847</v>
      </c>
      <c r="F49" s="177"/>
      <c r="G49" s="177" t="e">
        <f t="shared" ref="G49:G51" si="48">SUM(H49:I49)</f>
        <v>#VALUE!</v>
      </c>
      <c r="H49" s="177" t="e">
        <f>SUMIFS('[7]基本支出总表（开）'!P:P,'[7]基本支出总表（开）'!C:C,MID(A49,4,7))</f>
        <v>#VALUE!</v>
      </c>
      <c r="I49" s="177" t="e">
        <f>SUMIFS('[7]项目支出总表（开）'!Y:Y,'[7]项目支出总表（开）'!C:C,MID(A49,4,7))+SUMIFS('[7]项目支出总表（开）'!Z:Z,'[7]项目支出总表（开）'!C:C,MID(A49,4,7))</f>
        <v>#VALUE!</v>
      </c>
      <c r="J49" s="186" t="e">
        <f t="shared" si="1"/>
        <v>#VALUE!</v>
      </c>
      <c r="K49" s="186" t="e">
        <f t="shared" si="2"/>
        <v>#VALUE!</v>
      </c>
      <c r="L49" s="186" t="str">
        <f t="shared" si="3"/>
        <v/>
      </c>
      <c r="O49" s="132"/>
      <c r="S49" s="177" t="e">
        <f t="shared" ref="S49:S51" si="49">SUM(T49:U49)</f>
        <v>#VALUE!</v>
      </c>
      <c r="T49" s="177" t="e">
        <f>SUMIFS('[7]基本支出总表（开）'!M:M,'[7]基本支出总表（开）'!C:C,MID(TRIM(A49),2,7))</f>
        <v>#VALUE!</v>
      </c>
      <c r="U49" s="177" t="e">
        <f>SUMIFS('[7]项目支出总表（开）'!V:V,'[7]项目支出总表（开）'!C:C,MID(TRIM(A49),2,7))</f>
        <v>#VALUE!</v>
      </c>
    </row>
    <row r="50" s="130" customFormat="1" ht="21.75" customHeight="1" spans="1:21">
      <c r="A50" s="176" t="s">
        <v>98</v>
      </c>
      <c r="B50" s="177">
        <v>73.78</v>
      </c>
      <c r="C50" s="177"/>
      <c r="D50" s="177"/>
      <c r="E50" s="177"/>
      <c r="F50" s="177">
        <v>73.78</v>
      </c>
      <c r="G50" s="177" t="e">
        <f t="shared" si="48"/>
        <v>#VALUE!</v>
      </c>
      <c r="H50" s="177" t="e">
        <f>SUMIFS('[7]基本支出总表（开）'!P:P,'[7]基本支出总表（开）'!C:C,MID(A50,4,7))</f>
        <v>#VALUE!</v>
      </c>
      <c r="I50" s="177" t="e">
        <f>SUMIFS('[7]项目支出总表（开）'!Y:Y,'[7]项目支出总表（开）'!C:C,MID(A50,4,7))+SUMIFS('[7]项目支出总表（开）'!Z:Z,'[7]项目支出总表（开）'!C:C,MID(A50,4,7))</f>
        <v>#VALUE!</v>
      </c>
      <c r="J50" s="186" t="e">
        <f t="shared" si="1"/>
        <v>#VALUE!</v>
      </c>
      <c r="K50" s="186" t="str">
        <f t="shared" si="2"/>
        <v/>
      </c>
      <c r="L50" s="186" t="e">
        <f t="shared" si="3"/>
        <v>#VALUE!</v>
      </c>
      <c r="O50" s="132"/>
      <c r="S50" s="177" t="e">
        <f t="shared" si="49"/>
        <v>#VALUE!</v>
      </c>
      <c r="T50" s="177" t="e">
        <f>SUMIFS('[7]基本支出总表（开）'!M:M,'[7]基本支出总表（开）'!C:C,MID(TRIM(A50),2,7))</f>
        <v>#VALUE!</v>
      </c>
      <c r="U50" s="177" t="e">
        <f>SUMIFS('[7]项目支出总表（开）'!V:V,'[7]项目支出总表（开）'!C:C,MID(TRIM(A50),2,7))</f>
        <v>#VALUE!</v>
      </c>
    </row>
    <row r="51" s="130" customFormat="1" ht="21.75" customHeight="1" spans="1:21">
      <c r="A51" s="176" t="s">
        <v>99</v>
      </c>
      <c r="B51" s="177">
        <v>197.4</v>
      </c>
      <c r="C51" s="177"/>
      <c r="D51" s="177"/>
      <c r="E51" s="177"/>
      <c r="F51" s="177">
        <v>197.4</v>
      </c>
      <c r="G51" s="177" t="e">
        <f t="shared" si="48"/>
        <v>#VALUE!</v>
      </c>
      <c r="H51" s="177" t="e">
        <f>SUMIFS('[7]基本支出总表（开）'!P:P,'[7]基本支出总表（开）'!C:C,MID(A51,4,7))</f>
        <v>#VALUE!</v>
      </c>
      <c r="I51" s="177" t="e">
        <f>SUMIFS('[7]项目支出总表（开）'!Y:Y,'[7]项目支出总表（开）'!C:C,MID(A51,4,7))+SUMIFS('[7]项目支出总表（开）'!Z:Z,'[7]项目支出总表（开）'!C:C,MID(A51,4,7))</f>
        <v>#VALUE!</v>
      </c>
      <c r="J51" s="186" t="e">
        <f t="shared" si="1"/>
        <v>#VALUE!</v>
      </c>
      <c r="K51" s="186" t="str">
        <f t="shared" si="2"/>
        <v/>
      </c>
      <c r="L51" s="186" t="e">
        <f t="shared" si="3"/>
        <v>#VALUE!</v>
      </c>
      <c r="O51" s="132"/>
      <c r="S51" s="177" t="e">
        <f t="shared" si="49"/>
        <v>#VALUE!</v>
      </c>
      <c r="T51" s="177" t="e">
        <f>SUMIFS('[7]基本支出总表（开）'!M:M,'[7]基本支出总表（开）'!C:C,MID(TRIM(A51),2,7))</f>
        <v>#VALUE!</v>
      </c>
      <c r="U51" s="177" t="e">
        <f>SUMIFS('[7]项目支出总表（开）'!V:V,'[7]项目支出总表（开）'!C:C,MID(TRIM(A51),2,7))</f>
        <v>#VALUE!</v>
      </c>
    </row>
    <row r="52" s="130" customFormat="1" ht="21.75" customHeight="1" spans="1:21">
      <c r="A52" s="174" t="s">
        <v>100</v>
      </c>
      <c r="B52" s="175">
        <f t="shared" ref="B52:I52" si="50">SUM(B53:B54)</f>
        <v>1316.680627</v>
      </c>
      <c r="C52" s="175">
        <f t="shared" si="50"/>
        <v>261.680627</v>
      </c>
      <c r="D52" s="175">
        <f t="shared" si="50"/>
        <v>236.337656</v>
      </c>
      <c r="E52" s="175">
        <f t="shared" si="50"/>
        <v>25.342971</v>
      </c>
      <c r="F52" s="175">
        <f t="shared" si="50"/>
        <v>1055</v>
      </c>
      <c r="G52" s="175" t="e">
        <f t="shared" si="50"/>
        <v>#VALUE!</v>
      </c>
      <c r="H52" s="175" t="e">
        <f t="shared" si="50"/>
        <v>#VALUE!</v>
      </c>
      <c r="I52" s="175" t="e">
        <f t="shared" si="50"/>
        <v>#VALUE!</v>
      </c>
      <c r="J52" s="185" t="e">
        <f t="shared" si="1"/>
        <v>#VALUE!</v>
      </c>
      <c r="K52" s="185" t="e">
        <f t="shared" si="2"/>
        <v>#VALUE!</v>
      </c>
      <c r="L52" s="185" t="e">
        <f t="shared" si="3"/>
        <v>#VALUE!</v>
      </c>
      <c r="O52" s="132"/>
      <c r="S52" s="175" t="e">
        <f t="shared" ref="S52:U52" si="51">SUM(S53:S54)</f>
        <v>#VALUE!</v>
      </c>
      <c r="T52" s="175" t="e">
        <f t="shared" si="51"/>
        <v>#VALUE!</v>
      </c>
      <c r="U52" s="175" t="e">
        <f t="shared" si="51"/>
        <v>#VALUE!</v>
      </c>
    </row>
    <row r="53" s="130" customFormat="1" ht="21.75" customHeight="1" spans="1:21">
      <c r="A53" s="176" t="s">
        <v>101</v>
      </c>
      <c r="B53" s="177">
        <v>261.680627</v>
      </c>
      <c r="C53" s="177">
        <v>261.680627</v>
      </c>
      <c r="D53" s="177">
        <v>236.337656</v>
      </c>
      <c r="E53" s="177">
        <v>25.342971</v>
      </c>
      <c r="F53" s="177"/>
      <c r="G53" s="177" t="e">
        <f t="shared" ref="G53:G59" si="52">SUM(H53:I53)</f>
        <v>#VALUE!</v>
      </c>
      <c r="H53" s="177" t="e">
        <f>SUMIFS('[7]基本支出总表（开）'!P:P,'[7]基本支出总表（开）'!C:C,MID(A53,4,7))</f>
        <v>#VALUE!</v>
      </c>
      <c r="I53" s="177" t="e">
        <f>SUMIFS('[7]项目支出总表（开）'!Y:Y,'[7]项目支出总表（开）'!C:C,MID(A53,4,7))+SUMIFS('[7]项目支出总表（开）'!Z:Z,'[7]项目支出总表（开）'!C:C,MID(A53,4,7))</f>
        <v>#VALUE!</v>
      </c>
      <c r="J53" s="186" t="e">
        <f t="shared" si="1"/>
        <v>#VALUE!</v>
      </c>
      <c r="K53" s="186" t="e">
        <f t="shared" si="2"/>
        <v>#VALUE!</v>
      </c>
      <c r="L53" s="186" t="str">
        <f t="shared" si="3"/>
        <v/>
      </c>
      <c r="O53" s="132"/>
      <c r="S53" s="177" t="e">
        <f t="shared" ref="S53:S59" si="53">SUM(T53:U53)</f>
        <v>#VALUE!</v>
      </c>
      <c r="T53" s="177" t="e">
        <f>SUMIFS('[7]基本支出总表（开）'!M:M,'[7]基本支出总表（开）'!C:C,MID(TRIM(A53),2,7))</f>
        <v>#VALUE!</v>
      </c>
      <c r="U53" s="177" t="e">
        <f>SUMIFS('[7]项目支出总表（开）'!V:V,'[7]项目支出总表（开）'!C:C,MID(TRIM(A53),2,7))</f>
        <v>#VALUE!</v>
      </c>
    </row>
    <row r="54" s="130" customFormat="1" ht="21.75" customHeight="1" spans="1:21">
      <c r="A54" s="176" t="s">
        <v>102</v>
      </c>
      <c r="B54" s="177">
        <v>1055</v>
      </c>
      <c r="C54" s="177"/>
      <c r="D54" s="177"/>
      <c r="E54" s="177"/>
      <c r="F54" s="177">
        <v>1055</v>
      </c>
      <c r="G54" s="177" t="e">
        <f t="shared" si="52"/>
        <v>#VALUE!</v>
      </c>
      <c r="H54" s="177" t="e">
        <f>SUMIFS('[7]基本支出总表（开）'!P:P,'[7]基本支出总表（开）'!C:C,MID(A54,4,7))</f>
        <v>#VALUE!</v>
      </c>
      <c r="I54" s="177" t="e">
        <f>SUMIFS('[7]项目支出总表（开）'!Y:Y,'[7]项目支出总表（开）'!C:C,MID(A54,4,7))+SUMIFS('[7]项目支出总表（开）'!Z:Z,'[7]项目支出总表（开）'!C:C,MID(A54,4,7))</f>
        <v>#VALUE!</v>
      </c>
      <c r="J54" s="186" t="e">
        <f t="shared" si="1"/>
        <v>#VALUE!</v>
      </c>
      <c r="K54" s="186" t="str">
        <f t="shared" si="2"/>
        <v/>
      </c>
      <c r="L54" s="186" t="e">
        <f t="shared" si="3"/>
        <v>#VALUE!</v>
      </c>
      <c r="O54" s="132"/>
      <c r="S54" s="177" t="e">
        <f t="shared" si="53"/>
        <v>#VALUE!</v>
      </c>
      <c r="T54" s="177" t="e">
        <f>SUMIFS('[7]基本支出总表（开）'!M:M,'[7]基本支出总表（开）'!C:C,MID(TRIM(A54),2,7))</f>
        <v>#VALUE!</v>
      </c>
      <c r="U54" s="177" t="e">
        <f>SUMIFS('[7]项目支出总表（开）'!V:V,'[7]项目支出总表（开）'!C:C,MID(TRIM(A54),2,7))</f>
        <v>#VALUE!</v>
      </c>
    </row>
    <row r="55" s="130" customFormat="1" ht="21.75" customHeight="1" spans="1:21">
      <c r="A55" s="174" t="s">
        <v>103</v>
      </c>
      <c r="B55" s="175">
        <f t="shared" ref="B55:I55" si="54">SUM(B56:B59)</f>
        <v>248.630383</v>
      </c>
      <c r="C55" s="175">
        <f t="shared" si="54"/>
        <v>164.630383</v>
      </c>
      <c r="D55" s="175">
        <f t="shared" si="54"/>
        <v>148.972334</v>
      </c>
      <c r="E55" s="175">
        <f t="shared" si="54"/>
        <v>15.658049</v>
      </c>
      <c r="F55" s="175">
        <f t="shared" si="54"/>
        <v>84</v>
      </c>
      <c r="G55" s="175" t="e">
        <f t="shared" si="54"/>
        <v>#VALUE!</v>
      </c>
      <c r="H55" s="175" t="e">
        <f t="shared" si="54"/>
        <v>#VALUE!</v>
      </c>
      <c r="I55" s="175" t="e">
        <f t="shared" si="54"/>
        <v>#VALUE!</v>
      </c>
      <c r="J55" s="185" t="e">
        <f t="shared" si="1"/>
        <v>#VALUE!</v>
      </c>
      <c r="K55" s="185" t="e">
        <f t="shared" si="2"/>
        <v>#VALUE!</v>
      </c>
      <c r="L55" s="185" t="e">
        <f t="shared" si="3"/>
        <v>#VALUE!</v>
      </c>
      <c r="O55" s="132"/>
      <c r="S55" s="175" t="e">
        <f t="shared" ref="S55:U55" si="55">SUM(S56:S59)</f>
        <v>#VALUE!</v>
      </c>
      <c r="T55" s="175" t="e">
        <f t="shared" si="55"/>
        <v>#VALUE!</v>
      </c>
      <c r="U55" s="175" t="e">
        <f t="shared" si="55"/>
        <v>#VALUE!</v>
      </c>
    </row>
    <row r="56" s="130" customFormat="1" ht="21.75" customHeight="1" spans="1:21">
      <c r="A56" s="176" t="s">
        <v>104</v>
      </c>
      <c r="B56" s="177">
        <v>164.630383</v>
      </c>
      <c r="C56" s="177">
        <v>164.630383</v>
      </c>
      <c r="D56" s="177">
        <v>148.972334</v>
      </c>
      <c r="E56" s="177">
        <v>15.658049</v>
      </c>
      <c r="F56" s="177"/>
      <c r="G56" s="177" t="e">
        <f t="shared" si="52"/>
        <v>#VALUE!</v>
      </c>
      <c r="H56" s="177" t="e">
        <f>SUMIFS('[7]基本支出总表（开）'!P:P,'[7]基本支出总表（开）'!C:C,MID(A56,4,7))</f>
        <v>#VALUE!</v>
      </c>
      <c r="I56" s="177" t="e">
        <f>SUMIFS('[7]项目支出总表（开）'!Y:Y,'[7]项目支出总表（开）'!C:C,MID(A56,4,7))+SUMIFS('[7]项目支出总表（开）'!Z:Z,'[7]项目支出总表（开）'!C:C,MID(A56,4,7))</f>
        <v>#VALUE!</v>
      </c>
      <c r="J56" s="186" t="e">
        <f t="shared" si="1"/>
        <v>#VALUE!</v>
      </c>
      <c r="K56" s="186" t="e">
        <f t="shared" si="2"/>
        <v>#VALUE!</v>
      </c>
      <c r="L56" s="186" t="str">
        <f t="shared" si="3"/>
        <v/>
      </c>
      <c r="O56" s="132"/>
      <c r="S56" s="177" t="e">
        <f t="shared" si="53"/>
        <v>#VALUE!</v>
      </c>
      <c r="T56" s="177" t="e">
        <f>SUMIFS('[7]基本支出总表（开）'!M:M,'[7]基本支出总表（开）'!C:C,MID(TRIM(A56),2,7))</f>
        <v>#VALUE!</v>
      </c>
      <c r="U56" s="177" t="e">
        <f>SUMIFS('[7]项目支出总表（开）'!V:V,'[7]项目支出总表（开）'!C:C,MID(TRIM(A56),2,7))</f>
        <v>#VALUE!</v>
      </c>
    </row>
    <row r="57" s="130" customFormat="1" ht="21.75" customHeight="1" spans="1:21">
      <c r="A57" s="176" t="s">
        <v>105</v>
      </c>
      <c r="B57" s="177">
        <v>40</v>
      </c>
      <c r="C57" s="177"/>
      <c r="D57" s="177"/>
      <c r="E57" s="177"/>
      <c r="F57" s="177">
        <v>40</v>
      </c>
      <c r="G57" s="177" t="e">
        <f t="shared" si="52"/>
        <v>#VALUE!</v>
      </c>
      <c r="H57" s="177" t="e">
        <f>SUMIFS('[7]基本支出总表（开）'!P:P,'[7]基本支出总表（开）'!C:C,MID(A57,4,7))</f>
        <v>#VALUE!</v>
      </c>
      <c r="I57" s="177" t="e">
        <f>SUMIFS('[7]项目支出总表（开）'!Y:Y,'[7]项目支出总表（开）'!C:C,MID(A57,4,7))+SUMIFS('[7]项目支出总表（开）'!Z:Z,'[7]项目支出总表（开）'!C:C,MID(A57,4,7))</f>
        <v>#VALUE!</v>
      </c>
      <c r="J57" s="186" t="e">
        <f t="shared" si="1"/>
        <v>#VALUE!</v>
      </c>
      <c r="K57" s="186" t="str">
        <f t="shared" si="2"/>
        <v/>
      </c>
      <c r="L57" s="186" t="e">
        <f t="shared" si="3"/>
        <v>#VALUE!</v>
      </c>
      <c r="O57" s="132"/>
      <c r="S57" s="177" t="e">
        <f t="shared" si="53"/>
        <v>#VALUE!</v>
      </c>
      <c r="T57" s="177" t="e">
        <f>SUMIFS('[7]基本支出总表（开）'!M:M,'[7]基本支出总表（开）'!C:C,MID(TRIM(A57),2,7))</f>
        <v>#VALUE!</v>
      </c>
      <c r="U57" s="177" t="e">
        <f>SUMIFS('[7]项目支出总表（开）'!V:V,'[7]项目支出总表（开）'!C:C,MID(TRIM(A57),2,7))</f>
        <v>#VALUE!</v>
      </c>
    </row>
    <row r="58" s="130" customFormat="1" ht="21.75" customHeight="1" spans="1:21">
      <c r="A58" s="176" t="s">
        <v>106</v>
      </c>
      <c r="B58" s="177">
        <v>24</v>
      </c>
      <c r="C58" s="177"/>
      <c r="D58" s="177"/>
      <c r="E58" s="177"/>
      <c r="F58" s="177">
        <v>24</v>
      </c>
      <c r="G58" s="177" t="e">
        <f t="shared" si="52"/>
        <v>#VALUE!</v>
      </c>
      <c r="H58" s="177" t="e">
        <f>SUMIFS('[7]基本支出总表（开）'!P:P,'[7]基本支出总表（开）'!C:C,MID(A58,4,7))</f>
        <v>#VALUE!</v>
      </c>
      <c r="I58" s="177" t="e">
        <f>SUMIFS('[7]项目支出总表（开）'!Y:Y,'[7]项目支出总表（开）'!C:C,MID(A58,4,7))+SUMIFS('[7]项目支出总表（开）'!Z:Z,'[7]项目支出总表（开）'!C:C,MID(A58,4,7))</f>
        <v>#VALUE!</v>
      </c>
      <c r="J58" s="186" t="e">
        <f t="shared" si="1"/>
        <v>#VALUE!</v>
      </c>
      <c r="K58" s="186" t="str">
        <f t="shared" si="2"/>
        <v/>
      </c>
      <c r="L58" s="186" t="e">
        <f t="shared" si="3"/>
        <v>#VALUE!</v>
      </c>
      <c r="O58" s="132"/>
      <c r="S58" s="177" t="e">
        <f t="shared" si="53"/>
        <v>#VALUE!</v>
      </c>
      <c r="T58" s="177" t="e">
        <f>SUMIFS('[7]基本支出总表（开）'!M:M,'[7]基本支出总表（开）'!C:C,MID(TRIM(A58),2,7))</f>
        <v>#VALUE!</v>
      </c>
      <c r="U58" s="177" t="e">
        <f>SUMIFS('[7]项目支出总表（开）'!V:V,'[7]项目支出总表（开）'!C:C,MID(TRIM(A58),2,7))</f>
        <v>#VALUE!</v>
      </c>
    </row>
    <row r="59" s="130" customFormat="1" ht="21.75" customHeight="1" spans="1:21">
      <c r="A59" s="176" t="s">
        <v>107</v>
      </c>
      <c r="B59" s="177">
        <v>20</v>
      </c>
      <c r="C59" s="177"/>
      <c r="D59" s="177"/>
      <c r="E59" s="177"/>
      <c r="F59" s="177">
        <v>20</v>
      </c>
      <c r="G59" s="177" t="e">
        <f t="shared" si="52"/>
        <v>#VALUE!</v>
      </c>
      <c r="H59" s="177" t="e">
        <f>SUMIFS('[7]基本支出总表（开）'!P:P,'[7]基本支出总表（开）'!C:C,MID(A59,4,7))</f>
        <v>#VALUE!</v>
      </c>
      <c r="I59" s="177" t="e">
        <f>SUMIFS('[7]项目支出总表（开）'!Y:Y,'[7]项目支出总表（开）'!C:C,MID(A59,4,7))+SUMIFS('[7]项目支出总表（开）'!Z:Z,'[7]项目支出总表（开）'!C:C,MID(A59,4,7))</f>
        <v>#VALUE!</v>
      </c>
      <c r="J59" s="186" t="e">
        <f t="shared" si="1"/>
        <v>#VALUE!</v>
      </c>
      <c r="K59" s="186" t="str">
        <f t="shared" si="2"/>
        <v/>
      </c>
      <c r="L59" s="186" t="e">
        <f t="shared" si="3"/>
        <v>#VALUE!</v>
      </c>
      <c r="O59" s="132"/>
      <c r="S59" s="177" t="e">
        <f t="shared" si="53"/>
        <v>#VALUE!</v>
      </c>
      <c r="T59" s="177" t="e">
        <f>SUMIFS('[7]基本支出总表（开）'!M:M,'[7]基本支出总表（开）'!C:C,MID(TRIM(A59),2,7))</f>
        <v>#VALUE!</v>
      </c>
      <c r="U59" s="177" t="e">
        <f>SUMIFS('[7]项目支出总表（开）'!V:V,'[7]项目支出总表（开）'!C:C,MID(TRIM(A59),2,7))</f>
        <v>#VALUE!</v>
      </c>
    </row>
    <row r="60" s="130" customFormat="1" ht="21.75" customHeight="1" spans="1:21">
      <c r="A60" s="174" t="s">
        <v>108</v>
      </c>
      <c r="B60" s="175">
        <f t="shared" ref="B60:I60" si="56">SUM(B61:B63)</f>
        <v>1866.46674</v>
      </c>
      <c r="C60" s="175">
        <f t="shared" si="56"/>
        <v>499.43674</v>
      </c>
      <c r="D60" s="175">
        <f t="shared" si="56"/>
        <v>459.64555</v>
      </c>
      <c r="E60" s="175">
        <f t="shared" si="56"/>
        <v>39.79119</v>
      </c>
      <c r="F60" s="175">
        <f t="shared" si="56"/>
        <v>1367.03</v>
      </c>
      <c r="G60" s="175" t="e">
        <f t="shared" si="56"/>
        <v>#VALUE!</v>
      </c>
      <c r="H60" s="175" t="e">
        <f t="shared" si="56"/>
        <v>#VALUE!</v>
      </c>
      <c r="I60" s="175" t="e">
        <f t="shared" si="56"/>
        <v>#VALUE!</v>
      </c>
      <c r="J60" s="185" t="e">
        <f t="shared" si="1"/>
        <v>#VALUE!</v>
      </c>
      <c r="K60" s="185" t="e">
        <f t="shared" si="2"/>
        <v>#VALUE!</v>
      </c>
      <c r="L60" s="185" t="e">
        <f t="shared" si="3"/>
        <v>#VALUE!</v>
      </c>
      <c r="O60" s="132"/>
      <c r="S60" s="175" t="e">
        <f t="shared" ref="S60:U60" si="57">SUM(S61:S63)</f>
        <v>#VALUE!</v>
      </c>
      <c r="T60" s="175" t="e">
        <f t="shared" si="57"/>
        <v>#VALUE!</v>
      </c>
      <c r="U60" s="175" t="e">
        <f t="shared" si="57"/>
        <v>#VALUE!</v>
      </c>
    </row>
    <row r="61" s="130" customFormat="1" ht="21.75" customHeight="1" spans="1:21">
      <c r="A61" s="176" t="s">
        <v>109</v>
      </c>
      <c r="B61" s="177">
        <v>499.43674</v>
      </c>
      <c r="C61" s="177">
        <v>499.43674</v>
      </c>
      <c r="D61" s="177">
        <v>459.64555</v>
      </c>
      <c r="E61" s="177">
        <v>39.79119</v>
      </c>
      <c r="F61" s="177"/>
      <c r="G61" s="177" t="e">
        <f t="shared" ref="G61:G63" si="58">SUM(H61:I61)</f>
        <v>#VALUE!</v>
      </c>
      <c r="H61" s="177" t="e">
        <f>SUMIFS('[7]基本支出总表（开）'!P:P,'[7]基本支出总表（开）'!C:C,MID(A61,4,7))</f>
        <v>#VALUE!</v>
      </c>
      <c r="I61" s="177" t="e">
        <f>SUMIFS('[7]项目支出总表（开）'!Y:Y,'[7]项目支出总表（开）'!C:C,MID(A61,4,7))+SUMIFS('[7]项目支出总表（开）'!Z:Z,'[7]项目支出总表（开）'!C:C,MID(A61,4,7))</f>
        <v>#VALUE!</v>
      </c>
      <c r="J61" s="186" t="e">
        <f t="shared" si="1"/>
        <v>#VALUE!</v>
      </c>
      <c r="K61" s="186" t="e">
        <f t="shared" si="2"/>
        <v>#VALUE!</v>
      </c>
      <c r="L61" s="186" t="str">
        <f t="shared" si="3"/>
        <v/>
      </c>
      <c r="O61" s="132"/>
      <c r="S61" s="177" t="e">
        <f t="shared" ref="S61:S63" si="59">SUM(T61:U61)</f>
        <v>#VALUE!</v>
      </c>
      <c r="T61" s="177" t="e">
        <f>SUMIFS('[7]基本支出总表（开）'!M:M,'[7]基本支出总表（开）'!C:C,MID(TRIM(A61),2,7))</f>
        <v>#VALUE!</v>
      </c>
      <c r="U61" s="177" t="e">
        <f>SUMIFS('[7]项目支出总表（开）'!V:V,'[7]项目支出总表（开）'!C:C,MID(TRIM(A61),2,7))</f>
        <v>#VALUE!</v>
      </c>
    </row>
    <row r="62" s="130" customFormat="1" ht="21.75" customHeight="1" spans="1:21">
      <c r="A62" s="178" t="s">
        <v>110</v>
      </c>
      <c r="B62" s="177">
        <v>900</v>
      </c>
      <c r="C62" s="177"/>
      <c r="D62" s="177"/>
      <c r="E62" s="177"/>
      <c r="F62" s="177">
        <v>900</v>
      </c>
      <c r="G62" s="177" t="e">
        <f t="shared" si="58"/>
        <v>#VALUE!</v>
      </c>
      <c r="H62" s="177" t="e">
        <f>SUMIFS('[7]基本支出总表（开）'!P:P,'[7]基本支出总表（开）'!C:C,MID(A62,4,7))</f>
        <v>#VALUE!</v>
      </c>
      <c r="I62" s="177" t="e">
        <f>SUMIFS('[7]项目支出总表（开）'!Y:Y,'[7]项目支出总表（开）'!C:C,MID(A62,4,7))+SUMIFS('[7]项目支出总表（开）'!Z:Z,'[7]项目支出总表（开）'!C:C,MID(A62,4,7))</f>
        <v>#VALUE!</v>
      </c>
      <c r="J62" s="186" t="e">
        <f t="shared" si="1"/>
        <v>#VALUE!</v>
      </c>
      <c r="K62" s="186" t="str">
        <f t="shared" si="2"/>
        <v/>
      </c>
      <c r="L62" s="186" t="e">
        <f t="shared" si="3"/>
        <v>#VALUE!</v>
      </c>
      <c r="O62" s="132"/>
      <c r="S62" s="177" t="e">
        <f t="shared" si="59"/>
        <v>#VALUE!</v>
      </c>
      <c r="T62" s="177" t="e">
        <f>SUMIFS('[7]基本支出总表（开）'!M:M,'[7]基本支出总表（开）'!C:C,MID(TRIM(A62),2,7))</f>
        <v>#VALUE!</v>
      </c>
      <c r="U62" s="177" t="e">
        <f>SUMIFS('[7]项目支出总表（开）'!V:V,'[7]项目支出总表（开）'!C:C,MID(TRIM(A62),2,7))</f>
        <v>#VALUE!</v>
      </c>
    </row>
    <row r="63" s="130" customFormat="1" ht="21.75" customHeight="1" spans="1:21">
      <c r="A63" s="176" t="s">
        <v>111</v>
      </c>
      <c r="B63" s="177">
        <v>467.03</v>
      </c>
      <c r="C63" s="177"/>
      <c r="D63" s="177"/>
      <c r="E63" s="177"/>
      <c r="F63" s="177">
        <v>467.03</v>
      </c>
      <c r="G63" s="177" t="e">
        <f t="shared" si="58"/>
        <v>#VALUE!</v>
      </c>
      <c r="H63" s="177" t="e">
        <f>SUMIFS('[7]基本支出总表（开）'!P:P,'[7]基本支出总表（开）'!C:C,MID(A63,4,7))</f>
        <v>#VALUE!</v>
      </c>
      <c r="I63" s="177" t="e">
        <f>SUMIFS('[7]项目支出总表（开）'!Y:Y,'[7]项目支出总表（开）'!C:C,MID(A63,4,7))+SUMIFS('[7]项目支出总表（开）'!Z:Z,'[7]项目支出总表（开）'!C:C,MID(A63,4,7))</f>
        <v>#VALUE!</v>
      </c>
      <c r="J63" s="186" t="e">
        <f t="shared" si="1"/>
        <v>#VALUE!</v>
      </c>
      <c r="K63" s="186" t="str">
        <f t="shared" si="2"/>
        <v/>
      </c>
      <c r="L63" s="186" t="e">
        <f t="shared" si="3"/>
        <v>#VALUE!</v>
      </c>
      <c r="O63" s="132"/>
      <c r="S63" s="177" t="e">
        <f t="shared" si="59"/>
        <v>#VALUE!</v>
      </c>
      <c r="T63" s="177" t="e">
        <f>SUMIFS('[7]基本支出总表（开）'!M:M,'[7]基本支出总表（开）'!C:C,MID(TRIM(A63),2,7))</f>
        <v>#VALUE!</v>
      </c>
      <c r="U63" s="177" t="e">
        <f>SUMIFS('[7]项目支出总表（开）'!V:V,'[7]项目支出总表（开）'!C:C,MID(TRIM(A63),2,7))</f>
        <v>#VALUE!</v>
      </c>
    </row>
    <row r="64" s="130" customFormat="1" ht="21.75" customHeight="1" spans="1:21">
      <c r="A64" s="174" t="s">
        <v>112</v>
      </c>
      <c r="B64" s="175">
        <f t="shared" ref="B64:I64" si="60">SUM(B65:B66)</f>
        <v>454.037737</v>
      </c>
      <c r="C64" s="175">
        <f t="shared" si="60"/>
        <v>212.237737</v>
      </c>
      <c r="D64" s="175">
        <f t="shared" si="60"/>
        <v>190.101325</v>
      </c>
      <c r="E64" s="175">
        <f t="shared" si="60"/>
        <v>22.136412</v>
      </c>
      <c r="F64" s="175">
        <f t="shared" si="60"/>
        <v>241.8</v>
      </c>
      <c r="G64" s="175" t="e">
        <f t="shared" si="60"/>
        <v>#VALUE!</v>
      </c>
      <c r="H64" s="175" t="e">
        <f t="shared" si="60"/>
        <v>#VALUE!</v>
      </c>
      <c r="I64" s="175" t="e">
        <f t="shared" si="60"/>
        <v>#VALUE!</v>
      </c>
      <c r="J64" s="185" t="e">
        <f t="shared" si="1"/>
        <v>#VALUE!</v>
      </c>
      <c r="K64" s="185" t="e">
        <f t="shared" si="2"/>
        <v>#VALUE!</v>
      </c>
      <c r="L64" s="185" t="e">
        <f t="shared" si="3"/>
        <v>#VALUE!</v>
      </c>
      <c r="O64" s="132"/>
      <c r="S64" s="175" t="e">
        <f t="shared" ref="S64:U64" si="61">SUM(S65:S66)</f>
        <v>#VALUE!</v>
      </c>
      <c r="T64" s="175" t="e">
        <f t="shared" si="61"/>
        <v>#VALUE!</v>
      </c>
      <c r="U64" s="175" t="e">
        <f t="shared" si="61"/>
        <v>#VALUE!</v>
      </c>
    </row>
    <row r="65" s="130" customFormat="1" ht="21.75" customHeight="1" spans="1:21">
      <c r="A65" s="176" t="s">
        <v>113</v>
      </c>
      <c r="B65" s="177">
        <v>212.237737</v>
      </c>
      <c r="C65" s="177">
        <v>212.237737</v>
      </c>
      <c r="D65" s="177">
        <v>190.101325</v>
      </c>
      <c r="E65" s="177">
        <v>22.136412</v>
      </c>
      <c r="F65" s="177"/>
      <c r="G65" s="177" t="e">
        <f t="shared" ref="G65:G72" si="62">SUM(H65:I65)</f>
        <v>#VALUE!</v>
      </c>
      <c r="H65" s="177" t="e">
        <f>SUMIFS('[7]基本支出总表（开）'!P:P,'[7]基本支出总表（开）'!C:C,MID(A65,4,7))</f>
        <v>#VALUE!</v>
      </c>
      <c r="I65" s="177" t="e">
        <f>SUMIFS('[7]项目支出总表（开）'!Y:Y,'[7]项目支出总表（开）'!C:C,MID(A65,4,7))+SUMIFS('[7]项目支出总表（开）'!Z:Z,'[7]项目支出总表（开）'!C:C,MID(A65,4,7))</f>
        <v>#VALUE!</v>
      </c>
      <c r="J65" s="186" t="e">
        <f t="shared" si="1"/>
        <v>#VALUE!</v>
      </c>
      <c r="K65" s="186" t="e">
        <f t="shared" si="2"/>
        <v>#VALUE!</v>
      </c>
      <c r="L65" s="186" t="str">
        <f t="shared" si="3"/>
        <v/>
      </c>
      <c r="O65" s="132"/>
      <c r="S65" s="177" t="e">
        <f t="shared" ref="S65:S72" si="63">SUM(T65:U65)</f>
        <v>#VALUE!</v>
      </c>
      <c r="T65" s="177" t="e">
        <f>SUMIFS('[7]基本支出总表（开）'!M:M,'[7]基本支出总表（开）'!C:C,MID(TRIM(A65),2,7))</f>
        <v>#VALUE!</v>
      </c>
      <c r="U65" s="177" t="e">
        <f>SUMIFS('[7]项目支出总表（开）'!V:V,'[7]项目支出总表（开）'!C:C,MID(TRIM(A65),2,7))</f>
        <v>#VALUE!</v>
      </c>
    </row>
    <row r="66" s="130" customFormat="1" ht="21.75" customHeight="1" spans="1:21">
      <c r="A66" s="176" t="s">
        <v>114</v>
      </c>
      <c r="B66" s="177">
        <v>241.8</v>
      </c>
      <c r="C66" s="177"/>
      <c r="D66" s="177"/>
      <c r="E66" s="177"/>
      <c r="F66" s="177">
        <v>241.8</v>
      </c>
      <c r="G66" s="177" t="e">
        <f t="shared" si="62"/>
        <v>#VALUE!</v>
      </c>
      <c r="H66" s="177" t="e">
        <f>SUMIFS('[7]基本支出总表（开）'!P:P,'[7]基本支出总表（开）'!C:C,MID(A66,4,7))</f>
        <v>#VALUE!</v>
      </c>
      <c r="I66" s="177" t="e">
        <f>SUMIFS('[7]项目支出总表（开）'!Y:Y,'[7]项目支出总表（开）'!C:C,MID(A66,4,7))+SUMIFS('[7]项目支出总表（开）'!Z:Z,'[7]项目支出总表（开）'!C:C,MID(A66,4,7))</f>
        <v>#VALUE!</v>
      </c>
      <c r="J66" s="186" t="e">
        <f t="shared" si="1"/>
        <v>#VALUE!</v>
      </c>
      <c r="K66" s="186" t="str">
        <f t="shared" si="2"/>
        <v/>
      </c>
      <c r="L66" s="186" t="e">
        <f t="shared" si="3"/>
        <v>#VALUE!</v>
      </c>
      <c r="O66" s="132"/>
      <c r="S66" s="177" t="e">
        <f t="shared" si="63"/>
        <v>#VALUE!</v>
      </c>
      <c r="T66" s="177" t="e">
        <f>SUMIFS('[7]基本支出总表（开）'!M:M,'[7]基本支出总表（开）'!C:C,MID(TRIM(A66),2,7))</f>
        <v>#VALUE!</v>
      </c>
      <c r="U66" s="177" t="e">
        <f>SUMIFS('[7]项目支出总表（开）'!V:V,'[7]项目支出总表（开）'!C:C,MID(TRIM(A66),2,7))</f>
        <v>#VALUE!</v>
      </c>
    </row>
    <row r="67" s="130" customFormat="1" ht="21.75" customHeight="1" spans="1:21">
      <c r="A67" s="174" t="s">
        <v>115</v>
      </c>
      <c r="B67" s="175">
        <f t="shared" ref="B67:I67" si="64">SUM(B68:B72)</f>
        <v>948.282356</v>
      </c>
      <c r="C67" s="175">
        <f t="shared" si="64"/>
        <v>870.892356</v>
      </c>
      <c r="D67" s="175">
        <f t="shared" si="64"/>
        <v>751.802591</v>
      </c>
      <c r="E67" s="175">
        <f t="shared" si="64"/>
        <v>119.089765</v>
      </c>
      <c r="F67" s="175">
        <f t="shared" si="64"/>
        <v>77.39</v>
      </c>
      <c r="G67" s="175" t="e">
        <f t="shared" si="64"/>
        <v>#VALUE!</v>
      </c>
      <c r="H67" s="175" t="e">
        <f t="shared" si="64"/>
        <v>#VALUE!</v>
      </c>
      <c r="I67" s="175" t="e">
        <f t="shared" si="64"/>
        <v>#VALUE!</v>
      </c>
      <c r="J67" s="185" t="e">
        <f t="shared" si="1"/>
        <v>#VALUE!</v>
      </c>
      <c r="K67" s="185" t="e">
        <f t="shared" si="2"/>
        <v>#VALUE!</v>
      </c>
      <c r="L67" s="185" t="e">
        <f t="shared" si="3"/>
        <v>#VALUE!</v>
      </c>
      <c r="O67" s="132"/>
      <c r="S67" s="175" t="e">
        <f t="shared" ref="S67:U67" si="65">SUM(S68:S72)</f>
        <v>#VALUE!</v>
      </c>
      <c r="T67" s="175" t="e">
        <f t="shared" si="65"/>
        <v>#VALUE!</v>
      </c>
      <c r="U67" s="175" t="e">
        <f t="shared" si="65"/>
        <v>#VALUE!</v>
      </c>
    </row>
    <row r="68" s="130" customFormat="1" ht="21.75" customHeight="1" spans="1:21">
      <c r="A68" s="176" t="s">
        <v>116</v>
      </c>
      <c r="B68" s="177">
        <v>870.892356</v>
      </c>
      <c r="C68" s="177">
        <v>870.892356</v>
      </c>
      <c r="D68" s="177">
        <v>751.802591</v>
      </c>
      <c r="E68" s="177">
        <v>119.089765</v>
      </c>
      <c r="F68" s="177"/>
      <c r="G68" s="177" t="e">
        <f t="shared" si="62"/>
        <v>#VALUE!</v>
      </c>
      <c r="H68" s="177" t="e">
        <f>SUMIFS('[7]基本支出总表（开）'!P:P,'[7]基本支出总表（开）'!C:C,MID(A68,4,7))</f>
        <v>#VALUE!</v>
      </c>
      <c r="I68" s="177" t="e">
        <f>SUMIFS('[7]项目支出总表（开）'!Y:Y,'[7]项目支出总表（开）'!C:C,MID(A68,4,7))+SUMIFS('[7]项目支出总表（开）'!Z:Z,'[7]项目支出总表（开）'!C:C,MID(A68,4,7))</f>
        <v>#VALUE!</v>
      </c>
      <c r="J68" s="186" t="e">
        <f t="shared" si="1"/>
        <v>#VALUE!</v>
      </c>
      <c r="K68" s="186" t="e">
        <f t="shared" si="2"/>
        <v>#VALUE!</v>
      </c>
      <c r="L68" s="186" t="str">
        <f t="shared" si="3"/>
        <v/>
      </c>
      <c r="O68" s="132"/>
      <c r="S68" s="177" t="e">
        <f t="shared" si="63"/>
        <v>#VALUE!</v>
      </c>
      <c r="T68" s="177" t="e">
        <f>SUMIFS('[7]基本支出总表（开）'!M:M,'[7]基本支出总表（开）'!C:C,MID(TRIM(A68),2,7))</f>
        <v>#VALUE!</v>
      </c>
      <c r="U68" s="177" t="e">
        <f>SUMIFS('[7]项目支出总表（开）'!V:V,'[7]项目支出总表（开）'!C:C,MID(TRIM(A68),2,7))</f>
        <v>#VALUE!</v>
      </c>
    </row>
    <row r="69" s="130" customFormat="1" ht="21.75" customHeight="1" spans="1:21">
      <c r="A69" s="176" t="s">
        <v>117</v>
      </c>
      <c r="B69" s="177">
        <v>62.39</v>
      </c>
      <c r="C69" s="177"/>
      <c r="D69" s="177"/>
      <c r="E69" s="177"/>
      <c r="F69" s="177">
        <v>62.39</v>
      </c>
      <c r="G69" s="177" t="e">
        <f t="shared" si="62"/>
        <v>#VALUE!</v>
      </c>
      <c r="H69" s="177" t="e">
        <f>SUMIFS('[7]基本支出总表（开）'!P:P,'[7]基本支出总表（开）'!C:C,MID(A69,4,7))</f>
        <v>#VALUE!</v>
      </c>
      <c r="I69" s="177" t="e">
        <f>SUMIFS('[7]项目支出总表（开）'!Y:Y,'[7]项目支出总表（开）'!C:C,MID(A69,4,7))+SUMIFS('[7]项目支出总表（开）'!Z:Z,'[7]项目支出总表（开）'!C:C,MID(A69,4,7))</f>
        <v>#VALUE!</v>
      </c>
      <c r="J69" s="186" t="e">
        <f t="shared" si="1"/>
        <v>#VALUE!</v>
      </c>
      <c r="K69" s="186" t="str">
        <f t="shared" si="2"/>
        <v/>
      </c>
      <c r="L69" s="186" t="e">
        <f t="shared" si="3"/>
        <v>#VALUE!</v>
      </c>
      <c r="O69" s="132"/>
      <c r="S69" s="177" t="e">
        <f t="shared" si="63"/>
        <v>#VALUE!</v>
      </c>
      <c r="T69" s="177" t="e">
        <f>SUMIFS('[7]基本支出总表（开）'!M:M,'[7]基本支出总表（开）'!C:C,MID(TRIM(A69),2,7))</f>
        <v>#VALUE!</v>
      </c>
      <c r="U69" s="177" t="e">
        <f>SUMIFS('[7]项目支出总表（开）'!V:V,'[7]项目支出总表（开）'!C:C,MID(TRIM(A69),2,7))</f>
        <v>#VALUE!</v>
      </c>
    </row>
    <row r="70" s="130" customFormat="1" ht="21.75" customHeight="1" spans="1:21">
      <c r="A70" s="178" t="s">
        <v>118</v>
      </c>
      <c r="B70" s="177"/>
      <c r="C70" s="177"/>
      <c r="D70" s="177"/>
      <c r="E70" s="177"/>
      <c r="F70" s="177"/>
      <c r="G70" s="177" t="e">
        <f t="shared" si="62"/>
        <v>#VALUE!</v>
      </c>
      <c r="H70" s="177" t="e">
        <f>SUMIFS('[7]基本支出总表（开）'!P:P,'[7]基本支出总表（开）'!C:C,MID(A70,4,7))</f>
        <v>#VALUE!</v>
      </c>
      <c r="I70" s="177" t="e">
        <f>SUMIFS('[7]项目支出总表（开）'!Y:Y,'[7]项目支出总表（开）'!C:C,MID(A70,4,7))+SUMIFS('[7]项目支出总表（开）'!Z:Z,'[7]项目支出总表（开）'!C:C,MID(A70,4,7))</f>
        <v>#VALUE!</v>
      </c>
      <c r="J70" s="186" t="str">
        <f t="shared" ref="J70:J133" si="66">IF(B70=0,"",G70/B70)</f>
        <v/>
      </c>
      <c r="K70" s="186" t="str">
        <f t="shared" ref="K70:K133" si="67">IF(C70=0,"",H70/C70)</f>
        <v/>
      </c>
      <c r="L70" s="186" t="str">
        <f t="shared" ref="L70:L133" si="68">IF(F70=0,"",I70/F70)</f>
        <v/>
      </c>
      <c r="O70" s="132"/>
      <c r="S70" s="177" t="e">
        <f t="shared" si="63"/>
        <v>#VALUE!</v>
      </c>
      <c r="T70" s="177" t="e">
        <f>SUMIFS('[7]基本支出总表（开）'!M:M,'[7]基本支出总表（开）'!C:C,MID(TRIM(A70),2,7))</f>
        <v>#VALUE!</v>
      </c>
      <c r="U70" s="177" t="e">
        <f>SUMIFS('[7]项目支出总表（开）'!V:V,'[7]项目支出总表（开）'!C:C,MID(TRIM(A70),2,7))</f>
        <v>#VALUE!</v>
      </c>
    </row>
    <row r="71" s="130" customFormat="1" ht="21.75" customHeight="1" spans="1:21">
      <c r="A71" s="176" t="s">
        <v>119</v>
      </c>
      <c r="B71" s="177">
        <v>15</v>
      </c>
      <c r="C71" s="177"/>
      <c r="D71" s="177"/>
      <c r="E71" s="177"/>
      <c r="F71" s="177">
        <v>15</v>
      </c>
      <c r="G71" s="177" t="e">
        <f t="shared" si="62"/>
        <v>#VALUE!</v>
      </c>
      <c r="H71" s="177" t="e">
        <f>SUMIFS('[7]基本支出总表（开）'!P:P,'[7]基本支出总表（开）'!C:C,MID(A71,4,7))</f>
        <v>#VALUE!</v>
      </c>
      <c r="I71" s="177" t="e">
        <f>SUMIFS('[7]项目支出总表（开）'!Y:Y,'[7]项目支出总表（开）'!C:C,MID(A71,4,7))+SUMIFS('[7]项目支出总表（开）'!Z:Z,'[7]项目支出总表（开）'!C:C,MID(A71,4,7))</f>
        <v>#VALUE!</v>
      </c>
      <c r="J71" s="186" t="e">
        <f t="shared" si="66"/>
        <v>#VALUE!</v>
      </c>
      <c r="K71" s="186" t="str">
        <f t="shared" si="67"/>
        <v/>
      </c>
      <c r="L71" s="186" t="e">
        <f t="shared" si="68"/>
        <v>#VALUE!</v>
      </c>
      <c r="O71" s="132"/>
      <c r="S71" s="177" t="e">
        <f t="shared" si="63"/>
        <v>#VALUE!</v>
      </c>
      <c r="T71" s="177" t="e">
        <f>SUMIFS('[7]基本支出总表（开）'!M:M,'[7]基本支出总表（开）'!C:C,MID(TRIM(A71),2,7))</f>
        <v>#VALUE!</v>
      </c>
      <c r="U71" s="177" t="e">
        <f>SUMIFS('[7]项目支出总表（开）'!V:V,'[7]项目支出总表（开）'!C:C,MID(TRIM(A71),2,7))</f>
        <v>#VALUE!</v>
      </c>
    </row>
    <row r="72" s="130" customFormat="1" ht="21.75" customHeight="1" spans="1:21">
      <c r="A72" s="178" t="s">
        <v>120</v>
      </c>
      <c r="B72" s="177"/>
      <c r="C72" s="177"/>
      <c r="D72" s="177"/>
      <c r="E72" s="177"/>
      <c r="F72" s="177"/>
      <c r="G72" s="177" t="e">
        <f t="shared" si="62"/>
        <v>#VALUE!</v>
      </c>
      <c r="H72" s="177" t="e">
        <f>SUMIFS('[7]基本支出总表（开）'!P:P,'[7]基本支出总表（开）'!C:C,MID(A72,4,7))</f>
        <v>#VALUE!</v>
      </c>
      <c r="I72" s="177" t="e">
        <f>SUMIFS('[7]项目支出总表（开）'!Y:Y,'[7]项目支出总表（开）'!C:C,MID(A72,4,7))+SUMIFS('[7]项目支出总表（开）'!Z:Z,'[7]项目支出总表（开）'!C:C,MID(A72,4,7))</f>
        <v>#VALUE!</v>
      </c>
      <c r="J72" s="186" t="str">
        <f t="shared" si="66"/>
        <v/>
      </c>
      <c r="K72" s="186" t="str">
        <f t="shared" si="67"/>
        <v/>
      </c>
      <c r="L72" s="186" t="str">
        <f t="shared" si="68"/>
        <v/>
      </c>
      <c r="O72" s="132"/>
      <c r="S72" s="177" t="e">
        <f t="shared" si="63"/>
        <v>#VALUE!</v>
      </c>
      <c r="T72" s="177" t="e">
        <f>SUMIFS('[7]基本支出总表（开）'!M:M,'[7]基本支出总表（开）'!C:C,MID(TRIM(A72),2,7))</f>
        <v>#VALUE!</v>
      </c>
      <c r="U72" s="177" t="e">
        <f>SUMIFS('[7]项目支出总表（开）'!V:V,'[7]项目支出总表（开）'!C:C,MID(TRIM(A72),2,7))</f>
        <v>#VALUE!</v>
      </c>
    </row>
    <row r="73" s="130" customFormat="1" ht="21.75" customHeight="1" spans="1:21">
      <c r="A73" s="180" t="s">
        <v>121</v>
      </c>
      <c r="B73" s="173">
        <f t="shared" ref="B73:I73" si="69">B74</f>
        <v>0</v>
      </c>
      <c r="C73" s="173">
        <f t="shared" si="69"/>
        <v>0</v>
      </c>
      <c r="D73" s="173">
        <f t="shared" si="69"/>
        <v>0</v>
      </c>
      <c r="E73" s="173">
        <f t="shared" si="69"/>
        <v>0</v>
      </c>
      <c r="F73" s="173">
        <f t="shared" si="69"/>
        <v>0</v>
      </c>
      <c r="G73" s="173" t="e">
        <f t="shared" si="69"/>
        <v>#VALUE!</v>
      </c>
      <c r="H73" s="173" t="e">
        <f t="shared" si="69"/>
        <v>#VALUE!</v>
      </c>
      <c r="I73" s="173" t="e">
        <f t="shared" si="69"/>
        <v>#VALUE!</v>
      </c>
      <c r="J73" s="184" t="str">
        <f t="shared" si="66"/>
        <v/>
      </c>
      <c r="K73" s="184" t="str">
        <f t="shared" si="67"/>
        <v/>
      </c>
      <c r="L73" s="184" t="str">
        <f t="shared" si="68"/>
        <v/>
      </c>
      <c r="N73" s="194"/>
      <c r="O73" s="195"/>
      <c r="P73" s="195"/>
      <c r="Q73" s="195"/>
      <c r="S73" s="173" t="e">
        <f t="shared" ref="S73:U73" si="70">S74</f>
        <v>#VALUE!</v>
      </c>
      <c r="T73" s="173" t="e">
        <f t="shared" si="70"/>
        <v>#VALUE!</v>
      </c>
      <c r="U73" s="173" t="e">
        <f t="shared" si="70"/>
        <v>#VALUE!</v>
      </c>
    </row>
    <row r="74" s="130" customFormat="1" ht="21.75" customHeight="1" spans="1:21">
      <c r="A74" s="179" t="s">
        <v>122</v>
      </c>
      <c r="B74" s="175">
        <f t="shared" ref="B74:I74" si="71">SUM(B75)</f>
        <v>0</v>
      </c>
      <c r="C74" s="175">
        <f t="shared" si="71"/>
        <v>0</v>
      </c>
      <c r="D74" s="175">
        <f t="shared" si="71"/>
        <v>0</v>
      </c>
      <c r="E74" s="175">
        <f t="shared" si="71"/>
        <v>0</v>
      </c>
      <c r="F74" s="175">
        <f t="shared" si="71"/>
        <v>0</v>
      </c>
      <c r="G74" s="175" t="e">
        <f t="shared" si="71"/>
        <v>#VALUE!</v>
      </c>
      <c r="H74" s="175" t="e">
        <f t="shared" si="71"/>
        <v>#VALUE!</v>
      </c>
      <c r="I74" s="175" t="e">
        <f t="shared" si="71"/>
        <v>#VALUE!</v>
      </c>
      <c r="J74" s="185" t="str">
        <f t="shared" si="66"/>
        <v/>
      </c>
      <c r="K74" s="185" t="str">
        <f t="shared" si="67"/>
        <v/>
      </c>
      <c r="L74" s="185" t="str">
        <f t="shared" si="68"/>
        <v/>
      </c>
      <c r="N74" s="194"/>
      <c r="O74" s="195"/>
      <c r="P74" s="195"/>
      <c r="Q74" s="195"/>
      <c r="S74" s="175" t="e">
        <f t="shared" ref="S74:U74" si="72">SUM(S75)</f>
        <v>#VALUE!</v>
      </c>
      <c r="T74" s="175" t="e">
        <f t="shared" si="72"/>
        <v>#VALUE!</v>
      </c>
      <c r="U74" s="175" t="e">
        <f t="shared" si="72"/>
        <v>#VALUE!</v>
      </c>
    </row>
    <row r="75" s="130" customFormat="1" ht="21.75" customHeight="1" spans="1:21">
      <c r="A75" s="178" t="s">
        <v>123</v>
      </c>
      <c r="B75" s="177"/>
      <c r="C75" s="177"/>
      <c r="D75" s="177"/>
      <c r="E75" s="177"/>
      <c r="F75" s="177"/>
      <c r="G75" s="177" t="e">
        <f t="shared" ref="G75:G80" si="73">SUM(H75:I75)</f>
        <v>#VALUE!</v>
      </c>
      <c r="H75" s="177" t="e">
        <f>SUMIFS('[7]基本支出总表（开）'!P:P,'[7]基本支出总表（开）'!C:C,MID(A75,4,7))</f>
        <v>#VALUE!</v>
      </c>
      <c r="I75" s="177" t="e">
        <f>SUMIFS('[7]项目支出总表（开）'!Y:Y,'[7]项目支出总表（开）'!C:C,MID(A75,4,7))+SUMIFS('[7]项目支出总表（开）'!Z:Z,'[7]项目支出总表（开）'!C:C,MID(A75,4,7))</f>
        <v>#VALUE!</v>
      </c>
      <c r="J75" s="186" t="str">
        <f t="shared" si="66"/>
        <v/>
      </c>
      <c r="K75" s="186" t="str">
        <f t="shared" si="67"/>
        <v/>
      </c>
      <c r="L75" s="186" t="str">
        <f t="shared" si="68"/>
        <v/>
      </c>
      <c r="N75" s="194"/>
      <c r="O75" s="195"/>
      <c r="P75" s="195"/>
      <c r="Q75" s="195"/>
      <c r="S75" s="177" t="e">
        <f t="shared" ref="S75:S80" si="74">SUM(T75:U75)</f>
        <v>#VALUE!</v>
      </c>
      <c r="T75" s="177" t="e">
        <f>SUMIFS('[7]基本支出总表（开）'!M:M,'[7]基本支出总表（开）'!C:C,MID(TRIM(A75),2,7))</f>
        <v>#VALUE!</v>
      </c>
      <c r="U75" s="177" t="e">
        <f>SUMIFS('[7]项目支出总表（开）'!V:V,'[7]项目支出总表（开）'!C:C,MID(TRIM(A75),2,7))</f>
        <v>#VALUE!</v>
      </c>
    </row>
    <row r="76" s="130" customFormat="1" ht="21.75" customHeight="1" spans="1:21">
      <c r="A76" s="172" t="s">
        <v>124</v>
      </c>
      <c r="B76" s="173">
        <f t="shared" ref="B76:I76" si="75">B77+B79+B81+B83</f>
        <v>1927.132844</v>
      </c>
      <c r="C76" s="173">
        <f t="shared" si="75"/>
        <v>343.632844</v>
      </c>
      <c r="D76" s="173">
        <f t="shared" si="75"/>
        <v>308.288301</v>
      </c>
      <c r="E76" s="173">
        <f t="shared" si="75"/>
        <v>35.344543</v>
      </c>
      <c r="F76" s="173">
        <f t="shared" si="75"/>
        <v>1583.5</v>
      </c>
      <c r="G76" s="173" t="e">
        <f t="shared" si="75"/>
        <v>#VALUE!</v>
      </c>
      <c r="H76" s="173" t="e">
        <f t="shared" si="75"/>
        <v>#VALUE!</v>
      </c>
      <c r="I76" s="173" t="e">
        <f t="shared" si="75"/>
        <v>#VALUE!</v>
      </c>
      <c r="J76" s="184" t="e">
        <f t="shared" si="66"/>
        <v>#VALUE!</v>
      </c>
      <c r="K76" s="184" t="e">
        <f t="shared" si="67"/>
        <v>#VALUE!</v>
      </c>
      <c r="L76" s="184" t="e">
        <f t="shared" si="68"/>
        <v>#VALUE!</v>
      </c>
      <c r="O76" s="132"/>
      <c r="S76" s="173" t="e">
        <f t="shared" ref="S76:U76" si="76">S77+S79+S81+S83</f>
        <v>#VALUE!</v>
      </c>
      <c r="T76" s="173" t="e">
        <f t="shared" si="76"/>
        <v>#VALUE!</v>
      </c>
      <c r="U76" s="173" t="e">
        <f t="shared" si="76"/>
        <v>#VALUE!</v>
      </c>
    </row>
    <row r="77" s="130" customFormat="1" ht="21.75" customHeight="1" spans="1:21">
      <c r="A77" s="174" t="s">
        <v>125</v>
      </c>
      <c r="B77" s="175">
        <f t="shared" ref="B77:I77" si="77">SUM(B78)</f>
        <v>1285.5</v>
      </c>
      <c r="C77" s="175">
        <f t="shared" si="77"/>
        <v>0</v>
      </c>
      <c r="D77" s="175">
        <f t="shared" si="77"/>
        <v>0</v>
      </c>
      <c r="E77" s="175">
        <f t="shared" si="77"/>
        <v>0</v>
      </c>
      <c r="F77" s="175">
        <f t="shared" si="77"/>
        <v>1285.5</v>
      </c>
      <c r="G77" s="175" t="e">
        <f t="shared" si="77"/>
        <v>#VALUE!</v>
      </c>
      <c r="H77" s="175" t="e">
        <f t="shared" si="77"/>
        <v>#VALUE!</v>
      </c>
      <c r="I77" s="175" t="e">
        <f t="shared" si="77"/>
        <v>#VALUE!</v>
      </c>
      <c r="J77" s="185" t="e">
        <f t="shared" si="66"/>
        <v>#VALUE!</v>
      </c>
      <c r="K77" s="185" t="str">
        <f t="shared" si="67"/>
        <v/>
      </c>
      <c r="L77" s="185" t="e">
        <f t="shared" si="68"/>
        <v>#VALUE!</v>
      </c>
      <c r="O77" s="132"/>
      <c r="S77" s="175" t="e">
        <f t="shared" ref="S77:U77" si="78">SUM(S78)</f>
        <v>#VALUE!</v>
      </c>
      <c r="T77" s="175" t="e">
        <f t="shared" si="78"/>
        <v>#VALUE!</v>
      </c>
      <c r="U77" s="175" t="e">
        <f t="shared" si="78"/>
        <v>#VALUE!</v>
      </c>
    </row>
    <row r="78" s="130" customFormat="1" ht="21.75" customHeight="1" spans="1:21">
      <c r="A78" s="176" t="s">
        <v>126</v>
      </c>
      <c r="B78" s="177">
        <v>1285.5</v>
      </c>
      <c r="C78" s="177"/>
      <c r="D78" s="177"/>
      <c r="E78" s="177"/>
      <c r="F78" s="177">
        <v>1285.5</v>
      </c>
      <c r="G78" s="177" t="e">
        <f t="shared" si="73"/>
        <v>#VALUE!</v>
      </c>
      <c r="H78" s="177" t="e">
        <f>SUMIFS('[7]基本支出总表（开）'!P:P,'[7]基本支出总表（开）'!C:C,MID(A78,4,7))</f>
        <v>#VALUE!</v>
      </c>
      <c r="I78" s="177" t="e">
        <f>SUMIFS('[7]项目支出总表（开）'!Y:Y,'[7]项目支出总表（开）'!C:C,MID(A78,4,7))+SUMIFS('[7]项目支出总表（开）'!Z:Z,'[7]项目支出总表（开）'!C:C,MID(A78,4,7))</f>
        <v>#VALUE!</v>
      </c>
      <c r="J78" s="186" t="e">
        <f t="shared" si="66"/>
        <v>#VALUE!</v>
      </c>
      <c r="K78" s="186" t="str">
        <f t="shared" si="67"/>
        <v/>
      </c>
      <c r="L78" s="186" t="e">
        <f t="shared" si="68"/>
        <v>#VALUE!</v>
      </c>
      <c r="O78" s="132"/>
      <c r="S78" s="177" t="e">
        <f t="shared" si="74"/>
        <v>#VALUE!</v>
      </c>
      <c r="T78" s="177" t="e">
        <f>SUMIFS('[7]基本支出总表（开）'!M:M,'[7]基本支出总表（开）'!C:C,MID(TRIM(A78),2,7))</f>
        <v>#VALUE!</v>
      </c>
      <c r="U78" s="177" t="e">
        <f>SUMIFS('[7]项目支出总表（开）'!V:V,'[7]项目支出总表（开）'!C:C,MID(TRIM(A78),2,7))</f>
        <v>#VALUE!</v>
      </c>
    </row>
    <row r="79" s="130" customFormat="1" ht="21.75" customHeight="1" spans="1:21">
      <c r="A79" s="174" t="s">
        <v>127</v>
      </c>
      <c r="B79" s="175">
        <f t="shared" ref="B79:I79" si="79">SUM(B80)</f>
        <v>80</v>
      </c>
      <c r="C79" s="175">
        <f t="shared" si="79"/>
        <v>0</v>
      </c>
      <c r="D79" s="175">
        <f t="shared" si="79"/>
        <v>0</v>
      </c>
      <c r="E79" s="175">
        <f t="shared" si="79"/>
        <v>0</v>
      </c>
      <c r="F79" s="175">
        <f t="shared" si="79"/>
        <v>80</v>
      </c>
      <c r="G79" s="175" t="e">
        <f t="shared" si="79"/>
        <v>#VALUE!</v>
      </c>
      <c r="H79" s="175" t="e">
        <f t="shared" si="79"/>
        <v>#VALUE!</v>
      </c>
      <c r="I79" s="175" t="e">
        <f t="shared" si="79"/>
        <v>#VALUE!</v>
      </c>
      <c r="J79" s="185" t="e">
        <f t="shared" si="66"/>
        <v>#VALUE!</v>
      </c>
      <c r="K79" s="185" t="str">
        <f t="shared" si="67"/>
        <v/>
      </c>
      <c r="L79" s="185" t="e">
        <f t="shared" si="68"/>
        <v>#VALUE!</v>
      </c>
      <c r="O79" s="132"/>
      <c r="S79" s="175" t="e">
        <f t="shared" ref="S79:U79" si="80">SUM(S80)</f>
        <v>#VALUE!</v>
      </c>
      <c r="T79" s="175" t="e">
        <f t="shared" si="80"/>
        <v>#VALUE!</v>
      </c>
      <c r="U79" s="175" t="e">
        <f t="shared" si="80"/>
        <v>#VALUE!</v>
      </c>
    </row>
    <row r="80" s="130" customFormat="1" ht="21.75" customHeight="1" spans="1:21">
      <c r="A80" s="176" t="s">
        <v>128</v>
      </c>
      <c r="B80" s="177">
        <v>80</v>
      </c>
      <c r="C80" s="177"/>
      <c r="D80" s="177"/>
      <c r="E80" s="177"/>
      <c r="F80" s="177">
        <v>80</v>
      </c>
      <c r="G80" s="177" t="e">
        <f t="shared" si="73"/>
        <v>#VALUE!</v>
      </c>
      <c r="H80" s="177" t="e">
        <f>SUMIFS('[7]基本支出总表（开）'!P:P,'[7]基本支出总表（开）'!C:C,MID(A80,4,7))</f>
        <v>#VALUE!</v>
      </c>
      <c r="I80" s="177" t="e">
        <f>SUMIFS('[7]项目支出总表（开）'!Y:Y,'[7]项目支出总表（开）'!C:C,MID(A80,4,7))+SUMIFS('[7]项目支出总表（开）'!Z:Z,'[7]项目支出总表（开）'!C:C,MID(A80,4,7))</f>
        <v>#VALUE!</v>
      </c>
      <c r="J80" s="186" t="e">
        <f t="shared" si="66"/>
        <v>#VALUE!</v>
      </c>
      <c r="K80" s="186" t="str">
        <f t="shared" si="67"/>
        <v/>
      </c>
      <c r="L80" s="186" t="e">
        <f t="shared" si="68"/>
        <v>#VALUE!</v>
      </c>
      <c r="O80" s="132"/>
      <c r="S80" s="177" t="e">
        <f t="shared" si="74"/>
        <v>#VALUE!</v>
      </c>
      <c r="T80" s="177" t="e">
        <f>SUMIFS('[7]基本支出总表（开）'!M:M,'[7]基本支出总表（开）'!C:C,MID(TRIM(A80),2,7))</f>
        <v>#VALUE!</v>
      </c>
      <c r="U80" s="177" t="e">
        <f>SUMIFS('[7]项目支出总表（开）'!V:V,'[7]项目支出总表（开）'!C:C,MID(TRIM(A80),2,7))</f>
        <v>#VALUE!</v>
      </c>
    </row>
    <row r="81" s="130" customFormat="1" ht="21.75" customHeight="1" spans="1:21">
      <c r="A81" s="174" t="s">
        <v>129</v>
      </c>
      <c r="B81" s="175">
        <f t="shared" ref="B81:I81" si="81">SUM(B82)</f>
        <v>115</v>
      </c>
      <c r="C81" s="175">
        <f t="shared" si="81"/>
        <v>0</v>
      </c>
      <c r="D81" s="175">
        <f t="shared" si="81"/>
        <v>0</v>
      </c>
      <c r="E81" s="175">
        <f t="shared" si="81"/>
        <v>0</v>
      </c>
      <c r="F81" s="175">
        <f t="shared" si="81"/>
        <v>115</v>
      </c>
      <c r="G81" s="175" t="e">
        <f t="shared" si="81"/>
        <v>#VALUE!</v>
      </c>
      <c r="H81" s="175" t="e">
        <f t="shared" si="81"/>
        <v>#VALUE!</v>
      </c>
      <c r="I81" s="175" t="e">
        <f t="shared" si="81"/>
        <v>#VALUE!</v>
      </c>
      <c r="J81" s="185" t="e">
        <f t="shared" si="66"/>
        <v>#VALUE!</v>
      </c>
      <c r="K81" s="185" t="str">
        <f t="shared" si="67"/>
        <v/>
      </c>
      <c r="L81" s="185" t="e">
        <f t="shared" si="68"/>
        <v>#VALUE!</v>
      </c>
      <c r="O81" s="132"/>
      <c r="S81" s="175" t="e">
        <f t="shared" ref="S81:U81" si="82">SUM(S82)</f>
        <v>#VALUE!</v>
      </c>
      <c r="T81" s="175" t="e">
        <f t="shared" si="82"/>
        <v>#VALUE!</v>
      </c>
      <c r="U81" s="175" t="e">
        <f t="shared" si="82"/>
        <v>#VALUE!</v>
      </c>
    </row>
    <row r="82" s="130" customFormat="1" ht="21.75" customHeight="1" spans="1:21">
      <c r="A82" s="176" t="s">
        <v>130</v>
      </c>
      <c r="B82" s="177">
        <v>115</v>
      </c>
      <c r="C82" s="177"/>
      <c r="D82" s="177"/>
      <c r="E82" s="177"/>
      <c r="F82" s="177">
        <v>115</v>
      </c>
      <c r="G82" s="177" t="e">
        <f t="shared" ref="G82:G86" si="83">SUM(H82:I82)</f>
        <v>#VALUE!</v>
      </c>
      <c r="H82" s="177" t="e">
        <f>SUMIFS('[7]基本支出总表（开）'!P:P,'[7]基本支出总表（开）'!C:C,MID(A82,4,7))</f>
        <v>#VALUE!</v>
      </c>
      <c r="I82" s="177" t="e">
        <f>SUMIFS('[7]项目支出总表（开）'!Y:Y,'[7]项目支出总表（开）'!C:C,MID(A82,4,7))+SUMIFS('[7]项目支出总表（开）'!Z:Z,'[7]项目支出总表（开）'!C:C,MID(A82,4,7))</f>
        <v>#VALUE!</v>
      </c>
      <c r="J82" s="186" t="e">
        <f t="shared" si="66"/>
        <v>#VALUE!</v>
      </c>
      <c r="K82" s="186" t="str">
        <f t="shared" si="67"/>
        <v/>
      </c>
      <c r="L82" s="186" t="e">
        <f t="shared" si="68"/>
        <v>#VALUE!</v>
      </c>
      <c r="O82" s="132"/>
      <c r="S82" s="177" t="e">
        <f t="shared" ref="S82:S86" si="84">SUM(T82:U82)</f>
        <v>#VALUE!</v>
      </c>
      <c r="T82" s="177" t="e">
        <f>SUMIFS('[7]基本支出总表（开）'!M:M,'[7]基本支出总表（开）'!C:C,MID(TRIM(A82),2,7))</f>
        <v>#VALUE!</v>
      </c>
      <c r="U82" s="177" t="e">
        <f>SUMIFS('[7]项目支出总表（开）'!V:V,'[7]项目支出总表（开）'!C:C,MID(TRIM(A82),2,7))</f>
        <v>#VALUE!</v>
      </c>
    </row>
    <row r="83" s="130" customFormat="1" ht="21.75" customHeight="1" spans="1:21">
      <c r="A83" s="174" t="s">
        <v>131</v>
      </c>
      <c r="B83" s="175">
        <f t="shared" ref="B83:I83" si="85">SUM(B84:B86)</f>
        <v>446.632844</v>
      </c>
      <c r="C83" s="175">
        <f t="shared" si="85"/>
        <v>343.632844</v>
      </c>
      <c r="D83" s="175">
        <f t="shared" si="85"/>
        <v>308.288301</v>
      </c>
      <c r="E83" s="175">
        <f t="shared" si="85"/>
        <v>35.344543</v>
      </c>
      <c r="F83" s="175">
        <f t="shared" si="85"/>
        <v>103</v>
      </c>
      <c r="G83" s="175" t="e">
        <f t="shared" si="85"/>
        <v>#VALUE!</v>
      </c>
      <c r="H83" s="175" t="e">
        <f t="shared" si="85"/>
        <v>#VALUE!</v>
      </c>
      <c r="I83" s="175" t="e">
        <f t="shared" si="85"/>
        <v>#VALUE!</v>
      </c>
      <c r="J83" s="185" t="e">
        <f t="shared" si="66"/>
        <v>#VALUE!</v>
      </c>
      <c r="K83" s="185" t="e">
        <f t="shared" si="67"/>
        <v>#VALUE!</v>
      </c>
      <c r="L83" s="185" t="e">
        <f t="shared" si="68"/>
        <v>#VALUE!</v>
      </c>
      <c r="O83" s="132"/>
      <c r="S83" s="175" t="e">
        <f t="shared" ref="S83:U83" si="86">SUM(S84:S86)</f>
        <v>#VALUE!</v>
      </c>
      <c r="T83" s="175" t="e">
        <f t="shared" si="86"/>
        <v>#VALUE!</v>
      </c>
      <c r="U83" s="175" t="e">
        <f t="shared" si="86"/>
        <v>#VALUE!</v>
      </c>
    </row>
    <row r="84" s="130" customFormat="1" ht="21.75" customHeight="1" spans="1:21">
      <c r="A84" s="176" t="s">
        <v>132</v>
      </c>
      <c r="B84" s="177">
        <v>343.632844</v>
      </c>
      <c r="C84" s="177">
        <v>343.632844</v>
      </c>
      <c r="D84" s="177">
        <v>308.288301</v>
      </c>
      <c r="E84" s="177">
        <v>35.344543</v>
      </c>
      <c r="F84" s="177"/>
      <c r="G84" s="177" t="e">
        <f t="shared" si="83"/>
        <v>#VALUE!</v>
      </c>
      <c r="H84" s="177" t="e">
        <f>SUMIFS('[7]基本支出总表（开）'!P:P,'[7]基本支出总表（开）'!C:C,MID(A84,4,7))</f>
        <v>#VALUE!</v>
      </c>
      <c r="I84" s="177" t="e">
        <f>SUMIFS('[7]项目支出总表（开）'!Y:Y,'[7]项目支出总表（开）'!C:C,MID(A84,4,7))+SUMIFS('[7]项目支出总表（开）'!Z:Z,'[7]项目支出总表（开）'!C:C,MID(A84,4,7))</f>
        <v>#VALUE!</v>
      </c>
      <c r="J84" s="186" t="e">
        <f t="shared" si="66"/>
        <v>#VALUE!</v>
      </c>
      <c r="K84" s="186" t="e">
        <f t="shared" si="67"/>
        <v>#VALUE!</v>
      </c>
      <c r="L84" s="186" t="str">
        <f t="shared" si="68"/>
        <v/>
      </c>
      <c r="O84" s="132"/>
      <c r="S84" s="177" t="e">
        <f t="shared" si="84"/>
        <v>#VALUE!</v>
      </c>
      <c r="T84" s="177" t="e">
        <f>SUMIFS('[7]基本支出总表（开）'!M:M,'[7]基本支出总表（开）'!C:C,MID(TRIM(A84),2,7))</f>
        <v>#VALUE!</v>
      </c>
      <c r="U84" s="177" t="e">
        <f>SUMIFS('[7]项目支出总表（开）'!V:V,'[7]项目支出总表（开）'!C:C,MID(TRIM(A84),2,7))</f>
        <v>#VALUE!</v>
      </c>
    </row>
    <row r="85" s="130" customFormat="1" ht="21.75" customHeight="1" spans="1:21">
      <c r="A85" s="178" t="s">
        <v>133</v>
      </c>
      <c r="B85" s="177"/>
      <c r="C85" s="177"/>
      <c r="D85" s="177"/>
      <c r="E85" s="177"/>
      <c r="F85" s="177"/>
      <c r="G85" s="177" t="e">
        <f t="shared" si="83"/>
        <v>#VALUE!</v>
      </c>
      <c r="H85" s="177" t="e">
        <f>SUMIFS('[7]基本支出总表（开）'!P:P,'[7]基本支出总表（开）'!C:C,MID(A85,4,7))</f>
        <v>#VALUE!</v>
      </c>
      <c r="I85" s="177" t="e">
        <f>SUMIFS('[7]项目支出总表（开）'!Y:Y,'[7]项目支出总表（开）'!C:C,MID(A85,4,7))+SUMIFS('[7]项目支出总表（开）'!Z:Z,'[7]项目支出总表（开）'!C:C,MID(A85,4,7))</f>
        <v>#VALUE!</v>
      </c>
      <c r="J85" s="186" t="str">
        <f t="shared" si="66"/>
        <v/>
      </c>
      <c r="K85" s="186" t="str">
        <f t="shared" si="67"/>
        <v/>
      </c>
      <c r="L85" s="186" t="str">
        <f t="shared" si="68"/>
        <v/>
      </c>
      <c r="O85" s="132"/>
      <c r="S85" s="177" t="e">
        <f t="shared" si="84"/>
        <v>#VALUE!</v>
      </c>
      <c r="T85" s="177" t="e">
        <f>SUMIFS('[7]基本支出总表（开）'!M:M,'[7]基本支出总表（开）'!C:C,MID(TRIM(A85),2,7))</f>
        <v>#VALUE!</v>
      </c>
      <c r="U85" s="177" t="e">
        <f>SUMIFS('[7]项目支出总表（开）'!V:V,'[7]项目支出总表（开）'!C:C,MID(TRIM(A85),2,7))</f>
        <v>#VALUE!</v>
      </c>
    </row>
    <row r="86" s="130" customFormat="1" ht="21.75" customHeight="1" spans="1:21">
      <c r="A86" s="176" t="s">
        <v>134</v>
      </c>
      <c r="B86" s="177">
        <v>103</v>
      </c>
      <c r="C86" s="177"/>
      <c r="D86" s="177"/>
      <c r="E86" s="177"/>
      <c r="F86" s="177">
        <v>103</v>
      </c>
      <c r="G86" s="177" t="e">
        <f t="shared" si="83"/>
        <v>#VALUE!</v>
      </c>
      <c r="H86" s="177" t="e">
        <f>SUMIFS('[7]基本支出总表（开）'!P:P,'[7]基本支出总表（开）'!C:C,MID(A86,4,7))</f>
        <v>#VALUE!</v>
      </c>
      <c r="I86" s="177" t="e">
        <f>SUMIFS('[7]项目支出总表（开）'!Y:Y,'[7]项目支出总表（开）'!C:C,MID(A86,4,7))+SUMIFS('[7]项目支出总表（开）'!Z:Z,'[7]项目支出总表（开）'!C:C,MID(A86,4,7))</f>
        <v>#VALUE!</v>
      </c>
      <c r="J86" s="186" t="e">
        <f t="shared" si="66"/>
        <v>#VALUE!</v>
      </c>
      <c r="K86" s="186" t="str">
        <f t="shared" si="67"/>
        <v/>
      </c>
      <c r="L86" s="186" t="e">
        <f t="shared" si="68"/>
        <v>#VALUE!</v>
      </c>
      <c r="O86" s="132"/>
      <c r="S86" s="177" t="e">
        <f t="shared" si="84"/>
        <v>#VALUE!</v>
      </c>
      <c r="T86" s="177" t="e">
        <f>SUMIFS('[7]基本支出总表（开）'!M:M,'[7]基本支出总表（开）'!C:C,MID(TRIM(A86),2,7))</f>
        <v>#VALUE!</v>
      </c>
      <c r="U86" s="177" t="e">
        <f>SUMIFS('[7]项目支出总表（开）'!V:V,'[7]项目支出总表（开）'!C:C,MID(TRIM(A86),2,7))</f>
        <v>#VALUE!</v>
      </c>
    </row>
    <row r="87" s="130" customFormat="1" ht="21.75" customHeight="1" spans="1:21">
      <c r="A87" s="172" t="s">
        <v>135</v>
      </c>
      <c r="B87" s="173">
        <f t="shared" ref="B87:I87" si="87">B88+B91</f>
        <v>33566.001674</v>
      </c>
      <c r="C87" s="173">
        <f t="shared" si="87"/>
        <v>23669.565254</v>
      </c>
      <c r="D87" s="173">
        <f t="shared" si="87"/>
        <v>22937.75367</v>
      </c>
      <c r="E87" s="173">
        <f t="shared" si="87"/>
        <v>731.811584</v>
      </c>
      <c r="F87" s="173">
        <f t="shared" si="87"/>
        <v>9896.43642</v>
      </c>
      <c r="G87" s="173" t="e">
        <f t="shared" si="87"/>
        <v>#VALUE!</v>
      </c>
      <c r="H87" s="173" t="e">
        <f t="shared" si="87"/>
        <v>#VALUE!</v>
      </c>
      <c r="I87" s="173" t="e">
        <f t="shared" si="87"/>
        <v>#VALUE!</v>
      </c>
      <c r="J87" s="184" t="e">
        <f t="shared" si="66"/>
        <v>#VALUE!</v>
      </c>
      <c r="K87" s="184" t="e">
        <f t="shared" si="67"/>
        <v>#VALUE!</v>
      </c>
      <c r="L87" s="184" t="e">
        <f t="shared" si="68"/>
        <v>#VALUE!</v>
      </c>
      <c r="O87" s="132"/>
      <c r="S87" s="173" t="e">
        <f t="shared" ref="S87:U87" si="88">S88+S91</f>
        <v>#VALUE!</v>
      </c>
      <c r="T87" s="173" t="e">
        <f t="shared" si="88"/>
        <v>#VALUE!</v>
      </c>
      <c r="U87" s="173" t="e">
        <f t="shared" si="88"/>
        <v>#VALUE!</v>
      </c>
    </row>
    <row r="88" s="130" customFormat="1" ht="21.75" customHeight="1" spans="1:21">
      <c r="A88" s="174" t="s">
        <v>136</v>
      </c>
      <c r="B88" s="175">
        <f t="shared" ref="B88:I88" si="89">SUM(B89:B90)</f>
        <v>503.189188</v>
      </c>
      <c r="C88" s="175">
        <f t="shared" si="89"/>
        <v>348.189188</v>
      </c>
      <c r="D88" s="175">
        <f t="shared" si="89"/>
        <v>322.792678</v>
      </c>
      <c r="E88" s="175">
        <f t="shared" si="89"/>
        <v>25.39651</v>
      </c>
      <c r="F88" s="175">
        <f t="shared" si="89"/>
        <v>155</v>
      </c>
      <c r="G88" s="175" t="e">
        <f t="shared" si="89"/>
        <v>#VALUE!</v>
      </c>
      <c r="H88" s="175" t="e">
        <f t="shared" si="89"/>
        <v>#VALUE!</v>
      </c>
      <c r="I88" s="175" t="e">
        <f t="shared" si="89"/>
        <v>#VALUE!</v>
      </c>
      <c r="J88" s="185" t="e">
        <f t="shared" si="66"/>
        <v>#VALUE!</v>
      </c>
      <c r="K88" s="185" t="e">
        <f t="shared" si="67"/>
        <v>#VALUE!</v>
      </c>
      <c r="L88" s="185" t="e">
        <f t="shared" si="68"/>
        <v>#VALUE!</v>
      </c>
      <c r="O88" s="132"/>
      <c r="S88" s="175" t="e">
        <f t="shared" ref="S88:U88" si="90">SUM(S89:S90)</f>
        <v>#VALUE!</v>
      </c>
      <c r="T88" s="175" t="e">
        <f t="shared" si="90"/>
        <v>#VALUE!</v>
      </c>
      <c r="U88" s="175" t="e">
        <f t="shared" si="90"/>
        <v>#VALUE!</v>
      </c>
    </row>
    <row r="89" s="130" customFormat="1" ht="21.75" customHeight="1" spans="1:21">
      <c r="A89" s="176" t="s">
        <v>137</v>
      </c>
      <c r="B89" s="177">
        <v>348.189188</v>
      </c>
      <c r="C89" s="177">
        <v>348.189188</v>
      </c>
      <c r="D89" s="177">
        <v>322.792678</v>
      </c>
      <c r="E89" s="177">
        <v>25.39651</v>
      </c>
      <c r="F89" s="177"/>
      <c r="G89" s="177" t="e">
        <f t="shared" ref="G89:G94" si="91">SUM(H89:I89)</f>
        <v>#VALUE!</v>
      </c>
      <c r="H89" s="177" t="e">
        <f>SUMIFS('[7]基本支出总表（开）'!P:P,'[7]基本支出总表（开）'!C:C,MID(A89,4,7))</f>
        <v>#VALUE!</v>
      </c>
      <c r="I89" s="177" t="e">
        <f>SUMIFS('[7]项目支出总表（开）'!Y:Y,'[7]项目支出总表（开）'!C:C,MID(A89,4,7))+SUMIFS('[7]项目支出总表（开）'!Z:Z,'[7]项目支出总表（开）'!C:C,MID(A89,4,7))</f>
        <v>#VALUE!</v>
      </c>
      <c r="J89" s="186" t="e">
        <f t="shared" si="66"/>
        <v>#VALUE!</v>
      </c>
      <c r="K89" s="186" t="e">
        <f t="shared" si="67"/>
        <v>#VALUE!</v>
      </c>
      <c r="L89" s="186" t="str">
        <f t="shared" si="68"/>
        <v/>
      </c>
      <c r="O89" s="132"/>
      <c r="S89" s="177" t="e">
        <f t="shared" ref="S89:S94" si="92">SUM(T89:U89)</f>
        <v>#VALUE!</v>
      </c>
      <c r="T89" s="177" t="e">
        <f>SUMIFS('[7]基本支出总表（开）'!M:M,'[7]基本支出总表（开）'!C:C,MID(TRIM(A89),2,7))</f>
        <v>#VALUE!</v>
      </c>
      <c r="U89" s="177" t="e">
        <f>SUMIFS('[7]项目支出总表（开）'!V:V,'[7]项目支出总表（开）'!C:C,MID(TRIM(A89),2,7))</f>
        <v>#VALUE!</v>
      </c>
    </row>
    <row r="90" s="130" customFormat="1" ht="21.75" customHeight="1" spans="1:21">
      <c r="A90" s="176" t="s">
        <v>138</v>
      </c>
      <c r="B90" s="177">
        <v>155</v>
      </c>
      <c r="C90" s="177"/>
      <c r="D90" s="177"/>
      <c r="E90" s="177"/>
      <c r="F90" s="177">
        <v>155</v>
      </c>
      <c r="G90" s="177" t="e">
        <f t="shared" si="91"/>
        <v>#VALUE!</v>
      </c>
      <c r="H90" s="177" t="e">
        <f>SUMIFS('[7]基本支出总表（开）'!P:P,'[7]基本支出总表（开）'!C:C,MID(A90,4,7))</f>
        <v>#VALUE!</v>
      </c>
      <c r="I90" s="177" t="e">
        <f>SUMIFS('[7]项目支出总表（开）'!Y:Y,'[7]项目支出总表（开）'!C:C,MID(A90,4,7))+SUMIFS('[7]项目支出总表（开）'!Z:Z,'[7]项目支出总表（开）'!C:C,MID(A90,4,7))</f>
        <v>#VALUE!</v>
      </c>
      <c r="J90" s="186" t="e">
        <f t="shared" si="66"/>
        <v>#VALUE!</v>
      </c>
      <c r="K90" s="186" t="str">
        <f t="shared" si="67"/>
        <v/>
      </c>
      <c r="L90" s="186" t="e">
        <f t="shared" si="68"/>
        <v>#VALUE!</v>
      </c>
      <c r="O90" s="132"/>
      <c r="S90" s="177" t="e">
        <f t="shared" si="92"/>
        <v>#VALUE!</v>
      </c>
      <c r="T90" s="177" t="e">
        <f>SUMIFS('[7]基本支出总表（开）'!M:M,'[7]基本支出总表（开）'!C:C,MID(TRIM(A90),2,7))</f>
        <v>#VALUE!</v>
      </c>
      <c r="U90" s="177" t="e">
        <f>SUMIFS('[7]项目支出总表（开）'!V:V,'[7]项目支出总表（开）'!C:C,MID(TRIM(A90),2,7))</f>
        <v>#VALUE!</v>
      </c>
    </row>
    <row r="91" s="130" customFormat="1" ht="21.75" customHeight="1" spans="1:21">
      <c r="A91" s="174" t="s">
        <v>139</v>
      </c>
      <c r="B91" s="175">
        <f t="shared" ref="B91:I91" si="93">SUM(B92:B94)</f>
        <v>33062.812486</v>
      </c>
      <c r="C91" s="175">
        <f t="shared" si="93"/>
        <v>23321.376066</v>
      </c>
      <c r="D91" s="175">
        <f t="shared" si="93"/>
        <v>22614.960992</v>
      </c>
      <c r="E91" s="175">
        <f t="shared" si="93"/>
        <v>706.415074</v>
      </c>
      <c r="F91" s="175">
        <f t="shared" si="93"/>
        <v>9741.43642</v>
      </c>
      <c r="G91" s="175" t="e">
        <f t="shared" si="93"/>
        <v>#VALUE!</v>
      </c>
      <c r="H91" s="175" t="e">
        <f t="shared" si="93"/>
        <v>#VALUE!</v>
      </c>
      <c r="I91" s="175" t="e">
        <f t="shared" si="93"/>
        <v>#VALUE!</v>
      </c>
      <c r="J91" s="185" t="e">
        <f t="shared" si="66"/>
        <v>#VALUE!</v>
      </c>
      <c r="K91" s="185" t="e">
        <f t="shared" si="67"/>
        <v>#VALUE!</v>
      </c>
      <c r="L91" s="185" t="e">
        <f t="shared" si="68"/>
        <v>#VALUE!</v>
      </c>
      <c r="O91" s="132"/>
      <c r="S91" s="175" t="e">
        <f t="shared" ref="S91:U91" si="94">SUM(S92:S94)</f>
        <v>#VALUE!</v>
      </c>
      <c r="T91" s="175" t="e">
        <f t="shared" si="94"/>
        <v>#VALUE!</v>
      </c>
      <c r="U91" s="175" t="e">
        <f t="shared" si="94"/>
        <v>#VALUE!</v>
      </c>
    </row>
    <row r="92" s="130" customFormat="1" ht="21.75" customHeight="1" spans="1:21">
      <c r="A92" s="176" t="s">
        <v>140</v>
      </c>
      <c r="B92" s="177">
        <v>2391.15</v>
      </c>
      <c r="C92" s="177"/>
      <c r="D92" s="177"/>
      <c r="E92" s="177"/>
      <c r="F92" s="177">
        <v>2391.15</v>
      </c>
      <c r="G92" s="177" t="e">
        <f t="shared" si="91"/>
        <v>#VALUE!</v>
      </c>
      <c r="H92" s="177" t="e">
        <f>SUMIFS('[7]基本支出总表（开）'!P:P,'[7]基本支出总表（开）'!C:C,MID(A92,4,7))</f>
        <v>#VALUE!</v>
      </c>
      <c r="I92" s="177" t="e">
        <f>SUMIFS('[7]项目支出总表（开）'!Y:Y,'[7]项目支出总表（开）'!C:C,MID(A92,4,7))+SUMIFS('[7]项目支出总表（开）'!Z:Z,'[7]项目支出总表（开）'!C:C,MID(A92,4,7))</f>
        <v>#VALUE!</v>
      </c>
      <c r="J92" s="186" t="e">
        <f t="shared" si="66"/>
        <v>#VALUE!</v>
      </c>
      <c r="K92" s="186" t="str">
        <f t="shared" si="67"/>
        <v/>
      </c>
      <c r="L92" s="186" t="e">
        <f t="shared" si="68"/>
        <v>#VALUE!</v>
      </c>
      <c r="O92" s="132"/>
      <c r="S92" s="177" t="e">
        <f t="shared" si="92"/>
        <v>#VALUE!</v>
      </c>
      <c r="T92" s="177" t="e">
        <f>SUMIFS('[7]基本支出总表（开）'!M:M,'[7]基本支出总表（开）'!C:C,MID(TRIM(A92),2,7))</f>
        <v>#VALUE!</v>
      </c>
      <c r="U92" s="177" t="e">
        <f>SUMIFS('[7]项目支出总表（开）'!V:V,'[7]项目支出总表（开）'!C:C,MID(TRIM(A92),2,7))</f>
        <v>#VALUE!</v>
      </c>
    </row>
    <row r="93" s="130" customFormat="1" ht="21.75" customHeight="1" spans="1:21">
      <c r="A93" s="176" t="s">
        <v>141</v>
      </c>
      <c r="B93" s="177">
        <v>19931.09725</v>
      </c>
      <c r="C93" s="177">
        <v>13608.44083</v>
      </c>
      <c r="D93" s="177">
        <v>13193.729694</v>
      </c>
      <c r="E93" s="177">
        <v>414.711136</v>
      </c>
      <c r="F93" s="177">
        <v>6322.65642</v>
      </c>
      <c r="G93" s="177" t="e">
        <f t="shared" si="91"/>
        <v>#VALUE!</v>
      </c>
      <c r="H93" s="177" t="e">
        <f>SUMIFS('[7]基本支出总表（开）'!P:P,'[7]基本支出总表（开）'!C:C,MID(A93,4,7))</f>
        <v>#VALUE!</v>
      </c>
      <c r="I93" s="177" t="e">
        <f>SUMIFS('[7]项目支出总表（开）'!Y:Y,'[7]项目支出总表（开）'!C:C,MID(A93,4,7))+SUMIFS('[7]项目支出总表（开）'!Z:Z,'[7]项目支出总表（开）'!C:C,MID(A93,4,7))</f>
        <v>#VALUE!</v>
      </c>
      <c r="J93" s="186" t="e">
        <f t="shared" si="66"/>
        <v>#VALUE!</v>
      </c>
      <c r="K93" s="186" t="e">
        <f t="shared" si="67"/>
        <v>#VALUE!</v>
      </c>
      <c r="L93" s="186" t="e">
        <f t="shared" si="68"/>
        <v>#VALUE!</v>
      </c>
      <c r="O93" s="132"/>
      <c r="S93" s="177" t="e">
        <f t="shared" si="92"/>
        <v>#VALUE!</v>
      </c>
      <c r="T93" s="177" t="e">
        <f>SUMIFS('[7]基本支出总表（开）'!M:M,'[7]基本支出总表（开）'!C:C,MID(TRIM(A93),2,7))</f>
        <v>#VALUE!</v>
      </c>
      <c r="U93" s="177" t="e">
        <f>SUMIFS('[7]项目支出总表（开）'!V:V,'[7]项目支出总表（开）'!C:C,MID(TRIM(A93),2,7))</f>
        <v>#VALUE!</v>
      </c>
    </row>
    <row r="94" s="130" customFormat="1" ht="21.75" customHeight="1" spans="1:21">
      <c r="A94" s="176" t="s">
        <v>142</v>
      </c>
      <c r="B94" s="177">
        <v>10740.565236</v>
      </c>
      <c r="C94" s="177">
        <v>9712.935236</v>
      </c>
      <c r="D94" s="177">
        <v>9421.231298</v>
      </c>
      <c r="E94" s="177">
        <v>291.703938</v>
      </c>
      <c r="F94" s="177">
        <v>1027.63</v>
      </c>
      <c r="G94" s="177" t="e">
        <f t="shared" si="91"/>
        <v>#VALUE!</v>
      </c>
      <c r="H94" s="177" t="e">
        <f>SUMIFS('[7]基本支出总表（开）'!P:P,'[7]基本支出总表（开）'!C:C,MID(A94,4,7))</f>
        <v>#VALUE!</v>
      </c>
      <c r="I94" s="177" t="e">
        <f>SUMIFS('[7]项目支出总表（开）'!Y:Y,'[7]项目支出总表（开）'!C:C,MID(A94,4,7))+SUMIFS('[7]项目支出总表（开）'!Z:Z,'[7]项目支出总表（开）'!C:C,MID(A94,4,7))</f>
        <v>#VALUE!</v>
      </c>
      <c r="J94" s="186" t="e">
        <f t="shared" si="66"/>
        <v>#VALUE!</v>
      </c>
      <c r="K94" s="186" t="e">
        <f t="shared" si="67"/>
        <v>#VALUE!</v>
      </c>
      <c r="L94" s="186" t="e">
        <f t="shared" si="68"/>
        <v>#VALUE!</v>
      </c>
      <c r="O94" s="132"/>
      <c r="S94" s="177" t="e">
        <f t="shared" si="92"/>
        <v>#VALUE!</v>
      </c>
      <c r="T94" s="177" t="e">
        <f>SUMIFS('[7]基本支出总表（开）'!M:M,'[7]基本支出总表（开）'!C:C,MID(TRIM(A94),2,7))</f>
        <v>#VALUE!</v>
      </c>
      <c r="U94" s="177" t="e">
        <f>SUMIFS('[7]项目支出总表（开）'!V:V,'[7]项目支出总表（开）'!C:C,MID(TRIM(A94),2,7))</f>
        <v>#VALUE!</v>
      </c>
    </row>
    <row r="95" s="130" customFormat="1" ht="21.75" customHeight="1" spans="1:21">
      <c r="A95" s="172" t="s">
        <v>143</v>
      </c>
      <c r="B95" s="173">
        <f t="shared" ref="B95:I95" si="95">B96+B99+B101</f>
        <v>2759.082243</v>
      </c>
      <c r="C95" s="173">
        <f t="shared" si="95"/>
        <v>250.682243</v>
      </c>
      <c r="D95" s="173">
        <f t="shared" si="95"/>
        <v>222.637112</v>
      </c>
      <c r="E95" s="173">
        <f t="shared" si="95"/>
        <v>28.045131</v>
      </c>
      <c r="F95" s="173">
        <f t="shared" si="95"/>
        <v>2508.4</v>
      </c>
      <c r="G95" s="173" t="e">
        <f t="shared" si="95"/>
        <v>#VALUE!</v>
      </c>
      <c r="H95" s="173" t="e">
        <f t="shared" si="95"/>
        <v>#VALUE!</v>
      </c>
      <c r="I95" s="173" t="e">
        <f t="shared" si="95"/>
        <v>#VALUE!</v>
      </c>
      <c r="J95" s="184" t="e">
        <f t="shared" si="66"/>
        <v>#VALUE!</v>
      </c>
      <c r="K95" s="184" t="e">
        <f t="shared" si="67"/>
        <v>#VALUE!</v>
      </c>
      <c r="L95" s="184" t="e">
        <f t="shared" si="68"/>
        <v>#VALUE!</v>
      </c>
      <c r="O95" s="132"/>
      <c r="S95" s="173" t="e">
        <f t="shared" ref="S95:U95" si="96">S96+S99+S101</f>
        <v>#VALUE!</v>
      </c>
      <c r="T95" s="173" t="e">
        <f t="shared" si="96"/>
        <v>#VALUE!</v>
      </c>
      <c r="U95" s="173" t="e">
        <f t="shared" si="96"/>
        <v>#VALUE!</v>
      </c>
    </row>
    <row r="96" s="130" customFormat="1" ht="21.75" customHeight="1" spans="1:21">
      <c r="A96" s="174" t="s">
        <v>144</v>
      </c>
      <c r="B96" s="175">
        <f t="shared" ref="B96:I96" si="97">SUM(B97:B98)</f>
        <v>595.682243</v>
      </c>
      <c r="C96" s="175">
        <f t="shared" si="97"/>
        <v>250.682243</v>
      </c>
      <c r="D96" s="175">
        <f t="shared" si="97"/>
        <v>222.637112</v>
      </c>
      <c r="E96" s="175">
        <f t="shared" si="97"/>
        <v>28.045131</v>
      </c>
      <c r="F96" s="175">
        <f t="shared" si="97"/>
        <v>345</v>
      </c>
      <c r="G96" s="175" t="e">
        <f t="shared" si="97"/>
        <v>#VALUE!</v>
      </c>
      <c r="H96" s="175" t="e">
        <f t="shared" si="97"/>
        <v>#VALUE!</v>
      </c>
      <c r="I96" s="175" t="e">
        <f t="shared" si="97"/>
        <v>#VALUE!</v>
      </c>
      <c r="J96" s="185" t="e">
        <f t="shared" si="66"/>
        <v>#VALUE!</v>
      </c>
      <c r="K96" s="185" t="e">
        <f t="shared" si="67"/>
        <v>#VALUE!</v>
      </c>
      <c r="L96" s="185" t="e">
        <f t="shared" si="68"/>
        <v>#VALUE!</v>
      </c>
      <c r="O96" s="132"/>
      <c r="S96" s="175" t="e">
        <f t="shared" ref="S96:U96" si="98">SUM(S97:S98)</f>
        <v>#VALUE!</v>
      </c>
      <c r="T96" s="175" t="e">
        <f t="shared" si="98"/>
        <v>#VALUE!</v>
      </c>
      <c r="U96" s="175" t="e">
        <f t="shared" si="98"/>
        <v>#VALUE!</v>
      </c>
    </row>
    <row r="97" s="130" customFormat="1" ht="21.75" customHeight="1" spans="1:21">
      <c r="A97" s="176" t="s">
        <v>145</v>
      </c>
      <c r="B97" s="177">
        <v>250.682243</v>
      </c>
      <c r="C97" s="177">
        <v>250.682243</v>
      </c>
      <c r="D97" s="177">
        <v>222.637112</v>
      </c>
      <c r="E97" s="177">
        <v>28.045131</v>
      </c>
      <c r="F97" s="177"/>
      <c r="G97" s="177" t="e">
        <f t="shared" ref="G97:G100" si="99">SUM(H97:I97)</f>
        <v>#VALUE!</v>
      </c>
      <c r="H97" s="177" t="e">
        <f>SUMIFS('[7]基本支出总表（开）'!P:P,'[7]基本支出总表（开）'!C:C,MID(A97,4,7))</f>
        <v>#VALUE!</v>
      </c>
      <c r="I97" s="177" t="e">
        <f>SUMIFS('[7]项目支出总表（开）'!Y:Y,'[7]项目支出总表（开）'!C:C,MID(A97,4,7))+SUMIFS('[7]项目支出总表（开）'!Z:Z,'[7]项目支出总表（开）'!C:C,MID(A97,4,7))</f>
        <v>#VALUE!</v>
      </c>
      <c r="J97" s="186" t="e">
        <f t="shared" si="66"/>
        <v>#VALUE!</v>
      </c>
      <c r="K97" s="186" t="e">
        <f t="shared" si="67"/>
        <v>#VALUE!</v>
      </c>
      <c r="L97" s="186" t="str">
        <f t="shared" si="68"/>
        <v/>
      </c>
      <c r="O97" s="132"/>
      <c r="S97" s="177" t="e">
        <f t="shared" ref="S97:S100" si="100">SUM(T97:U97)</f>
        <v>#VALUE!</v>
      </c>
      <c r="T97" s="177" t="e">
        <f>SUMIFS('[7]基本支出总表（开）'!M:M,'[7]基本支出总表（开）'!C:C,MID(TRIM(A97),2,7))</f>
        <v>#VALUE!</v>
      </c>
      <c r="U97" s="177" t="e">
        <f>SUMIFS('[7]项目支出总表（开）'!V:V,'[7]项目支出总表（开）'!C:C,MID(TRIM(A97),2,7))</f>
        <v>#VALUE!</v>
      </c>
    </row>
    <row r="98" s="130" customFormat="1" ht="21.75" customHeight="1" spans="1:21">
      <c r="A98" s="176" t="s">
        <v>146</v>
      </c>
      <c r="B98" s="177">
        <v>345</v>
      </c>
      <c r="C98" s="177"/>
      <c r="D98" s="177"/>
      <c r="E98" s="177"/>
      <c r="F98" s="177">
        <v>345</v>
      </c>
      <c r="G98" s="177" t="e">
        <f t="shared" si="99"/>
        <v>#VALUE!</v>
      </c>
      <c r="H98" s="177" t="e">
        <f>SUMIFS('[7]基本支出总表（开）'!P:P,'[7]基本支出总表（开）'!C:C,MID(A98,4,7))</f>
        <v>#VALUE!</v>
      </c>
      <c r="I98" s="177" t="e">
        <f>SUMIFS('[7]项目支出总表（开）'!Y:Y,'[7]项目支出总表（开）'!C:C,MID(A98,4,7))+SUMIFS('[7]项目支出总表（开）'!Z:Z,'[7]项目支出总表（开）'!C:C,MID(A98,4,7))</f>
        <v>#VALUE!</v>
      </c>
      <c r="J98" s="186" t="e">
        <f t="shared" si="66"/>
        <v>#VALUE!</v>
      </c>
      <c r="K98" s="186" t="str">
        <f t="shared" si="67"/>
        <v/>
      </c>
      <c r="L98" s="186" t="e">
        <f t="shared" si="68"/>
        <v>#VALUE!</v>
      </c>
      <c r="O98" s="132"/>
      <c r="S98" s="177" t="e">
        <f t="shared" si="100"/>
        <v>#VALUE!</v>
      </c>
      <c r="T98" s="177" t="e">
        <f>SUMIFS('[7]基本支出总表（开）'!M:M,'[7]基本支出总表（开）'!C:C,MID(TRIM(A98),2,7))</f>
        <v>#VALUE!</v>
      </c>
      <c r="U98" s="177" t="e">
        <f>SUMIFS('[7]项目支出总表（开）'!V:V,'[7]项目支出总表（开）'!C:C,MID(TRIM(A98),2,7))</f>
        <v>#VALUE!</v>
      </c>
    </row>
    <row r="99" s="130" customFormat="1" ht="21.75" customHeight="1" spans="1:21">
      <c r="A99" s="174" t="s">
        <v>147</v>
      </c>
      <c r="B99" s="175">
        <f t="shared" ref="B99:I99" si="101">SUM(B100)</f>
        <v>33.4</v>
      </c>
      <c r="C99" s="175">
        <f t="shared" si="101"/>
        <v>0</v>
      </c>
      <c r="D99" s="175">
        <f t="shared" si="101"/>
        <v>0</v>
      </c>
      <c r="E99" s="175">
        <f t="shared" si="101"/>
        <v>0</v>
      </c>
      <c r="F99" s="175">
        <f t="shared" si="101"/>
        <v>33.4</v>
      </c>
      <c r="G99" s="175" t="e">
        <f t="shared" si="101"/>
        <v>#VALUE!</v>
      </c>
      <c r="H99" s="175" t="e">
        <f t="shared" si="101"/>
        <v>#VALUE!</v>
      </c>
      <c r="I99" s="175" t="e">
        <f t="shared" si="101"/>
        <v>#VALUE!</v>
      </c>
      <c r="J99" s="185" t="e">
        <f t="shared" si="66"/>
        <v>#VALUE!</v>
      </c>
      <c r="K99" s="185" t="str">
        <f t="shared" si="67"/>
        <v/>
      </c>
      <c r="L99" s="185" t="e">
        <f t="shared" si="68"/>
        <v>#VALUE!</v>
      </c>
      <c r="O99" s="132"/>
      <c r="S99" s="175" t="e">
        <f t="shared" ref="S99:U99" si="102">SUM(S100)</f>
        <v>#VALUE!</v>
      </c>
      <c r="T99" s="175" t="e">
        <f t="shared" si="102"/>
        <v>#VALUE!</v>
      </c>
      <c r="U99" s="175" t="e">
        <f t="shared" si="102"/>
        <v>#VALUE!</v>
      </c>
    </row>
    <row r="100" s="130" customFormat="1" ht="21.75" customHeight="1" spans="1:21">
      <c r="A100" s="176" t="s">
        <v>148</v>
      </c>
      <c r="B100" s="177">
        <v>33.4</v>
      </c>
      <c r="C100" s="177"/>
      <c r="D100" s="177"/>
      <c r="E100" s="177"/>
      <c r="F100" s="177">
        <v>33.4</v>
      </c>
      <c r="G100" s="177" t="e">
        <f t="shared" si="99"/>
        <v>#VALUE!</v>
      </c>
      <c r="H100" s="177" t="e">
        <f>SUMIFS('[7]基本支出总表（开）'!P:P,'[7]基本支出总表（开）'!C:C,MID(A100,4,7))</f>
        <v>#VALUE!</v>
      </c>
      <c r="I100" s="177" t="e">
        <f>SUMIFS('[7]项目支出总表（开）'!Y:Y,'[7]项目支出总表（开）'!C:C,MID(A100,4,7))+SUMIFS('[7]项目支出总表（开）'!Z:Z,'[7]项目支出总表（开）'!C:C,MID(A100,4,7))</f>
        <v>#VALUE!</v>
      </c>
      <c r="J100" s="186" t="e">
        <f t="shared" si="66"/>
        <v>#VALUE!</v>
      </c>
      <c r="K100" s="186" t="str">
        <f t="shared" si="67"/>
        <v/>
      </c>
      <c r="L100" s="186" t="e">
        <f t="shared" si="68"/>
        <v>#VALUE!</v>
      </c>
      <c r="O100" s="132"/>
      <c r="S100" s="177" t="e">
        <f t="shared" si="100"/>
        <v>#VALUE!</v>
      </c>
      <c r="T100" s="177" t="e">
        <f>SUMIFS('[7]基本支出总表（开）'!M:M,'[7]基本支出总表（开）'!C:C,MID(TRIM(A100),2,7))</f>
        <v>#VALUE!</v>
      </c>
      <c r="U100" s="177" t="e">
        <f>SUMIFS('[7]项目支出总表（开）'!V:V,'[7]项目支出总表（开）'!C:C,MID(TRIM(A100),2,7))</f>
        <v>#VALUE!</v>
      </c>
    </row>
    <row r="101" s="130" customFormat="1" ht="21.75" customHeight="1" spans="1:21">
      <c r="A101" s="174" t="s">
        <v>149</v>
      </c>
      <c r="B101" s="175">
        <f t="shared" ref="B101:I101" si="103">SUM(B102:B103)</f>
        <v>2130</v>
      </c>
      <c r="C101" s="175">
        <f t="shared" si="103"/>
        <v>0</v>
      </c>
      <c r="D101" s="175">
        <f t="shared" si="103"/>
        <v>0</v>
      </c>
      <c r="E101" s="175">
        <f t="shared" si="103"/>
        <v>0</v>
      </c>
      <c r="F101" s="175">
        <f t="shared" si="103"/>
        <v>2130</v>
      </c>
      <c r="G101" s="175" t="e">
        <f t="shared" si="103"/>
        <v>#VALUE!</v>
      </c>
      <c r="H101" s="175" t="e">
        <f t="shared" si="103"/>
        <v>#VALUE!</v>
      </c>
      <c r="I101" s="175" t="e">
        <f t="shared" si="103"/>
        <v>#VALUE!</v>
      </c>
      <c r="J101" s="185" t="e">
        <f t="shared" si="66"/>
        <v>#VALUE!</v>
      </c>
      <c r="K101" s="185" t="str">
        <f t="shared" si="67"/>
        <v/>
      </c>
      <c r="L101" s="185" t="e">
        <f t="shared" si="68"/>
        <v>#VALUE!</v>
      </c>
      <c r="O101" s="132"/>
      <c r="S101" s="175" t="e">
        <f t="shared" ref="S101:U101" si="104">SUM(S102:S103)</f>
        <v>#VALUE!</v>
      </c>
      <c r="T101" s="175" t="e">
        <f t="shared" si="104"/>
        <v>#VALUE!</v>
      </c>
      <c r="U101" s="175" t="e">
        <f t="shared" si="104"/>
        <v>#VALUE!</v>
      </c>
    </row>
    <row r="102" s="130" customFormat="1" ht="21.75" customHeight="1" spans="1:21">
      <c r="A102" s="176" t="s">
        <v>150</v>
      </c>
      <c r="B102" s="177">
        <v>1000</v>
      </c>
      <c r="C102" s="177"/>
      <c r="D102" s="177"/>
      <c r="E102" s="177"/>
      <c r="F102" s="177">
        <v>1000</v>
      </c>
      <c r="G102" s="177" t="e">
        <f t="shared" ref="G102:G109" si="105">SUM(H102:I102)</f>
        <v>#VALUE!</v>
      </c>
      <c r="H102" s="177" t="e">
        <f>SUMIFS('[7]基本支出总表（开）'!P:P,'[7]基本支出总表（开）'!C:C,MID(A102,4,7))</f>
        <v>#VALUE!</v>
      </c>
      <c r="I102" s="177" t="e">
        <f>SUMIFS('[7]项目支出总表（开）'!Y:Y,'[7]项目支出总表（开）'!C:C,MID(A102,4,7))+SUMIFS('[7]项目支出总表（开）'!Z:Z,'[7]项目支出总表（开）'!C:C,MID(A102,4,7))</f>
        <v>#VALUE!</v>
      </c>
      <c r="J102" s="186" t="e">
        <f t="shared" si="66"/>
        <v>#VALUE!</v>
      </c>
      <c r="K102" s="186" t="str">
        <f t="shared" si="67"/>
        <v/>
      </c>
      <c r="L102" s="186" t="e">
        <f t="shared" si="68"/>
        <v>#VALUE!</v>
      </c>
      <c r="O102" s="132"/>
      <c r="S102" s="177" t="e">
        <f t="shared" ref="S102:S109" si="106">SUM(T102:U102)</f>
        <v>#VALUE!</v>
      </c>
      <c r="T102" s="177" t="e">
        <f>SUMIFS('[7]基本支出总表（开）'!M:M,'[7]基本支出总表（开）'!C:C,MID(TRIM(A102),2,7))</f>
        <v>#VALUE!</v>
      </c>
      <c r="U102" s="177" t="e">
        <f>SUMIFS('[7]项目支出总表（开）'!V:V,'[7]项目支出总表（开）'!C:C,MID(TRIM(A102),2,7))</f>
        <v>#VALUE!</v>
      </c>
    </row>
    <row r="103" s="130" customFormat="1" ht="21.75" customHeight="1" spans="1:21">
      <c r="A103" s="176" t="s">
        <v>151</v>
      </c>
      <c r="B103" s="177">
        <v>1130</v>
      </c>
      <c r="C103" s="177"/>
      <c r="D103" s="177"/>
      <c r="E103" s="177"/>
      <c r="F103" s="177">
        <v>1130</v>
      </c>
      <c r="G103" s="177" t="e">
        <f t="shared" si="105"/>
        <v>#VALUE!</v>
      </c>
      <c r="H103" s="177" t="e">
        <f>SUMIFS('[7]基本支出总表（开）'!P:P,'[7]基本支出总表（开）'!C:C,MID(A103,4,7))</f>
        <v>#VALUE!</v>
      </c>
      <c r="I103" s="177" t="e">
        <f>SUMIFS('[7]项目支出总表（开）'!Y:Y,'[7]项目支出总表（开）'!C:C,MID(A103,4,7))+SUMIFS('[7]项目支出总表（开）'!Z:Z,'[7]项目支出总表（开）'!C:C,MID(A103,4,7))</f>
        <v>#VALUE!</v>
      </c>
      <c r="J103" s="186" t="e">
        <f t="shared" si="66"/>
        <v>#VALUE!</v>
      </c>
      <c r="K103" s="186" t="str">
        <f t="shared" si="67"/>
        <v/>
      </c>
      <c r="L103" s="186" t="e">
        <f t="shared" si="68"/>
        <v>#VALUE!</v>
      </c>
      <c r="O103" s="132"/>
      <c r="S103" s="177" t="e">
        <f t="shared" si="106"/>
        <v>#VALUE!</v>
      </c>
      <c r="T103" s="177" t="e">
        <f>SUMIFS('[7]基本支出总表（开）'!M:M,'[7]基本支出总表（开）'!C:C,MID(TRIM(A103),2,7))</f>
        <v>#VALUE!</v>
      </c>
      <c r="U103" s="177" t="e">
        <f>SUMIFS('[7]项目支出总表（开）'!V:V,'[7]项目支出总表（开）'!C:C,MID(TRIM(A103),2,7))</f>
        <v>#VALUE!</v>
      </c>
    </row>
    <row r="104" s="130" customFormat="1" ht="21.75" customHeight="1" spans="1:21">
      <c r="A104" s="172" t="s">
        <v>152</v>
      </c>
      <c r="B104" s="173">
        <f t="shared" ref="B104:I104" si="107">B105+B110+B114</f>
        <v>416.420797</v>
      </c>
      <c r="C104" s="173">
        <f t="shared" si="107"/>
        <v>169.320797</v>
      </c>
      <c r="D104" s="173">
        <f t="shared" si="107"/>
        <v>153.546239</v>
      </c>
      <c r="E104" s="173">
        <f t="shared" si="107"/>
        <v>15.774558</v>
      </c>
      <c r="F104" s="173">
        <f t="shared" si="107"/>
        <v>247.1</v>
      </c>
      <c r="G104" s="173" t="e">
        <f t="shared" si="107"/>
        <v>#VALUE!</v>
      </c>
      <c r="H104" s="173" t="e">
        <f t="shared" si="107"/>
        <v>#VALUE!</v>
      </c>
      <c r="I104" s="173" t="e">
        <f t="shared" si="107"/>
        <v>#VALUE!</v>
      </c>
      <c r="J104" s="184" t="e">
        <f t="shared" si="66"/>
        <v>#VALUE!</v>
      </c>
      <c r="K104" s="184" t="e">
        <f t="shared" si="67"/>
        <v>#VALUE!</v>
      </c>
      <c r="L104" s="184" t="e">
        <f t="shared" si="68"/>
        <v>#VALUE!</v>
      </c>
      <c r="O104" s="132"/>
      <c r="S104" s="173" t="e">
        <f t="shared" ref="S104:U104" si="108">S105+S110+S114</f>
        <v>#VALUE!</v>
      </c>
      <c r="T104" s="173" t="e">
        <f t="shared" si="108"/>
        <v>#VALUE!</v>
      </c>
      <c r="U104" s="173" t="e">
        <f t="shared" si="108"/>
        <v>#VALUE!</v>
      </c>
    </row>
    <row r="105" s="130" customFormat="1" ht="21.75" customHeight="1" spans="1:21">
      <c r="A105" s="174" t="s">
        <v>153</v>
      </c>
      <c r="B105" s="175">
        <f t="shared" ref="B105:I105" si="109">SUM(B106:B109)</f>
        <v>329.420797</v>
      </c>
      <c r="C105" s="175">
        <f t="shared" si="109"/>
        <v>169.320797</v>
      </c>
      <c r="D105" s="175">
        <f t="shared" si="109"/>
        <v>153.546239</v>
      </c>
      <c r="E105" s="175">
        <f t="shared" si="109"/>
        <v>15.774558</v>
      </c>
      <c r="F105" s="175">
        <f t="shared" si="109"/>
        <v>160.1</v>
      </c>
      <c r="G105" s="175" t="e">
        <f t="shared" si="109"/>
        <v>#VALUE!</v>
      </c>
      <c r="H105" s="175" t="e">
        <f t="shared" si="109"/>
        <v>#VALUE!</v>
      </c>
      <c r="I105" s="175" t="e">
        <f t="shared" si="109"/>
        <v>#VALUE!</v>
      </c>
      <c r="J105" s="185" t="e">
        <f t="shared" si="66"/>
        <v>#VALUE!</v>
      </c>
      <c r="K105" s="185" t="e">
        <f t="shared" si="67"/>
        <v>#VALUE!</v>
      </c>
      <c r="L105" s="185" t="e">
        <f t="shared" si="68"/>
        <v>#VALUE!</v>
      </c>
      <c r="O105" s="132"/>
      <c r="S105" s="175" t="e">
        <f t="shared" ref="S105:U105" si="110">SUM(S106:S109)</f>
        <v>#VALUE!</v>
      </c>
      <c r="T105" s="175" t="e">
        <f t="shared" si="110"/>
        <v>#VALUE!</v>
      </c>
      <c r="U105" s="175" t="e">
        <f t="shared" si="110"/>
        <v>#VALUE!</v>
      </c>
    </row>
    <row r="106" s="130" customFormat="1" ht="21.75" customHeight="1" spans="1:21">
      <c r="A106" s="176" t="s">
        <v>154</v>
      </c>
      <c r="B106" s="177">
        <v>169.320797</v>
      </c>
      <c r="C106" s="177">
        <v>169.320797</v>
      </c>
      <c r="D106" s="177">
        <v>153.546239</v>
      </c>
      <c r="E106" s="177">
        <v>15.774558</v>
      </c>
      <c r="F106" s="177"/>
      <c r="G106" s="177" t="e">
        <f t="shared" si="105"/>
        <v>#VALUE!</v>
      </c>
      <c r="H106" s="177" t="e">
        <f>SUMIFS('[7]基本支出总表（开）'!P:P,'[7]基本支出总表（开）'!C:C,MID(A106,4,7))</f>
        <v>#VALUE!</v>
      </c>
      <c r="I106" s="177" t="e">
        <f>SUMIFS('[7]项目支出总表（开）'!Y:Y,'[7]项目支出总表（开）'!C:C,MID(A106,4,7))+SUMIFS('[7]项目支出总表（开）'!Z:Z,'[7]项目支出总表（开）'!C:C,MID(A106,4,7))</f>
        <v>#VALUE!</v>
      </c>
      <c r="J106" s="186" t="e">
        <f t="shared" si="66"/>
        <v>#VALUE!</v>
      </c>
      <c r="K106" s="186" t="e">
        <f t="shared" si="67"/>
        <v>#VALUE!</v>
      </c>
      <c r="L106" s="186" t="str">
        <f t="shared" si="68"/>
        <v/>
      </c>
      <c r="O106" s="132"/>
      <c r="S106" s="177" t="e">
        <f t="shared" si="106"/>
        <v>#VALUE!</v>
      </c>
      <c r="T106" s="177" t="e">
        <f>SUMIFS('[7]基本支出总表（开）'!M:M,'[7]基本支出总表（开）'!C:C,MID(TRIM(A106),2,7))</f>
        <v>#VALUE!</v>
      </c>
      <c r="U106" s="177" t="e">
        <f>SUMIFS('[7]项目支出总表（开）'!V:V,'[7]项目支出总表（开）'!C:C,MID(TRIM(A106),2,7))</f>
        <v>#VALUE!</v>
      </c>
    </row>
    <row r="107" s="130" customFormat="1" ht="21.75" customHeight="1" spans="1:21">
      <c r="A107" s="178" t="s">
        <v>155</v>
      </c>
      <c r="B107" s="177"/>
      <c r="C107" s="177"/>
      <c r="D107" s="177"/>
      <c r="E107" s="177"/>
      <c r="F107" s="177"/>
      <c r="G107" s="177" t="e">
        <f t="shared" si="105"/>
        <v>#VALUE!</v>
      </c>
      <c r="H107" s="177" t="e">
        <f>SUMIFS('[7]基本支出总表（开）'!P:P,'[7]基本支出总表（开）'!C:C,MID(A107,4,7))</f>
        <v>#VALUE!</v>
      </c>
      <c r="I107" s="177" t="e">
        <f>SUMIFS('[7]项目支出总表（开）'!Y:Y,'[7]项目支出总表（开）'!C:C,MID(A107,4,7))+SUMIFS('[7]项目支出总表（开）'!Z:Z,'[7]项目支出总表（开）'!C:C,MID(A107,4,7))</f>
        <v>#VALUE!</v>
      </c>
      <c r="J107" s="186" t="str">
        <f t="shared" si="66"/>
        <v/>
      </c>
      <c r="K107" s="186" t="str">
        <f t="shared" si="67"/>
        <v/>
      </c>
      <c r="L107" s="186" t="str">
        <f t="shared" si="68"/>
        <v/>
      </c>
      <c r="O107" s="132"/>
      <c r="S107" s="177" t="e">
        <f t="shared" si="106"/>
        <v>#VALUE!</v>
      </c>
      <c r="T107" s="177" t="e">
        <f>SUMIFS('[7]基本支出总表（开）'!M:M,'[7]基本支出总表（开）'!C:C,MID(TRIM(A107),2,7))</f>
        <v>#VALUE!</v>
      </c>
      <c r="U107" s="177" t="e">
        <f>SUMIFS('[7]项目支出总表（开）'!V:V,'[7]项目支出总表（开）'!C:C,MID(TRIM(A107),2,7))</f>
        <v>#VALUE!</v>
      </c>
    </row>
    <row r="108" s="130" customFormat="1" ht="21.75" customHeight="1" spans="1:21">
      <c r="A108" s="176" t="s">
        <v>156</v>
      </c>
      <c r="B108" s="177">
        <v>87.54</v>
      </c>
      <c r="C108" s="177"/>
      <c r="D108" s="177"/>
      <c r="E108" s="177"/>
      <c r="F108" s="177">
        <v>87.54</v>
      </c>
      <c r="G108" s="177" t="e">
        <f t="shared" si="105"/>
        <v>#VALUE!</v>
      </c>
      <c r="H108" s="177" t="e">
        <f>SUMIFS('[7]基本支出总表（开）'!P:P,'[7]基本支出总表（开）'!C:C,MID(A108,4,7))</f>
        <v>#VALUE!</v>
      </c>
      <c r="I108" s="177" t="e">
        <f>SUMIFS('[7]项目支出总表（开）'!Y:Y,'[7]项目支出总表（开）'!C:C,MID(A108,4,7))+SUMIFS('[7]项目支出总表（开）'!Z:Z,'[7]项目支出总表（开）'!C:C,MID(A108,4,7))</f>
        <v>#VALUE!</v>
      </c>
      <c r="J108" s="186" t="e">
        <f t="shared" si="66"/>
        <v>#VALUE!</v>
      </c>
      <c r="K108" s="186" t="str">
        <f t="shared" si="67"/>
        <v/>
      </c>
      <c r="L108" s="186" t="e">
        <f t="shared" si="68"/>
        <v>#VALUE!</v>
      </c>
      <c r="O108" s="132"/>
      <c r="S108" s="177" t="e">
        <f t="shared" si="106"/>
        <v>#VALUE!</v>
      </c>
      <c r="T108" s="177" t="e">
        <f>SUMIFS('[7]基本支出总表（开）'!M:M,'[7]基本支出总表（开）'!C:C,MID(TRIM(A108),2,7))</f>
        <v>#VALUE!</v>
      </c>
      <c r="U108" s="177" t="e">
        <f>SUMIFS('[7]项目支出总表（开）'!V:V,'[7]项目支出总表（开）'!C:C,MID(TRIM(A108),2,7))</f>
        <v>#VALUE!</v>
      </c>
    </row>
    <row r="109" s="130" customFormat="1" ht="21.75" customHeight="1" spans="1:21">
      <c r="A109" s="176" t="s">
        <v>157</v>
      </c>
      <c r="B109" s="177">
        <v>72.56</v>
      </c>
      <c r="C109" s="177"/>
      <c r="D109" s="177"/>
      <c r="E109" s="177"/>
      <c r="F109" s="177">
        <v>72.56</v>
      </c>
      <c r="G109" s="177" t="e">
        <f t="shared" si="105"/>
        <v>#VALUE!</v>
      </c>
      <c r="H109" s="177" t="e">
        <f>SUMIFS('[7]基本支出总表（开）'!P:P,'[7]基本支出总表（开）'!C:C,MID(A109,4,7))</f>
        <v>#VALUE!</v>
      </c>
      <c r="I109" s="177" t="e">
        <f>SUMIFS('[7]项目支出总表（开）'!Y:Y,'[7]项目支出总表（开）'!C:C,MID(A109,4,7))+SUMIFS('[7]项目支出总表（开）'!Z:Z,'[7]项目支出总表（开）'!C:C,MID(A109,4,7))</f>
        <v>#VALUE!</v>
      </c>
      <c r="J109" s="186" t="e">
        <f t="shared" si="66"/>
        <v>#VALUE!</v>
      </c>
      <c r="K109" s="186" t="str">
        <f t="shared" si="67"/>
        <v/>
      </c>
      <c r="L109" s="186" t="e">
        <f t="shared" si="68"/>
        <v>#VALUE!</v>
      </c>
      <c r="O109" s="132"/>
      <c r="S109" s="177" t="e">
        <f t="shared" si="106"/>
        <v>#VALUE!</v>
      </c>
      <c r="T109" s="177" t="e">
        <f>SUMIFS('[7]基本支出总表（开）'!M:M,'[7]基本支出总表（开）'!C:C,MID(TRIM(A109),2,7))</f>
        <v>#VALUE!</v>
      </c>
      <c r="U109" s="177" t="e">
        <f>SUMIFS('[7]项目支出总表（开）'!V:V,'[7]项目支出总表（开）'!C:C,MID(TRIM(A109),2,7))</f>
        <v>#VALUE!</v>
      </c>
    </row>
    <row r="110" s="130" customFormat="1" ht="21.75" customHeight="1" spans="1:21">
      <c r="A110" s="174" t="s">
        <v>158</v>
      </c>
      <c r="B110" s="175">
        <f t="shared" ref="B110:I110" si="111">SUM(B111:B113)</f>
        <v>77</v>
      </c>
      <c r="C110" s="175">
        <f t="shared" si="111"/>
        <v>0</v>
      </c>
      <c r="D110" s="175">
        <f t="shared" si="111"/>
        <v>0</v>
      </c>
      <c r="E110" s="175">
        <f t="shared" si="111"/>
        <v>0</v>
      </c>
      <c r="F110" s="175">
        <f t="shared" si="111"/>
        <v>77</v>
      </c>
      <c r="G110" s="175" t="e">
        <f t="shared" si="111"/>
        <v>#VALUE!</v>
      </c>
      <c r="H110" s="175" t="e">
        <f t="shared" si="111"/>
        <v>#VALUE!</v>
      </c>
      <c r="I110" s="175" t="e">
        <f t="shared" si="111"/>
        <v>#VALUE!</v>
      </c>
      <c r="J110" s="185" t="e">
        <f t="shared" si="66"/>
        <v>#VALUE!</v>
      </c>
      <c r="K110" s="185" t="str">
        <f t="shared" si="67"/>
        <v/>
      </c>
      <c r="L110" s="185" t="e">
        <f t="shared" si="68"/>
        <v>#VALUE!</v>
      </c>
      <c r="O110" s="132"/>
      <c r="S110" s="175" t="e">
        <f t="shared" ref="S110:U110" si="112">SUM(S111:S113)</f>
        <v>#VALUE!</v>
      </c>
      <c r="T110" s="175" t="e">
        <f t="shared" si="112"/>
        <v>#VALUE!</v>
      </c>
      <c r="U110" s="175" t="e">
        <f t="shared" si="112"/>
        <v>#VALUE!</v>
      </c>
    </row>
    <row r="111" s="130" customFormat="1" ht="21.75" customHeight="1" spans="1:21">
      <c r="A111" s="178" t="s">
        <v>159</v>
      </c>
      <c r="B111" s="177"/>
      <c r="C111" s="177"/>
      <c r="D111" s="177"/>
      <c r="E111" s="177"/>
      <c r="F111" s="177"/>
      <c r="G111" s="177" t="e">
        <f t="shared" ref="G111:G113" si="113">SUM(H111:I111)</f>
        <v>#VALUE!</v>
      </c>
      <c r="H111" s="177" t="e">
        <f>SUMIFS('[7]基本支出总表（开）'!P:P,'[7]基本支出总表（开）'!C:C,MID(A111,4,7))</f>
        <v>#VALUE!</v>
      </c>
      <c r="I111" s="177" t="e">
        <f>SUMIFS('[7]项目支出总表（开）'!Y:Y,'[7]项目支出总表（开）'!C:C,MID(A111,4,7))+SUMIFS('[7]项目支出总表（开）'!Z:Z,'[7]项目支出总表（开）'!C:C,MID(A111,4,7))</f>
        <v>#VALUE!</v>
      </c>
      <c r="J111" s="186" t="str">
        <f t="shared" si="66"/>
        <v/>
      </c>
      <c r="K111" s="186" t="str">
        <f t="shared" si="67"/>
        <v/>
      </c>
      <c r="L111" s="186" t="str">
        <f t="shared" si="68"/>
        <v/>
      </c>
      <c r="O111" s="132"/>
      <c r="S111" s="177" t="e">
        <f t="shared" ref="S111:S113" si="114">SUM(T111:U111)</f>
        <v>#VALUE!</v>
      </c>
      <c r="T111" s="177" t="e">
        <f>SUMIFS('[7]基本支出总表（开）'!M:M,'[7]基本支出总表（开）'!C:C,MID(TRIM(A111),2,7))</f>
        <v>#VALUE!</v>
      </c>
      <c r="U111" s="177" t="e">
        <f>SUMIFS('[7]项目支出总表（开）'!V:V,'[7]项目支出总表（开）'!C:C,MID(TRIM(A111),2,7))</f>
        <v>#VALUE!</v>
      </c>
    </row>
    <row r="112" s="130" customFormat="1" ht="21.75" customHeight="1" spans="1:21">
      <c r="A112" s="178" t="s">
        <v>160</v>
      </c>
      <c r="B112" s="177"/>
      <c r="C112" s="177"/>
      <c r="D112" s="177"/>
      <c r="E112" s="177"/>
      <c r="F112" s="177"/>
      <c r="G112" s="177" t="e">
        <f t="shared" si="113"/>
        <v>#VALUE!</v>
      </c>
      <c r="H112" s="177" t="e">
        <f>SUMIFS('[7]基本支出总表（开）'!P:P,'[7]基本支出总表（开）'!C:C,MID(A112,4,7))</f>
        <v>#VALUE!</v>
      </c>
      <c r="I112" s="177" t="e">
        <f>SUMIFS('[7]项目支出总表（开）'!Y:Y,'[7]项目支出总表（开）'!C:C,MID(A112,4,7))+SUMIFS('[7]项目支出总表（开）'!Z:Z,'[7]项目支出总表（开）'!C:C,MID(A112,4,7))</f>
        <v>#VALUE!</v>
      </c>
      <c r="J112" s="186" t="str">
        <f t="shared" si="66"/>
        <v/>
      </c>
      <c r="K112" s="186" t="str">
        <f t="shared" si="67"/>
        <v/>
      </c>
      <c r="L112" s="186" t="str">
        <f t="shared" si="68"/>
        <v/>
      </c>
      <c r="O112" s="132"/>
      <c r="S112" s="177" t="e">
        <f t="shared" si="114"/>
        <v>#VALUE!</v>
      </c>
      <c r="T112" s="177" t="e">
        <f>SUMIFS('[7]基本支出总表（开）'!M:M,'[7]基本支出总表（开）'!C:C,MID(TRIM(A112),2,7))</f>
        <v>#VALUE!</v>
      </c>
      <c r="U112" s="177" t="e">
        <f>SUMIFS('[7]项目支出总表（开）'!V:V,'[7]项目支出总表（开）'!C:C,MID(TRIM(A112),2,7))</f>
        <v>#VALUE!</v>
      </c>
    </row>
    <row r="113" s="130" customFormat="1" ht="21.75" customHeight="1" spans="1:21">
      <c r="A113" s="176" t="s">
        <v>161</v>
      </c>
      <c r="B113" s="177">
        <v>77</v>
      </c>
      <c r="C113" s="177"/>
      <c r="D113" s="177"/>
      <c r="E113" s="177"/>
      <c r="F113" s="177">
        <v>77</v>
      </c>
      <c r="G113" s="177" t="e">
        <f t="shared" si="113"/>
        <v>#VALUE!</v>
      </c>
      <c r="H113" s="177" t="e">
        <f>SUMIFS('[7]基本支出总表（开）'!P:P,'[7]基本支出总表（开）'!C:C,MID(A113,4,7))</f>
        <v>#VALUE!</v>
      </c>
      <c r="I113" s="177" t="e">
        <f>SUMIFS('[7]项目支出总表（开）'!Y:Y,'[7]项目支出总表（开）'!C:C,MID(A113,4,7))+SUMIFS('[7]项目支出总表（开）'!Z:Z,'[7]项目支出总表（开）'!C:C,MID(A113,4,7))</f>
        <v>#VALUE!</v>
      </c>
      <c r="J113" s="186" t="e">
        <f t="shared" si="66"/>
        <v>#VALUE!</v>
      </c>
      <c r="K113" s="186" t="str">
        <f t="shared" si="67"/>
        <v/>
      </c>
      <c r="L113" s="186" t="e">
        <f t="shared" si="68"/>
        <v>#VALUE!</v>
      </c>
      <c r="O113" s="132"/>
      <c r="S113" s="177" t="e">
        <f t="shared" si="114"/>
        <v>#VALUE!</v>
      </c>
      <c r="T113" s="177" t="e">
        <f>SUMIFS('[7]基本支出总表（开）'!M:M,'[7]基本支出总表（开）'!C:C,MID(TRIM(A113),2,7))</f>
        <v>#VALUE!</v>
      </c>
      <c r="U113" s="177" t="e">
        <f>SUMIFS('[7]项目支出总表（开）'!V:V,'[7]项目支出总表（开）'!C:C,MID(TRIM(A113),2,7))</f>
        <v>#VALUE!</v>
      </c>
    </row>
    <row r="114" s="130" customFormat="1" ht="21.75" customHeight="1" spans="1:21">
      <c r="A114" s="174" t="s">
        <v>162</v>
      </c>
      <c r="B114" s="175">
        <f t="shared" ref="B114:I114" si="115">SUM(B115)</f>
        <v>10</v>
      </c>
      <c r="C114" s="175">
        <f t="shared" si="115"/>
        <v>0</v>
      </c>
      <c r="D114" s="175">
        <f t="shared" si="115"/>
        <v>0</v>
      </c>
      <c r="E114" s="175">
        <f t="shared" si="115"/>
        <v>0</v>
      </c>
      <c r="F114" s="175">
        <f t="shared" si="115"/>
        <v>10</v>
      </c>
      <c r="G114" s="175" t="e">
        <f t="shared" si="115"/>
        <v>#VALUE!</v>
      </c>
      <c r="H114" s="175" t="e">
        <f t="shared" si="115"/>
        <v>#VALUE!</v>
      </c>
      <c r="I114" s="175" t="e">
        <f t="shared" si="115"/>
        <v>#VALUE!</v>
      </c>
      <c r="J114" s="185" t="e">
        <f t="shared" si="66"/>
        <v>#VALUE!</v>
      </c>
      <c r="K114" s="185" t="str">
        <f t="shared" si="67"/>
        <v/>
      </c>
      <c r="L114" s="185" t="e">
        <f t="shared" si="68"/>
        <v>#VALUE!</v>
      </c>
      <c r="O114" s="132"/>
      <c r="S114" s="175" t="e">
        <f t="shared" ref="S114:U114" si="116">SUM(S115)</f>
        <v>#VALUE!</v>
      </c>
      <c r="T114" s="175" t="e">
        <f t="shared" si="116"/>
        <v>#VALUE!</v>
      </c>
      <c r="U114" s="175" t="e">
        <f t="shared" si="116"/>
        <v>#VALUE!</v>
      </c>
    </row>
    <row r="115" s="130" customFormat="1" ht="21.75" customHeight="1" spans="1:21">
      <c r="A115" s="176" t="s">
        <v>163</v>
      </c>
      <c r="B115" s="177">
        <v>10</v>
      </c>
      <c r="C115" s="177"/>
      <c r="D115" s="177"/>
      <c r="E115" s="177"/>
      <c r="F115" s="177">
        <v>10</v>
      </c>
      <c r="G115" s="177" t="e">
        <f t="shared" ref="G115:G121" si="117">SUM(H115:I115)</f>
        <v>#VALUE!</v>
      </c>
      <c r="H115" s="177" t="e">
        <f>SUMIFS('[7]基本支出总表（开）'!P:P,'[7]基本支出总表（开）'!C:C,MID(A115,4,7))</f>
        <v>#VALUE!</v>
      </c>
      <c r="I115" s="177" t="e">
        <f>SUMIFS('[7]项目支出总表（开）'!Y:Y,'[7]项目支出总表（开）'!C:C,MID(A115,4,7))+SUMIFS('[7]项目支出总表（开）'!Z:Z,'[7]项目支出总表（开）'!C:C,MID(A115,4,7))</f>
        <v>#VALUE!</v>
      </c>
      <c r="J115" s="186" t="e">
        <f t="shared" si="66"/>
        <v>#VALUE!</v>
      </c>
      <c r="K115" s="186" t="str">
        <f t="shared" si="67"/>
        <v/>
      </c>
      <c r="L115" s="186" t="e">
        <f t="shared" si="68"/>
        <v>#VALUE!</v>
      </c>
      <c r="O115" s="132"/>
      <c r="S115" s="177" t="e">
        <f t="shared" ref="S115:S121" si="118">SUM(T115:U115)</f>
        <v>#VALUE!</v>
      </c>
      <c r="T115" s="177" t="e">
        <f>SUMIFS('[7]基本支出总表（开）'!M:M,'[7]基本支出总表（开）'!C:C,MID(TRIM(A115),2,7))</f>
        <v>#VALUE!</v>
      </c>
      <c r="U115" s="177" t="e">
        <f>SUMIFS('[7]项目支出总表（开）'!V:V,'[7]项目支出总表（开）'!C:C,MID(TRIM(A115),2,7))</f>
        <v>#VALUE!</v>
      </c>
    </row>
    <row r="116" s="130" customFormat="1" ht="21.75" customHeight="1" spans="1:21">
      <c r="A116" s="172" t="s">
        <v>164</v>
      </c>
      <c r="B116" s="173">
        <f t="shared" ref="B116:I116" si="119">B117+B122+B126+B129+B132+B136+B139+B143+B149+B151+B153+B155+B162+B160</f>
        <v>18687.136466</v>
      </c>
      <c r="C116" s="173">
        <f t="shared" si="119"/>
        <v>913.636466</v>
      </c>
      <c r="D116" s="173">
        <f t="shared" si="119"/>
        <v>830.785885</v>
      </c>
      <c r="E116" s="173">
        <f t="shared" si="119"/>
        <v>82.850581</v>
      </c>
      <c r="F116" s="173">
        <f t="shared" si="119"/>
        <v>17773.5</v>
      </c>
      <c r="G116" s="173" t="e">
        <f t="shared" si="119"/>
        <v>#VALUE!</v>
      </c>
      <c r="H116" s="173" t="e">
        <f t="shared" si="119"/>
        <v>#VALUE!</v>
      </c>
      <c r="I116" s="173" t="e">
        <f t="shared" si="119"/>
        <v>#VALUE!</v>
      </c>
      <c r="J116" s="184" t="e">
        <f t="shared" si="66"/>
        <v>#VALUE!</v>
      </c>
      <c r="K116" s="184" t="e">
        <f t="shared" si="67"/>
        <v>#VALUE!</v>
      </c>
      <c r="L116" s="184" t="e">
        <f t="shared" si="68"/>
        <v>#VALUE!</v>
      </c>
      <c r="O116" s="132"/>
      <c r="S116" s="173" t="e">
        <f t="shared" ref="S116:U116" si="120">S117+S122+S126+S129+S132+S136+S139+S143+S149+S151+S153+S155+S162+S160</f>
        <v>#VALUE!</v>
      </c>
      <c r="T116" s="173" t="e">
        <f t="shared" si="120"/>
        <v>#VALUE!</v>
      </c>
      <c r="U116" s="173" t="e">
        <f t="shared" si="120"/>
        <v>#VALUE!</v>
      </c>
    </row>
    <row r="117" s="130" customFormat="1" ht="21.75" customHeight="1" spans="1:21">
      <c r="A117" s="174" t="s">
        <v>165</v>
      </c>
      <c r="B117" s="175">
        <f t="shared" ref="B117:I117" si="121">SUM(B118:B121)</f>
        <v>4315.72208</v>
      </c>
      <c r="C117" s="175">
        <f t="shared" si="121"/>
        <v>500.42208</v>
      </c>
      <c r="D117" s="175">
        <f t="shared" si="121"/>
        <v>454.544541</v>
      </c>
      <c r="E117" s="175">
        <f t="shared" si="121"/>
        <v>45.877539</v>
      </c>
      <c r="F117" s="175">
        <f t="shared" si="121"/>
        <v>3815.3</v>
      </c>
      <c r="G117" s="175" t="e">
        <f t="shared" si="121"/>
        <v>#VALUE!</v>
      </c>
      <c r="H117" s="175" t="e">
        <f t="shared" si="121"/>
        <v>#VALUE!</v>
      </c>
      <c r="I117" s="175" t="e">
        <f t="shared" si="121"/>
        <v>#VALUE!</v>
      </c>
      <c r="J117" s="185" t="e">
        <f t="shared" si="66"/>
        <v>#VALUE!</v>
      </c>
      <c r="K117" s="185" t="e">
        <f t="shared" si="67"/>
        <v>#VALUE!</v>
      </c>
      <c r="L117" s="185" t="e">
        <f t="shared" si="68"/>
        <v>#VALUE!</v>
      </c>
      <c r="O117" s="132"/>
      <c r="S117" s="175" t="e">
        <f t="shared" ref="S117:U117" si="122">SUM(S118:S121)</f>
        <v>#VALUE!</v>
      </c>
      <c r="T117" s="175" t="e">
        <f t="shared" si="122"/>
        <v>#VALUE!</v>
      </c>
      <c r="U117" s="175" t="e">
        <f t="shared" si="122"/>
        <v>#VALUE!</v>
      </c>
    </row>
    <row r="118" s="130" customFormat="1" ht="21.75" customHeight="1" spans="1:21">
      <c r="A118" s="176" t="s">
        <v>166</v>
      </c>
      <c r="B118" s="177">
        <v>416.90164</v>
      </c>
      <c r="C118" s="177">
        <v>416.90164</v>
      </c>
      <c r="D118" s="177">
        <v>378.341961</v>
      </c>
      <c r="E118" s="177">
        <v>38.559679</v>
      </c>
      <c r="F118" s="177"/>
      <c r="G118" s="177" t="e">
        <f t="shared" si="117"/>
        <v>#VALUE!</v>
      </c>
      <c r="H118" s="177" t="e">
        <f>SUMIFS('[7]基本支出总表（开）'!P:P,'[7]基本支出总表（开）'!C:C,MID(A118,4,7))</f>
        <v>#VALUE!</v>
      </c>
      <c r="I118" s="177" t="e">
        <f>SUMIFS('[7]项目支出总表（开）'!Y:Y,'[7]项目支出总表（开）'!C:C,MID(A118,4,7))+SUMIFS('[7]项目支出总表（开）'!Z:Z,'[7]项目支出总表（开）'!C:C,MID(A118,4,7))</f>
        <v>#VALUE!</v>
      </c>
      <c r="J118" s="186" t="e">
        <f t="shared" si="66"/>
        <v>#VALUE!</v>
      </c>
      <c r="K118" s="186" t="e">
        <f t="shared" si="67"/>
        <v>#VALUE!</v>
      </c>
      <c r="L118" s="186" t="str">
        <f t="shared" si="68"/>
        <v/>
      </c>
      <c r="O118" s="132"/>
      <c r="S118" s="177" t="e">
        <f t="shared" si="118"/>
        <v>#VALUE!</v>
      </c>
      <c r="T118" s="177" t="e">
        <f>SUMIFS('[7]基本支出总表（开）'!M:M,'[7]基本支出总表（开）'!C:C,MID(TRIM(A118),2,7))</f>
        <v>#VALUE!</v>
      </c>
      <c r="U118" s="177" t="e">
        <f>SUMIFS('[7]项目支出总表（开）'!V:V,'[7]项目支出总表（开）'!C:C,MID(TRIM(A118),2,7))</f>
        <v>#VALUE!</v>
      </c>
    </row>
    <row r="119" s="130" customFormat="1" ht="21.75" customHeight="1" spans="1:21">
      <c r="A119" s="176" t="s">
        <v>167</v>
      </c>
      <c r="B119" s="177">
        <v>498.3</v>
      </c>
      <c r="C119" s="177"/>
      <c r="D119" s="177"/>
      <c r="E119" s="177"/>
      <c r="F119" s="177">
        <v>498.3</v>
      </c>
      <c r="G119" s="177" t="e">
        <f t="shared" si="117"/>
        <v>#VALUE!</v>
      </c>
      <c r="H119" s="177" t="e">
        <f>SUMIFS('[7]基本支出总表（开）'!P:P,'[7]基本支出总表（开）'!C:C,MID(A119,4,7))</f>
        <v>#VALUE!</v>
      </c>
      <c r="I119" s="177" t="e">
        <f>SUMIFS('[7]项目支出总表（开）'!Y:Y,'[7]项目支出总表（开）'!C:C,MID(A119,4,7))+SUMIFS('[7]项目支出总表（开）'!Z:Z,'[7]项目支出总表（开）'!C:C,MID(A119,4,7))</f>
        <v>#VALUE!</v>
      </c>
      <c r="J119" s="186" t="e">
        <f t="shared" si="66"/>
        <v>#VALUE!</v>
      </c>
      <c r="K119" s="186" t="str">
        <f t="shared" si="67"/>
        <v/>
      </c>
      <c r="L119" s="186" t="e">
        <f t="shared" si="68"/>
        <v>#VALUE!</v>
      </c>
      <c r="O119" s="132"/>
      <c r="S119" s="177" t="e">
        <f t="shared" si="118"/>
        <v>#VALUE!</v>
      </c>
      <c r="T119" s="177" t="e">
        <f>SUMIFS('[7]基本支出总表（开）'!M:M,'[7]基本支出总表（开）'!C:C,MID(TRIM(A119),2,7))</f>
        <v>#VALUE!</v>
      </c>
      <c r="U119" s="177" t="e">
        <f>SUMIFS('[7]项目支出总表（开）'!V:V,'[7]项目支出总表（开）'!C:C,MID(TRIM(A119),2,7))</f>
        <v>#VALUE!</v>
      </c>
    </row>
    <row r="120" s="130" customFormat="1" ht="21.75" customHeight="1" spans="1:21">
      <c r="A120" s="176" t="s">
        <v>168</v>
      </c>
      <c r="B120" s="177">
        <v>83.52044</v>
      </c>
      <c r="C120" s="177">
        <v>83.52044</v>
      </c>
      <c r="D120" s="177">
        <v>76.20258</v>
      </c>
      <c r="E120" s="177">
        <v>7.31786</v>
      </c>
      <c r="F120" s="177"/>
      <c r="G120" s="177" t="e">
        <f t="shared" si="117"/>
        <v>#VALUE!</v>
      </c>
      <c r="H120" s="177" t="e">
        <f>SUMIFS('[7]基本支出总表（开）'!P:P,'[7]基本支出总表（开）'!C:C,MID(A120,4,7))</f>
        <v>#VALUE!</v>
      </c>
      <c r="I120" s="177" t="e">
        <f>SUMIFS('[7]项目支出总表（开）'!Y:Y,'[7]项目支出总表（开）'!C:C,MID(A120,4,7))+SUMIFS('[7]项目支出总表（开）'!Z:Z,'[7]项目支出总表（开）'!C:C,MID(A120,4,7))</f>
        <v>#VALUE!</v>
      </c>
      <c r="J120" s="186" t="e">
        <f t="shared" si="66"/>
        <v>#VALUE!</v>
      </c>
      <c r="K120" s="186" t="e">
        <f t="shared" si="67"/>
        <v>#VALUE!</v>
      </c>
      <c r="L120" s="186" t="str">
        <f t="shared" si="68"/>
        <v/>
      </c>
      <c r="O120" s="132"/>
      <c r="S120" s="177" t="e">
        <f t="shared" si="118"/>
        <v>#VALUE!</v>
      </c>
      <c r="T120" s="177" t="e">
        <f>SUMIFS('[7]基本支出总表（开）'!M:M,'[7]基本支出总表（开）'!C:C,MID(TRIM(A120),2,7))</f>
        <v>#VALUE!</v>
      </c>
      <c r="U120" s="177" t="e">
        <f>SUMIFS('[7]项目支出总表（开）'!V:V,'[7]项目支出总表（开）'!C:C,MID(TRIM(A120),2,7))</f>
        <v>#VALUE!</v>
      </c>
    </row>
    <row r="121" s="130" customFormat="1" ht="21.75" customHeight="1" spans="1:21">
      <c r="A121" s="176" t="s">
        <v>169</v>
      </c>
      <c r="B121" s="177">
        <v>3317</v>
      </c>
      <c r="C121" s="177"/>
      <c r="D121" s="177"/>
      <c r="E121" s="177"/>
      <c r="F121" s="177">
        <v>3317</v>
      </c>
      <c r="G121" s="177" t="e">
        <f t="shared" si="117"/>
        <v>#VALUE!</v>
      </c>
      <c r="H121" s="177" t="e">
        <f>SUMIFS('[7]基本支出总表（开）'!P:P,'[7]基本支出总表（开）'!C:C,MID(A121,4,7))</f>
        <v>#VALUE!</v>
      </c>
      <c r="I121" s="177" t="e">
        <f>SUMIFS('[7]项目支出总表（开）'!Y:Y,'[7]项目支出总表（开）'!C:C,MID(A121,4,7))+SUMIFS('[7]项目支出总表（开）'!Z:Z,'[7]项目支出总表（开）'!C:C,MID(A121,4,7))</f>
        <v>#VALUE!</v>
      </c>
      <c r="J121" s="186" t="e">
        <f t="shared" si="66"/>
        <v>#VALUE!</v>
      </c>
      <c r="K121" s="186" t="str">
        <f t="shared" si="67"/>
        <v/>
      </c>
      <c r="L121" s="186" t="e">
        <f t="shared" si="68"/>
        <v>#VALUE!</v>
      </c>
      <c r="O121" s="132"/>
      <c r="S121" s="177" t="e">
        <f t="shared" si="118"/>
        <v>#VALUE!</v>
      </c>
      <c r="T121" s="177" t="e">
        <f>SUMIFS('[7]基本支出总表（开）'!M:M,'[7]基本支出总表（开）'!C:C,MID(TRIM(A121),2,7))</f>
        <v>#VALUE!</v>
      </c>
      <c r="U121" s="177" t="e">
        <f>SUMIFS('[7]项目支出总表（开）'!V:V,'[7]项目支出总表（开）'!C:C,MID(TRIM(A121),2,7))</f>
        <v>#VALUE!</v>
      </c>
    </row>
    <row r="122" s="130" customFormat="1" ht="21.75" customHeight="1" spans="1:21">
      <c r="A122" s="174" t="s">
        <v>170</v>
      </c>
      <c r="B122" s="175">
        <f t="shared" ref="B122:I122" si="123">SUM(B123:B125)</f>
        <v>951.885933</v>
      </c>
      <c r="C122" s="175">
        <f t="shared" si="123"/>
        <v>244.685933</v>
      </c>
      <c r="D122" s="175">
        <f t="shared" si="123"/>
        <v>225.355912</v>
      </c>
      <c r="E122" s="175">
        <f t="shared" si="123"/>
        <v>19.330021</v>
      </c>
      <c r="F122" s="175">
        <f t="shared" si="123"/>
        <v>707.2</v>
      </c>
      <c r="G122" s="175" t="e">
        <f t="shared" si="123"/>
        <v>#VALUE!</v>
      </c>
      <c r="H122" s="175" t="e">
        <f t="shared" si="123"/>
        <v>#VALUE!</v>
      </c>
      <c r="I122" s="175" t="e">
        <f t="shared" si="123"/>
        <v>#VALUE!</v>
      </c>
      <c r="J122" s="185" t="e">
        <f t="shared" si="66"/>
        <v>#VALUE!</v>
      </c>
      <c r="K122" s="185" t="e">
        <f t="shared" si="67"/>
        <v>#VALUE!</v>
      </c>
      <c r="L122" s="185" t="e">
        <f t="shared" si="68"/>
        <v>#VALUE!</v>
      </c>
      <c r="O122" s="132"/>
      <c r="S122" s="175" t="e">
        <f t="shared" ref="S122:U122" si="124">SUM(S123:S125)</f>
        <v>#VALUE!</v>
      </c>
      <c r="T122" s="175" t="e">
        <f t="shared" si="124"/>
        <v>#VALUE!</v>
      </c>
      <c r="U122" s="175" t="e">
        <f t="shared" si="124"/>
        <v>#VALUE!</v>
      </c>
    </row>
    <row r="123" s="130" customFormat="1" ht="21.75" customHeight="1" spans="1:21">
      <c r="A123" s="176" t="s">
        <v>171</v>
      </c>
      <c r="B123" s="177">
        <v>244.685933</v>
      </c>
      <c r="C123" s="177">
        <v>244.685933</v>
      </c>
      <c r="D123" s="177">
        <v>225.355912</v>
      </c>
      <c r="E123" s="177">
        <v>19.330021</v>
      </c>
      <c r="F123" s="177"/>
      <c r="G123" s="177" t="e">
        <f t="shared" ref="G123:G125" si="125">SUM(H123:I123)</f>
        <v>#VALUE!</v>
      </c>
      <c r="H123" s="177" t="e">
        <f>SUMIFS('[7]基本支出总表（开）'!P:P,'[7]基本支出总表（开）'!C:C,MID(A123,4,7))</f>
        <v>#VALUE!</v>
      </c>
      <c r="I123" s="177" t="e">
        <f>SUMIFS('[7]项目支出总表（开）'!Y:Y,'[7]项目支出总表（开）'!C:C,MID(A123,4,7))+SUMIFS('[7]项目支出总表（开）'!Z:Z,'[7]项目支出总表（开）'!C:C,MID(A123,4,7))</f>
        <v>#VALUE!</v>
      </c>
      <c r="J123" s="186" t="e">
        <f t="shared" si="66"/>
        <v>#VALUE!</v>
      </c>
      <c r="K123" s="186" t="e">
        <f t="shared" si="67"/>
        <v>#VALUE!</v>
      </c>
      <c r="L123" s="186" t="str">
        <f t="shared" si="68"/>
        <v/>
      </c>
      <c r="O123" s="132"/>
      <c r="S123" s="177" t="e">
        <f t="shared" ref="S123:S125" si="126">SUM(T123:U123)</f>
        <v>#VALUE!</v>
      </c>
      <c r="T123" s="177" t="e">
        <f>SUMIFS('[7]基本支出总表（开）'!M:M,'[7]基本支出总表（开）'!C:C,MID(TRIM(A123),2,7))</f>
        <v>#VALUE!</v>
      </c>
      <c r="U123" s="177" t="e">
        <f>SUMIFS('[7]项目支出总表（开）'!V:V,'[7]项目支出总表（开）'!C:C,MID(TRIM(A123),2,7))</f>
        <v>#VALUE!</v>
      </c>
    </row>
    <row r="124" s="130" customFormat="1" ht="21.75" customHeight="1" spans="1:21">
      <c r="A124" s="176" t="s">
        <v>172</v>
      </c>
      <c r="B124" s="177">
        <v>131.5</v>
      </c>
      <c r="C124" s="177"/>
      <c r="D124" s="177"/>
      <c r="E124" s="177"/>
      <c r="F124" s="177">
        <v>131.5</v>
      </c>
      <c r="G124" s="177" t="e">
        <f t="shared" si="125"/>
        <v>#VALUE!</v>
      </c>
      <c r="H124" s="177" t="e">
        <f>SUMIFS('[7]基本支出总表（开）'!P:P,'[7]基本支出总表（开）'!C:C,MID(A124,4,7))</f>
        <v>#VALUE!</v>
      </c>
      <c r="I124" s="177" t="e">
        <f>SUMIFS('[7]项目支出总表（开）'!Y:Y,'[7]项目支出总表（开）'!C:C,MID(A124,4,7))+SUMIFS('[7]项目支出总表（开）'!Z:Z,'[7]项目支出总表（开）'!C:C,MID(A124,4,7))</f>
        <v>#VALUE!</v>
      </c>
      <c r="J124" s="186" t="e">
        <f t="shared" si="66"/>
        <v>#VALUE!</v>
      </c>
      <c r="K124" s="186" t="str">
        <f t="shared" si="67"/>
        <v/>
      </c>
      <c r="L124" s="186" t="e">
        <f t="shared" si="68"/>
        <v>#VALUE!</v>
      </c>
      <c r="O124" s="132"/>
      <c r="S124" s="177" t="e">
        <f t="shared" si="126"/>
        <v>#VALUE!</v>
      </c>
      <c r="T124" s="177" t="e">
        <f>SUMIFS('[7]基本支出总表（开）'!M:M,'[7]基本支出总表（开）'!C:C,MID(TRIM(A124),2,7))</f>
        <v>#VALUE!</v>
      </c>
      <c r="U124" s="177" t="e">
        <f>SUMIFS('[7]项目支出总表（开）'!V:V,'[7]项目支出总表（开）'!C:C,MID(TRIM(A124),2,7))</f>
        <v>#VALUE!</v>
      </c>
    </row>
    <row r="125" s="130" customFormat="1" ht="21.75" customHeight="1" spans="1:21">
      <c r="A125" s="176" t="s">
        <v>173</v>
      </c>
      <c r="B125" s="177">
        <v>575.7</v>
      </c>
      <c r="C125" s="177"/>
      <c r="D125" s="177"/>
      <c r="E125" s="177"/>
      <c r="F125" s="177">
        <v>575.7</v>
      </c>
      <c r="G125" s="177" t="e">
        <f t="shared" si="125"/>
        <v>#VALUE!</v>
      </c>
      <c r="H125" s="177" t="e">
        <f>SUMIFS('[7]基本支出总表（开）'!P:P,'[7]基本支出总表（开）'!C:C,MID(A125,4,7))</f>
        <v>#VALUE!</v>
      </c>
      <c r="I125" s="177" t="e">
        <f>SUMIFS('[7]项目支出总表（开）'!Y:Y,'[7]项目支出总表（开）'!C:C,MID(A125,4,7))+SUMIFS('[7]项目支出总表（开）'!Z:Z,'[7]项目支出总表（开）'!C:C,MID(A125,4,7))</f>
        <v>#VALUE!</v>
      </c>
      <c r="J125" s="186" t="e">
        <f t="shared" si="66"/>
        <v>#VALUE!</v>
      </c>
      <c r="K125" s="186" t="str">
        <f t="shared" si="67"/>
        <v/>
      </c>
      <c r="L125" s="186" t="e">
        <f t="shared" si="68"/>
        <v>#VALUE!</v>
      </c>
      <c r="O125" s="132"/>
      <c r="S125" s="177" t="e">
        <f t="shared" si="126"/>
        <v>#VALUE!</v>
      </c>
      <c r="T125" s="177" t="e">
        <f>SUMIFS('[7]基本支出总表（开）'!M:M,'[7]基本支出总表（开）'!C:C,MID(TRIM(A125),2,7))</f>
        <v>#VALUE!</v>
      </c>
      <c r="U125" s="177" t="e">
        <f>SUMIFS('[7]项目支出总表（开）'!V:V,'[7]项目支出总表（开）'!C:C,MID(TRIM(A125),2,7))</f>
        <v>#VALUE!</v>
      </c>
    </row>
    <row r="126" s="130" customFormat="1" ht="21.75" customHeight="1" spans="1:21">
      <c r="A126" s="174" t="s">
        <v>174</v>
      </c>
      <c r="B126" s="175">
        <f t="shared" ref="B126:I126" si="127">SUM(B127:B128)</f>
        <v>2330</v>
      </c>
      <c r="C126" s="175">
        <f t="shared" si="127"/>
        <v>0</v>
      </c>
      <c r="D126" s="175">
        <f t="shared" si="127"/>
        <v>0</v>
      </c>
      <c r="E126" s="175">
        <f t="shared" si="127"/>
        <v>0</v>
      </c>
      <c r="F126" s="175">
        <f t="shared" si="127"/>
        <v>2330</v>
      </c>
      <c r="G126" s="175" t="e">
        <f t="shared" si="127"/>
        <v>#VALUE!</v>
      </c>
      <c r="H126" s="175" t="e">
        <f t="shared" si="127"/>
        <v>#VALUE!</v>
      </c>
      <c r="I126" s="175" t="e">
        <f t="shared" si="127"/>
        <v>#VALUE!</v>
      </c>
      <c r="J126" s="185" t="e">
        <f t="shared" si="66"/>
        <v>#VALUE!</v>
      </c>
      <c r="K126" s="185" t="str">
        <f t="shared" si="67"/>
        <v/>
      </c>
      <c r="L126" s="185" t="e">
        <f t="shared" si="68"/>
        <v>#VALUE!</v>
      </c>
      <c r="O126" s="132"/>
      <c r="S126" s="175" t="e">
        <f t="shared" ref="S126:U126" si="128">SUM(S127:S128)</f>
        <v>#VALUE!</v>
      </c>
      <c r="T126" s="175" t="e">
        <f t="shared" si="128"/>
        <v>#VALUE!</v>
      </c>
      <c r="U126" s="175" t="e">
        <f t="shared" si="128"/>
        <v>#VALUE!</v>
      </c>
    </row>
    <row r="127" s="130" customFormat="1" ht="21.75" customHeight="1" spans="1:21">
      <c r="A127" s="176" t="s">
        <v>175</v>
      </c>
      <c r="B127" s="177">
        <v>2330</v>
      </c>
      <c r="C127" s="177"/>
      <c r="D127" s="177"/>
      <c r="E127" s="177"/>
      <c r="F127" s="177">
        <v>2330</v>
      </c>
      <c r="G127" s="177" t="e">
        <f t="shared" ref="G127:G131" si="129">SUM(H127:I127)</f>
        <v>#VALUE!</v>
      </c>
      <c r="H127" s="177" t="e">
        <f>SUMIFS('[7]基本支出总表（开）'!P:P,'[7]基本支出总表（开）'!C:C,MID(A127,4,7))</f>
        <v>#VALUE!</v>
      </c>
      <c r="I127" s="177" t="e">
        <f>SUMIFS('[7]项目支出总表（开）'!Y:Y,'[7]项目支出总表（开）'!C:C,MID(A127,4,7))+SUMIFS('[7]项目支出总表（开）'!Z:Z,'[7]项目支出总表（开）'!C:C,MID(A127,4,7))</f>
        <v>#VALUE!</v>
      </c>
      <c r="J127" s="186" t="e">
        <f t="shared" si="66"/>
        <v>#VALUE!</v>
      </c>
      <c r="K127" s="186" t="str">
        <f t="shared" si="67"/>
        <v/>
      </c>
      <c r="L127" s="186" t="e">
        <f t="shared" si="68"/>
        <v>#VALUE!</v>
      </c>
      <c r="O127" s="132"/>
      <c r="S127" s="177" t="e">
        <f t="shared" ref="S127:S131" si="130">SUM(T127:U127)</f>
        <v>#VALUE!</v>
      </c>
      <c r="T127" s="177" t="e">
        <f>SUMIFS('[7]基本支出总表（开）'!M:M,'[7]基本支出总表（开）'!C:C,MID(TRIM(A127),2,7))</f>
        <v>#VALUE!</v>
      </c>
      <c r="U127" s="177" t="e">
        <f>SUMIFS('[7]项目支出总表（开）'!V:V,'[7]项目支出总表（开）'!C:C,MID(TRIM(A127),2,7))</f>
        <v>#VALUE!</v>
      </c>
    </row>
    <row r="128" s="130" customFormat="1" ht="21.75" customHeight="1" spans="1:21">
      <c r="A128" s="178" t="s">
        <v>176</v>
      </c>
      <c r="B128" s="177">
        <v>0</v>
      </c>
      <c r="C128" s="177"/>
      <c r="D128" s="177"/>
      <c r="E128" s="177"/>
      <c r="F128" s="177">
        <v>0</v>
      </c>
      <c r="G128" s="177" t="e">
        <f t="shared" si="129"/>
        <v>#VALUE!</v>
      </c>
      <c r="H128" s="177" t="e">
        <f>SUMIFS('[7]基本支出总表（开）'!P:P,'[7]基本支出总表（开）'!C:C,MID(A128,4,7))</f>
        <v>#VALUE!</v>
      </c>
      <c r="I128" s="177" t="e">
        <f>SUMIFS('[7]项目支出总表（开）'!Y:Y,'[7]项目支出总表（开）'!C:C,MID(A128,4,7))+SUMIFS('[7]项目支出总表（开）'!Z:Z,'[7]项目支出总表（开）'!C:C,MID(A128,4,7))</f>
        <v>#VALUE!</v>
      </c>
      <c r="J128" s="186" t="str">
        <f t="shared" si="66"/>
        <v/>
      </c>
      <c r="K128" s="186" t="str">
        <f t="shared" si="67"/>
        <v/>
      </c>
      <c r="L128" s="186" t="str">
        <f t="shared" si="68"/>
        <v/>
      </c>
      <c r="O128" s="132"/>
      <c r="S128" s="177" t="e">
        <f t="shared" si="130"/>
        <v>#VALUE!</v>
      </c>
      <c r="T128" s="177" t="e">
        <f>SUMIFS('[7]基本支出总表（开）'!M:M,'[7]基本支出总表（开）'!C:C,MID(TRIM(A128),2,7))</f>
        <v>#VALUE!</v>
      </c>
      <c r="U128" s="177" t="e">
        <f>SUMIFS('[7]项目支出总表（开）'!V:V,'[7]项目支出总表（开）'!C:C,MID(TRIM(A128),2,7))</f>
        <v>#VALUE!</v>
      </c>
    </row>
    <row r="129" s="130" customFormat="1" ht="21.75" customHeight="1" spans="1:21">
      <c r="A129" s="174" t="s">
        <v>177</v>
      </c>
      <c r="B129" s="175">
        <f t="shared" ref="B129:I129" si="131">SUM(B130:B131)</f>
        <v>2600</v>
      </c>
      <c r="C129" s="175">
        <f t="shared" si="131"/>
        <v>0</v>
      </c>
      <c r="D129" s="175">
        <f t="shared" si="131"/>
        <v>0</v>
      </c>
      <c r="E129" s="175">
        <f t="shared" si="131"/>
        <v>0</v>
      </c>
      <c r="F129" s="175">
        <f t="shared" si="131"/>
        <v>2600</v>
      </c>
      <c r="G129" s="175" t="e">
        <f t="shared" si="131"/>
        <v>#VALUE!</v>
      </c>
      <c r="H129" s="175" t="e">
        <f t="shared" si="131"/>
        <v>#VALUE!</v>
      </c>
      <c r="I129" s="175" t="e">
        <f t="shared" si="131"/>
        <v>#VALUE!</v>
      </c>
      <c r="J129" s="185" t="e">
        <f t="shared" si="66"/>
        <v>#VALUE!</v>
      </c>
      <c r="K129" s="185" t="str">
        <f t="shared" si="67"/>
        <v/>
      </c>
      <c r="L129" s="185" t="e">
        <f t="shared" si="68"/>
        <v>#VALUE!</v>
      </c>
      <c r="O129" s="132"/>
      <c r="S129" s="175" t="e">
        <f t="shared" ref="S129:U129" si="132">SUM(S130:S131)</f>
        <v>#VALUE!</v>
      </c>
      <c r="T129" s="175" t="e">
        <f t="shared" si="132"/>
        <v>#VALUE!</v>
      </c>
      <c r="U129" s="175" t="e">
        <f t="shared" si="132"/>
        <v>#VALUE!</v>
      </c>
    </row>
    <row r="130" s="130" customFormat="1" ht="21.75" customHeight="1" spans="1:21">
      <c r="A130" s="176" t="s">
        <v>178</v>
      </c>
      <c r="B130" s="177">
        <v>600</v>
      </c>
      <c r="C130" s="177"/>
      <c r="D130" s="177"/>
      <c r="E130" s="177"/>
      <c r="F130" s="177">
        <v>600</v>
      </c>
      <c r="G130" s="177" t="e">
        <f t="shared" si="129"/>
        <v>#VALUE!</v>
      </c>
      <c r="H130" s="177" t="e">
        <f>SUMIFS('[7]基本支出总表（开）'!P:P,'[7]基本支出总表（开）'!C:C,MID(A130,4,7))</f>
        <v>#VALUE!</v>
      </c>
      <c r="I130" s="177" t="e">
        <f>SUMIFS('[7]项目支出总表（开）'!Y:Y,'[7]项目支出总表（开）'!C:C,MID(A130,4,7))+SUMIFS('[7]项目支出总表（开）'!Z:Z,'[7]项目支出总表（开）'!C:C,MID(A130,4,7))</f>
        <v>#VALUE!</v>
      </c>
      <c r="J130" s="186" t="e">
        <f t="shared" si="66"/>
        <v>#VALUE!</v>
      </c>
      <c r="K130" s="186" t="str">
        <f t="shared" si="67"/>
        <v/>
      </c>
      <c r="L130" s="186" t="e">
        <f t="shared" si="68"/>
        <v>#VALUE!</v>
      </c>
      <c r="O130" s="132"/>
      <c r="S130" s="177" t="e">
        <f t="shared" si="130"/>
        <v>#VALUE!</v>
      </c>
      <c r="T130" s="177" t="e">
        <f>SUMIFS('[7]基本支出总表（开）'!M:M,'[7]基本支出总表（开）'!C:C,MID(TRIM(A130),2,7))</f>
        <v>#VALUE!</v>
      </c>
      <c r="U130" s="177" t="e">
        <f>SUMIFS('[7]项目支出总表（开）'!V:V,'[7]项目支出总表（开）'!C:C,MID(TRIM(A130),2,7))</f>
        <v>#VALUE!</v>
      </c>
    </row>
    <row r="131" s="130" customFormat="1" ht="21.75" customHeight="1" spans="1:21">
      <c r="A131" s="176" t="s">
        <v>179</v>
      </c>
      <c r="B131" s="177">
        <v>2000</v>
      </c>
      <c r="C131" s="177"/>
      <c r="D131" s="177"/>
      <c r="E131" s="177"/>
      <c r="F131" s="177">
        <v>2000</v>
      </c>
      <c r="G131" s="177" t="e">
        <f t="shared" si="129"/>
        <v>#VALUE!</v>
      </c>
      <c r="H131" s="177" t="e">
        <f>SUMIFS('[7]基本支出总表（开）'!P:P,'[7]基本支出总表（开）'!C:C,MID(A131,4,7))</f>
        <v>#VALUE!</v>
      </c>
      <c r="I131" s="177" t="e">
        <f>SUMIFS('[7]项目支出总表（开）'!Y:Y,'[7]项目支出总表（开）'!C:C,MID(A131,4,7))+SUMIFS('[7]项目支出总表（开）'!Z:Z,'[7]项目支出总表（开）'!C:C,MID(A131,4,7))</f>
        <v>#VALUE!</v>
      </c>
      <c r="J131" s="186" t="e">
        <f t="shared" si="66"/>
        <v>#VALUE!</v>
      </c>
      <c r="K131" s="186" t="str">
        <f t="shared" si="67"/>
        <v/>
      </c>
      <c r="L131" s="186" t="e">
        <f t="shared" si="68"/>
        <v>#VALUE!</v>
      </c>
      <c r="O131" s="132"/>
      <c r="S131" s="177" t="e">
        <f t="shared" si="130"/>
        <v>#VALUE!</v>
      </c>
      <c r="T131" s="177" t="e">
        <f>SUMIFS('[7]基本支出总表（开）'!M:M,'[7]基本支出总表（开）'!C:C,MID(TRIM(A131),2,7))</f>
        <v>#VALUE!</v>
      </c>
      <c r="U131" s="177" t="e">
        <f>SUMIFS('[7]项目支出总表（开）'!V:V,'[7]项目支出总表（开）'!C:C,MID(TRIM(A131),2,7))</f>
        <v>#VALUE!</v>
      </c>
    </row>
    <row r="132" s="130" customFormat="1" ht="21.75" customHeight="1" spans="1:21">
      <c r="A132" s="174" t="s">
        <v>180</v>
      </c>
      <c r="B132" s="175">
        <f t="shared" ref="B132:I132" si="133">SUM(B133:B135)</f>
        <v>990</v>
      </c>
      <c r="C132" s="175">
        <f t="shared" si="133"/>
        <v>0</v>
      </c>
      <c r="D132" s="175">
        <f t="shared" si="133"/>
        <v>0</v>
      </c>
      <c r="E132" s="175">
        <f t="shared" si="133"/>
        <v>0</v>
      </c>
      <c r="F132" s="175">
        <f t="shared" si="133"/>
        <v>990</v>
      </c>
      <c r="G132" s="175" t="e">
        <f t="shared" si="133"/>
        <v>#VALUE!</v>
      </c>
      <c r="H132" s="175" t="e">
        <f t="shared" si="133"/>
        <v>#VALUE!</v>
      </c>
      <c r="I132" s="175" t="e">
        <f t="shared" si="133"/>
        <v>#VALUE!</v>
      </c>
      <c r="J132" s="185" t="e">
        <f t="shared" si="66"/>
        <v>#VALUE!</v>
      </c>
      <c r="K132" s="185" t="str">
        <f t="shared" si="67"/>
        <v/>
      </c>
      <c r="L132" s="185" t="e">
        <f t="shared" si="68"/>
        <v>#VALUE!</v>
      </c>
      <c r="O132" s="132"/>
      <c r="S132" s="175" t="e">
        <f t="shared" ref="S132:U132" si="134">SUM(S133:S135)</f>
        <v>#VALUE!</v>
      </c>
      <c r="T132" s="175" t="e">
        <f t="shared" si="134"/>
        <v>#VALUE!</v>
      </c>
      <c r="U132" s="175" t="e">
        <f t="shared" si="134"/>
        <v>#VALUE!</v>
      </c>
    </row>
    <row r="133" s="130" customFormat="1" ht="21.75" customHeight="1" spans="1:21">
      <c r="A133" s="176" t="s">
        <v>181</v>
      </c>
      <c r="B133" s="177">
        <v>160</v>
      </c>
      <c r="C133" s="177"/>
      <c r="D133" s="177"/>
      <c r="E133" s="177"/>
      <c r="F133" s="177">
        <v>160</v>
      </c>
      <c r="G133" s="177" t="e">
        <f t="shared" ref="G133:G135" si="135">SUM(H133:I133)</f>
        <v>#VALUE!</v>
      </c>
      <c r="H133" s="177" t="e">
        <f>SUMIFS('[7]基本支出总表（开）'!P:P,'[7]基本支出总表（开）'!C:C,MID(A133,4,7))</f>
        <v>#VALUE!</v>
      </c>
      <c r="I133" s="177" t="e">
        <f>SUMIFS('[7]项目支出总表（开）'!Y:Y,'[7]项目支出总表（开）'!C:C,MID(A133,4,7))+SUMIFS('[7]项目支出总表（开）'!Z:Z,'[7]项目支出总表（开）'!C:C,MID(A133,4,7))</f>
        <v>#VALUE!</v>
      </c>
      <c r="J133" s="186" t="e">
        <f t="shared" si="66"/>
        <v>#VALUE!</v>
      </c>
      <c r="K133" s="186" t="str">
        <f t="shared" si="67"/>
        <v/>
      </c>
      <c r="L133" s="186" t="e">
        <f t="shared" si="68"/>
        <v>#VALUE!</v>
      </c>
      <c r="O133" s="132"/>
      <c r="S133" s="177" t="e">
        <f t="shared" ref="S133:S135" si="136">SUM(T133:U133)</f>
        <v>#VALUE!</v>
      </c>
      <c r="T133" s="177" t="e">
        <f>SUMIFS('[7]基本支出总表（开）'!M:M,'[7]基本支出总表（开）'!C:C,MID(TRIM(A133),2,7))</f>
        <v>#VALUE!</v>
      </c>
      <c r="U133" s="177" t="e">
        <f>SUMIFS('[7]项目支出总表（开）'!V:V,'[7]项目支出总表（开）'!C:C,MID(TRIM(A133),2,7))</f>
        <v>#VALUE!</v>
      </c>
    </row>
    <row r="134" s="130" customFormat="1" ht="21.75" customHeight="1" spans="1:21">
      <c r="A134" s="176" t="s">
        <v>182</v>
      </c>
      <c r="B134" s="177">
        <v>370</v>
      </c>
      <c r="C134" s="177"/>
      <c r="D134" s="177"/>
      <c r="E134" s="177"/>
      <c r="F134" s="177">
        <v>370</v>
      </c>
      <c r="G134" s="177" t="e">
        <f t="shared" si="135"/>
        <v>#VALUE!</v>
      </c>
      <c r="H134" s="177" t="e">
        <f>SUMIFS('[7]基本支出总表（开）'!P:P,'[7]基本支出总表（开）'!C:C,MID(A134,4,7))</f>
        <v>#VALUE!</v>
      </c>
      <c r="I134" s="177" t="e">
        <f>SUMIFS('[7]项目支出总表（开）'!Y:Y,'[7]项目支出总表（开）'!C:C,MID(A134,4,7))+SUMIFS('[7]项目支出总表（开）'!Z:Z,'[7]项目支出总表（开）'!C:C,MID(A134,4,7))</f>
        <v>#VALUE!</v>
      </c>
      <c r="J134" s="186" t="e">
        <f t="shared" ref="J134:J197" si="137">IF(B134=0,"",G134/B134)</f>
        <v>#VALUE!</v>
      </c>
      <c r="K134" s="186" t="str">
        <f t="shared" ref="K134:K197" si="138">IF(C134=0,"",H134/C134)</f>
        <v/>
      </c>
      <c r="L134" s="186" t="e">
        <f t="shared" ref="L134:L197" si="139">IF(F134=0,"",I134/F134)</f>
        <v>#VALUE!</v>
      </c>
      <c r="O134" s="132"/>
      <c r="S134" s="177" t="e">
        <f t="shared" si="136"/>
        <v>#VALUE!</v>
      </c>
      <c r="T134" s="177" t="e">
        <f>SUMIFS('[7]基本支出总表（开）'!M:M,'[7]基本支出总表（开）'!C:C,MID(TRIM(A134),2,7))</f>
        <v>#VALUE!</v>
      </c>
      <c r="U134" s="177" t="e">
        <f>SUMIFS('[7]项目支出总表（开）'!V:V,'[7]项目支出总表（开）'!C:C,MID(TRIM(A134),2,7))</f>
        <v>#VALUE!</v>
      </c>
    </row>
    <row r="135" s="130" customFormat="1" ht="21.75" customHeight="1" spans="1:21">
      <c r="A135" s="176" t="s">
        <v>183</v>
      </c>
      <c r="B135" s="177">
        <v>460</v>
      </c>
      <c r="C135" s="177"/>
      <c r="D135" s="177"/>
      <c r="E135" s="177"/>
      <c r="F135" s="177">
        <v>460</v>
      </c>
      <c r="G135" s="177" t="e">
        <f t="shared" si="135"/>
        <v>#VALUE!</v>
      </c>
      <c r="H135" s="177" t="e">
        <f>SUMIFS('[7]基本支出总表（开）'!P:P,'[7]基本支出总表（开）'!C:C,MID(A135,4,7))</f>
        <v>#VALUE!</v>
      </c>
      <c r="I135" s="177" t="e">
        <f>SUMIFS('[7]项目支出总表（开）'!Y:Y,'[7]项目支出总表（开）'!C:C,MID(A135,4,7))+SUMIFS('[7]项目支出总表（开）'!Z:Z,'[7]项目支出总表（开）'!C:C,MID(A135,4,7))</f>
        <v>#VALUE!</v>
      </c>
      <c r="J135" s="186" t="e">
        <f t="shared" si="137"/>
        <v>#VALUE!</v>
      </c>
      <c r="K135" s="186" t="str">
        <f t="shared" si="138"/>
        <v/>
      </c>
      <c r="L135" s="186" t="e">
        <f t="shared" si="139"/>
        <v>#VALUE!</v>
      </c>
      <c r="O135" s="132"/>
      <c r="S135" s="177" t="e">
        <f t="shared" si="136"/>
        <v>#VALUE!</v>
      </c>
      <c r="T135" s="177" t="e">
        <f>SUMIFS('[7]基本支出总表（开）'!M:M,'[7]基本支出总表（开）'!C:C,MID(TRIM(A135),2,7))</f>
        <v>#VALUE!</v>
      </c>
      <c r="U135" s="177" t="e">
        <f>SUMIFS('[7]项目支出总表（开）'!V:V,'[7]项目支出总表（开）'!C:C,MID(TRIM(A135),2,7))</f>
        <v>#VALUE!</v>
      </c>
    </row>
    <row r="136" s="130" customFormat="1" ht="21.75" customHeight="1" spans="1:21">
      <c r="A136" s="174" t="s">
        <v>184</v>
      </c>
      <c r="B136" s="175">
        <f t="shared" ref="B136:I136" si="140">SUM(B137:B138)</f>
        <v>57.4</v>
      </c>
      <c r="C136" s="175">
        <f t="shared" si="140"/>
        <v>0</v>
      </c>
      <c r="D136" s="175">
        <f t="shared" si="140"/>
        <v>0</v>
      </c>
      <c r="E136" s="175">
        <f t="shared" si="140"/>
        <v>0</v>
      </c>
      <c r="F136" s="175">
        <f t="shared" si="140"/>
        <v>57.4</v>
      </c>
      <c r="G136" s="175" t="e">
        <f t="shared" si="140"/>
        <v>#VALUE!</v>
      </c>
      <c r="H136" s="175" t="e">
        <f t="shared" si="140"/>
        <v>#VALUE!</v>
      </c>
      <c r="I136" s="175" t="e">
        <f t="shared" si="140"/>
        <v>#VALUE!</v>
      </c>
      <c r="J136" s="185" t="e">
        <f t="shared" si="137"/>
        <v>#VALUE!</v>
      </c>
      <c r="K136" s="185" t="str">
        <f t="shared" si="138"/>
        <v/>
      </c>
      <c r="L136" s="185" t="e">
        <f t="shared" si="139"/>
        <v>#VALUE!</v>
      </c>
      <c r="O136" s="132"/>
      <c r="S136" s="175" t="e">
        <f t="shared" ref="S136:U136" si="141">SUM(S137:S138)</f>
        <v>#VALUE!</v>
      </c>
      <c r="T136" s="175" t="e">
        <f t="shared" si="141"/>
        <v>#VALUE!</v>
      </c>
      <c r="U136" s="175" t="e">
        <f t="shared" si="141"/>
        <v>#VALUE!</v>
      </c>
    </row>
    <row r="137" s="130" customFormat="1" ht="21.75" customHeight="1" spans="1:21">
      <c r="A137" s="176" t="s">
        <v>185</v>
      </c>
      <c r="B137" s="177">
        <v>45</v>
      </c>
      <c r="C137" s="177"/>
      <c r="D137" s="177"/>
      <c r="E137" s="177"/>
      <c r="F137" s="177">
        <v>45</v>
      </c>
      <c r="G137" s="177" t="e">
        <f t="shared" ref="G137:G142" si="142">SUM(H137:I137)</f>
        <v>#VALUE!</v>
      </c>
      <c r="H137" s="177" t="e">
        <f>SUMIFS('[7]基本支出总表（开）'!P:P,'[7]基本支出总表（开）'!C:C,MID(A137,4,7))</f>
        <v>#VALUE!</v>
      </c>
      <c r="I137" s="177" t="e">
        <f>SUMIFS('[7]项目支出总表（开）'!Y:Y,'[7]项目支出总表（开）'!C:C,MID(A137,4,7))+SUMIFS('[7]项目支出总表（开）'!Z:Z,'[7]项目支出总表（开）'!C:C,MID(A137,4,7))</f>
        <v>#VALUE!</v>
      </c>
      <c r="J137" s="186" t="e">
        <f t="shared" si="137"/>
        <v>#VALUE!</v>
      </c>
      <c r="K137" s="186" t="str">
        <f t="shared" si="138"/>
        <v/>
      </c>
      <c r="L137" s="186" t="e">
        <f t="shared" si="139"/>
        <v>#VALUE!</v>
      </c>
      <c r="O137" s="132"/>
      <c r="S137" s="177" t="e">
        <f t="shared" ref="S137:S142" si="143">SUM(T137:U137)</f>
        <v>#VALUE!</v>
      </c>
      <c r="T137" s="177" t="e">
        <f>SUMIFS('[7]基本支出总表（开）'!M:M,'[7]基本支出总表（开）'!C:C,MID(TRIM(A137),2,7))</f>
        <v>#VALUE!</v>
      </c>
      <c r="U137" s="177" t="e">
        <f>SUMIFS('[7]项目支出总表（开）'!V:V,'[7]项目支出总表（开）'!C:C,MID(TRIM(A137),2,7))</f>
        <v>#VALUE!</v>
      </c>
    </row>
    <row r="138" s="130" customFormat="1" ht="21.75" customHeight="1" spans="1:21">
      <c r="A138" s="176" t="s">
        <v>186</v>
      </c>
      <c r="B138" s="177">
        <v>12.4</v>
      </c>
      <c r="C138" s="177"/>
      <c r="D138" s="177"/>
      <c r="E138" s="177"/>
      <c r="F138" s="177">
        <v>12.4</v>
      </c>
      <c r="G138" s="177" t="e">
        <f t="shared" si="142"/>
        <v>#VALUE!</v>
      </c>
      <c r="H138" s="177" t="e">
        <f>SUMIFS('[7]基本支出总表（开）'!P:P,'[7]基本支出总表（开）'!C:C,MID(A138,4,7))</f>
        <v>#VALUE!</v>
      </c>
      <c r="I138" s="177" t="e">
        <f>SUMIFS('[7]项目支出总表（开）'!Y:Y,'[7]项目支出总表（开）'!C:C,MID(A138,4,7))+SUMIFS('[7]项目支出总表（开）'!Z:Z,'[7]项目支出总表（开）'!C:C,MID(A138,4,7))</f>
        <v>#VALUE!</v>
      </c>
      <c r="J138" s="186" t="e">
        <f t="shared" si="137"/>
        <v>#VALUE!</v>
      </c>
      <c r="K138" s="186" t="str">
        <f t="shared" si="138"/>
        <v/>
      </c>
      <c r="L138" s="186" t="e">
        <f t="shared" si="139"/>
        <v>#VALUE!</v>
      </c>
      <c r="O138" s="132"/>
      <c r="S138" s="177" t="e">
        <f t="shared" si="143"/>
        <v>#VALUE!</v>
      </c>
      <c r="T138" s="177" t="e">
        <f>SUMIFS('[7]基本支出总表（开）'!M:M,'[7]基本支出总表（开）'!C:C,MID(TRIM(A138),2,7))</f>
        <v>#VALUE!</v>
      </c>
      <c r="U138" s="177" t="e">
        <f>SUMIFS('[7]项目支出总表（开）'!V:V,'[7]项目支出总表（开）'!C:C,MID(TRIM(A138),2,7))</f>
        <v>#VALUE!</v>
      </c>
    </row>
    <row r="139" s="130" customFormat="1" ht="21.75" customHeight="1" spans="1:21">
      <c r="A139" s="174" t="s">
        <v>187</v>
      </c>
      <c r="B139" s="175">
        <f t="shared" ref="B139:I139" si="144">SUM(B140:B142)</f>
        <v>5021</v>
      </c>
      <c r="C139" s="175">
        <f t="shared" si="144"/>
        <v>0</v>
      </c>
      <c r="D139" s="175">
        <f t="shared" si="144"/>
        <v>0</v>
      </c>
      <c r="E139" s="175">
        <f t="shared" si="144"/>
        <v>0</v>
      </c>
      <c r="F139" s="175">
        <f t="shared" si="144"/>
        <v>5021</v>
      </c>
      <c r="G139" s="175" t="e">
        <f t="shared" si="144"/>
        <v>#VALUE!</v>
      </c>
      <c r="H139" s="175" t="e">
        <f t="shared" si="144"/>
        <v>#VALUE!</v>
      </c>
      <c r="I139" s="175" t="e">
        <f t="shared" si="144"/>
        <v>#VALUE!</v>
      </c>
      <c r="J139" s="185" t="e">
        <f t="shared" si="137"/>
        <v>#VALUE!</v>
      </c>
      <c r="K139" s="185" t="str">
        <f t="shared" si="138"/>
        <v/>
      </c>
      <c r="L139" s="185" t="e">
        <f t="shared" si="139"/>
        <v>#VALUE!</v>
      </c>
      <c r="O139" s="132"/>
      <c r="S139" s="175" t="e">
        <f t="shared" ref="S139:U139" si="145">SUM(S140:S142)</f>
        <v>#VALUE!</v>
      </c>
      <c r="T139" s="175" t="e">
        <f t="shared" si="145"/>
        <v>#VALUE!</v>
      </c>
      <c r="U139" s="175" t="e">
        <f t="shared" si="145"/>
        <v>#VALUE!</v>
      </c>
    </row>
    <row r="140" s="130" customFormat="1" ht="21.75" customHeight="1" spans="1:21">
      <c r="A140" s="176" t="s">
        <v>188</v>
      </c>
      <c r="B140" s="177">
        <v>696</v>
      </c>
      <c r="C140" s="177"/>
      <c r="D140" s="177"/>
      <c r="E140" s="177"/>
      <c r="F140" s="177">
        <v>696</v>
      </c>
      <c r="G140" s="177" t="e">
        <f t="shared" si="142"/>
        <v>#VALUE!</v>
      </c>
      <c r="H140" s="177" t="e">
        <f>SUMIFS('[7]基本支出总表（开）'!P:P,'[7]基本支出总表（开）'!C:C,MID(A140,4,7))</f>
        <v>#VALUE!</v>
      </c>
      <c r="I140" s="177" t="e">
        <f>SUMIFS('[7]项目支出总表（开）'!Y:Y,'[7]项目支出总表（开）'!C:C,MID(A140,4,7))+SUMIFS('[7]项目支出总表（开）'!Z:Z,'[7]项目支出总表（开）'!C:C,MID(A140,4,7))</f>
        <v>#VALUE!</v>
      </c>
      <c r="J140" s="186" t="e">
        <f t="shared" si="137"/>
        <v>#VALUE!</v>
      </c>
      <c r="K140" s="186" t="str">
        <f t="shared" si="138"/>
        <v/>
      </c>
      <c r="L140" s="186" t="e">
        <f t="shared" si="139"/>
        <v>#VALUE!</v>
      </c>
      <c r="O140" s="132"/>
      <c r="S140" s="177" t="e">
        <f t="shared" si="143"/>
        <v>#VALUE!</v>
      </c>
      <c r="T140" s="177" t="e">
        <f>SUMIFS('[7]基本支出总表（开）'!M:M,'[7]基本支出总表（开）'!C:C,MID(TRIM(A140),2,7))</f>
        <v>#VALUE!</v>
      </c>
      <c r="U140" s="177" t="e">
        <f>SUMIFS('[7]项目支出总表（开）'!V:V,'[7]项目支出总表（开）'!C:C,MID(TRIM(A140),2,7))</f>
        <v>#VALUE!</v>
      </c>
    </row>
    <row r="141" s="130" customFormat="1" ht="21.75" customHeight="1" spans="1:21">
      <c r="A141" s="176" t="s">
        <v>189</v>
      </c>
      <c r="B141" s="177">
        <v>295</v>
      </c>
      <c r="C141" s="177"/>
      <c r="D141" s="177"/>
      <c r="E141" s="177"/>
      <c r="F141" s="177">
        <v>295</v>
      </c>
      <c r="G141" s="177" t="e">
        <f t="shared" si="142"/>
        <v>#VALUE!</v>
      </c>
      <c r="H141" s="177" t="e">
        <f>SUMIFS('[7]基本支出总表（开）'!P:P,'[7]基本支出总表（开）'!C:C,MID(A141,4,7))</f>
        <v>#VALUE!</v>
      </c>
      <c r="I141" s="177" t="e">
        <f>SUMIFS('[7]项目支出总表（开）'!Y:Y,'[7]项目支出总表（开）'!C:C,MID(A141,4,7))+SUMIFS('[7]项目支出总表（开）'!Z:Z,'[7]项目支出总表（开）'!C:C,MID(A141,4,7))</f>
        <v>#VALUE!</v>
      </c>
      <c r="J141" s="186" t="e">
        <f t="shared" si="137"/>
        <v>#VALUE!</v>
      </c>
      <c r="K141" s="186" t="str">
        <f t="shared" si="138"/>
        <v/>
      </c>
      <c r="L141" s="186" t="e">
        <f t="shared" si="139"/>
        <v>#VALUE!</v>
      </c>
      <c r="O141" s="132"/>
      <c r="S141" s="177" t="e">
        <f t="shared" si="143"/>
        <v>#VALUE!</v>
      </c>
      <c r="T141" s="177" t="e">
        <f>SUMIFS('[7]基本支出总表（开）'!M:M,'[7]基本支出总表（开）'!C:C,MID(TRIM(A141),2,7))</f>
        <v>#VALUE!</v>
      </c>
      <c r="U141" s="177" t="e">
        <f>SUMIFS('[7]项目支出总表（开）'!V:V,'[7]项目支出总表（开）'!C:C,MID(TRIM(A141),2,7))</f>
        <v>#VALUE!</v>
      </c>
    </row>
    <row r="142" s="130" customFormat="1" ht="21.75" customHeight="1" spans="1:21">
      <c r="A142" s="176" t="s">
        <v>190</v>
      </c>
      <c r="B142" s="177">
        <v>4030</v>
      </c>
      <c r="C142" s="177"/>
      <c r="D142" s="177"/>
      <c r="E142" s="177"/>
      <c r="F142" s="177">
        <v>4030</v>
      </c>
      <c r="G142" s="177" t="e">
        <f t="shared" si="142"/>
        <v>#VALUE!</v>
      </c>
      <c r="H142" s="177" t="e">
        <f>SUMIFS('[7]基本支出总表（开）'!P:P,'[7]基本支出总表（开）'!C:C,MID(A142,4,7))</f>
        <v>#VALUE!</v>
      </c>
      <c r="I142" s="177" t="e">
        <f>SUMIFS('[7]项目支出总表（开）'!Y:Y,'[7]项目支出总表（开）'!C:C,MID(A142,4,7))+SUMIFS('[7]项目支出总表（开）'!Z:Z,'[7]项目支出总表（开）'!C:C,MID(A142,4,7))</f>
        <v>#VALUE!</v>
      </c>
      <c r="J142" s="186" t="e">
        <f t="shared" si="137"/>
        <v>#VALUE!</v>
      </c>
      <c r="K142" s="186" t="str">
        <f t="shared" si="138"/>
        <v/>
      </c>
      <c r="L142" s="186" t="e">
        <f t="shared" si="139"/>
        <v>#VALUE!</v>
      </c>
      <c r="O142" s="132"/>
      <c r="S142" s="177" t="e">
        <f t="shared" si="143"/>
        <v>#VALUE!</v>
      </c>
      <c r="T142" s="177" t="e">
        <f>SUMIFS('[7]基本支出总表（开）'!M:M,'[7]基本支出总表（开）'!C:C,MID(TRIM(A142),2,7))</f>
        <v>#VALUE!</v>
      </c>
      <c r="U142" s="177" t="e">
        <f>SUMIFS('[7]项目支出总表（开）'!V:V,'[7]项目支出总表（开）'!C:C,MID(TRIM(A142),2,7))</f>
        <v>#VALUE!</v>
      </c>
    </row>
    <row r="143" s="130" customFormat="1" ht="21.75" customHeight="1" spans="1:21">
      <c r="A143" s="174" t="s">
        <v>191</v>
      </c>
      <c r="B143" s="175">
        <f t="shared" ref="B143:I143" si="146">SUM(B144:B148)</f>
        <v>488.320816</v>
      </c>
      <c r="C143" s="175">
        <f t="shared" si="146"/>
        <v>27.320816</v>
      </c>
      <c r="D143" s="175">
        <f t="shared" si="146"/>
        <v>24.396235</v>
      </c>
      <c r="E143" s="175">
        <f t="shared" si="146"/>
        <v>2.924581</v>
      </c>
      <c r="F143" s="175">
        <f t="shared" si="146"/>
        <v>461</v>
      </c>
      <c r="G143" s="175" t="e">
        <f t="shared" si="146"/>
        <v>#VALUE!</v>
      </c>
      <c r="H143" s="175" t="e">
        <f t="shared" si="146"/>
        <v>#VALUE!</v>
      </c>
      <c r="I143" s="175" t="e">
        <f t="shared" si="146"/>
        <v>#VALUE!</v>
      </c>
      <c r="J143" s="185" t="e">
        <f t="shared" si="137"/>
        <v>#VALUE!</v>
      </c>
      <c r="K143" s="185" t="e">
        <f t="shared" si="138"/>
        <v>#VALUE!</v>
      </c>
      <c r="L143" s="185" t="e">
        <f t="shared" si="139"/>
        <v>#VALUE!</v>
      </c>
      <c r="O143" s="132"/>
      <c r="S143" s="175" t="e">
        <f t="shared" ref="S143:U143" si="147">SUM(S144:S148)</f>
        <v>#VALUE!</v>
      </c>
      <c r="T143" s="175" t="e">
        <f t="shared" si="147"/>
        <v>#VALUE!</v>
      </c>
      <c r="U143" s="175" t="e">
        <f t="shared" si="147"/>
        <v>#VALUE!</v>
      </c>
    </row>
    <row r="144" s="130" customFormat="1" ht="21.75" customHeight="1" spans="1:21">
      <c r="A144" s="176" t="s">
        <v>192</v>
      </c>
      <c r="B144" s="177">
        <v>27.320816</v>
      </c>
      <c r="C144" s="177">
        <v>27.320816</v>
      </c>
      <c r="D144" s="177">
        <v>24.396235</v>
      </c>
      <c r="E144" s="177">
        <v>2.924581</v>
      </c>
      <c r="F144" s="177"/>
      <c r="G144" s="177" t="e">
        <f t="shared" ref="G144:G148" si="148">SUM(H144:I144)</f>
        <v>#VALUE!</v>
      </c>
      <c r="H144" s="177" t="e">
        <f>SUMIFS('[7]基本支出总表（开）'!P:P,'[7]基本支出总表（开）'!C:C,MID(A144,4,7))</f>
        <v>#VALUE!</v>
      </c>
      <c r="I144" s="177" t="e">
        <f>SUMIFS('[7]项目支出总表（开）'!Y:Y,'[7]项目支出总表（开）'!C:C,MID(A144,4,7))+SUMIFS('[7]项目支出总表（开）'!Z:Z,'[7]项目支出总表（开）'!C:C,MID(A144,4,7))</f>
        <v>#VALUE!</v>
      </c>
      <c r="J144" s="186" t="e">
        <f t="shared" si="137"/>
        <v>#VALUE!</v>
      </c>
      <c r="K144" s="186" t="e">
        <f t="shared" si="138"/>
        <v>#VALUE!</v>
      </c>
      <c r="L144" s="186" t="str">
        <f t="shared" si="139"/>
        <v/>
      </c>
      <c r="O144" s="132"/>
      <c r="S144" s="177" t="e">
        <f t="shared" ref="S144:S148" si="149">SUM(T144:U144)</f>
        <v>#VALUE!</v>
      </c>
      <c r="T144" s="177" t="e">
        <f>SUMIFS('[7]基本支出总表（开）'!M:M,'[7]基本支出总表（开）'!C:C,MID(TRIM(A144),2,7))</f>
        <v>#VALUE!</v>
      </c>
      <c r="U144" s="177" t="e">
        <f>SUMIFS('[7]项目支出总表（开）'!V:V,'[7]项目支出总表（开）'!C:C,MID(TRIM(A144),2,7))</f>
        <v>#VALUE!</v>
      </c>
    </row>
    <row r="145" s="130" customFormat="1" ht="21.75" customHeight="1" spans="1:21">
      <c r="A145" s="176" t="s">
        <v>193</v>
      </c>
      <c r="B145" s="177">
        <v>17</v>
      </c>
      <c r="C145" s="177"/>
      <c r="D145" s="177"/>
      <c r="E145" s="177"/>
      <c r="F145" s="177">
        <v>17</v>
      </c>
      <c r="G145" s="177" t="e">
        <f t="shared" si="148"/>
        <v>#VALUE!</v>
      </c>
      <c r="H145" s="177" t="e">
        <f>SUMIFS('[7]基本支出总表（开）'!P:P,'[7]基本支出总表（开）'!C:C,MID(A145,4,7))</f>
        <v>#VALUE!</v>
      </c>
      <c r="I145" s="177" t="e">
        <f>SUMIFS('[7]项目支出总表（开）'!Y:Y,'[7]项目支出总表（开）'!C:C,MID(A145,4,7))+SUMIFS('[7]项目支出总表（开）'!Z:Z,'[7]项目支出总表（开）'!C:C,MID(A145,4,7))</f>
        <v>#VALUE!</v>
      </c>
      <c r="J145" s="186" t="e">
        <f t="shared" si="137"/>
        <v>#VALUE!</v>
      </c>
      <c r="K145" s="186" t="str">
        <f t="shared" si="138"/>
        <v/>
      </c>
      <c r="L145" s="186" t="e">
        <f t="shared" si="139"/>
        <v>#VALUE!</v>
      </c>
      <c r="O145" s="132"/>
      <c r="S145" s="177" t="e">
        <f t="shared" si="149"/>
        <v>#VALUE!</v>
      </c>
      <c r="T145" s="177" t="e">
        <f>SUMIFS('[7]基本支出总表（开）'!M:M,'[7]基本支出总表（开）'!C:C,MID(TRIM(A145),2,7))</f>
        <v>#VALUE!</v>
      </c>
      <c r="U145" s="177" t="e">
        <f>SUMIFS('[7]项目支出总表（开）'!V:V,'[7]项目支出总表（开）'!C:C,MID(TRIM(A145),2,7))</f>
        <v>#VALUE!</v>
      </c>
    </row>
    <row r="146" s="130" customFormat="1" ht="21.75" customHeight="1" spans="1:21">
      <c r="A146" s="178" t="s">
        <v>194</v>
      </c>
      <c r="B146" s="177"/>
      <c r="C146" s="177"/>
      <c r="D146" s="177"/>
      <c r="E146" s="177"/>
      <c r="F146" s="177"/>
      <c r="G146" s="177" t="e">
        <f t="shared" si="148"/>
        <v>#VALUE!</v>
      </c>
      <c r="H146" s="177" t="e">
        <f>SUMIFS('[7]基本支出总表（开）'!P:P,'[7]基本支出总表（开）'!C:C,MID(A146,4,7))</f>
        <v>#VALUE!</v>
      </c>
      <c r="I146" s="177" t="e">
        <f>SUMIFS('[7]项目支出总表（开）'!Y:Y,'[7]项目支出总表（开）'!C:C,MID(A146,4,7))+SUMIFS('[7]项目支出总表（开）'!Z:Z,'[7]项目支出总表（开）'!C:C,MID(A146,4,7))</f>
        <v>#VALUE!</v>
      </c>
      <c r="J146" s="186" t="str">
        <f t="shared" si="137"/>
        <v/>
      </c>
      <c r="K146" s="186" t="str">
        <f t="shared" si="138"/>
        <v/>
      </c>
      <c r="L146" s="186" t="str">
        <f t="shared" si="139"/>
        <v/>
      </c>
      <c r="O146" s="132"/>
      <c r="S146" s="177" t="e">
        <f t="shared" si="149"/>
        <v>#VALUE!</v>
      </c>
      <c r="T146" s="177" t="e">
        <f>SUMIFS('[7]基本支出总表（开）'!M:M,'[7]基本支出总表（开）'!C:C,MID(TRIM(A146),2,7))</f>
        <v>#VALUE!</v>
      </c>
      <c r="U146" s="177" t="e">
        <f>SUMIFS('[7]项目支出总表（开）'!V:V,'[7]项目支出总表（开）'!C:C,MID(TRIM(A146),2,7))</f>
        <v>#VALUE!</v>
      </c>
    </row>
    <row r="147" s="130" customFormat="1" ht="21.75" customHeight="1" spans="1:21">
      <c r="A147" s="176" t="s">
        <v>195</v>
      </c>
      <c r="B147" s="177">
        <v>185.7</v>
      </c>
      <c r="C147" s="177"/>
      <c r="D147" s="177"/>
      <c r="E147" s="177"/>
      <c r="F147" s="177">
        <v>185.7</v>
      </c>
      <c r="G147" s="177" t="e">
        <f t="shared" si="148"/>
        <v>#VALUE!</v>
      </c>
      <c r="H147" s="177" t="e">
        <f>SUMIFS('[7]基本支出总表（开）'!P:P,'[7]基本支出总表（开）'!C:C,MID(A147,4,7))</f>
        <v>#VALUE!</v>
      </c>
      <c r="I147" s="177" t="e">
        <f>SUMIFS('[7]项目支出总表（开）'!Y:Y,'[7]项目支出总表（开）'!C:C,MID(A147,4,7))+SUMIFS('[7]项目支出总表（开）'!Z:Z,'[7]项目支出总表（开）'!C:C,MID(A147,4,7))</f>
        <v>#VALUE!</v>
      </c>
      <c r="J147" s="186" t="e">
        <f t="shared" si="137"/>
        <v>#VALUE!</v>
      </c>
      <c r="K147" s="186" t="str">
        <f t="shared" si="138"/>
        <v/>
      </c>
      <c r="L147" s="186" t="e">
        <f t="shared" si="139"/>
        <v>#VALUE!</v>
      </c>
      <c r="O147" s="132"/>
      <c r="S147" s="177" t="e">
        <f t="shared" si="149"/>
        <v>#VALUE!</v>
      </c>
      <c r="T147" s="177" t="e">
        <f>SUMIFS('[7]基本支出总表（开）'!M:M,'[7]基本支出总表（开）'!C:C,MID(TRIM(A147),2,7))</f>
        <v>#VALUE!</v>
      </c>
      <c r="U147" s="177" t="e">
        <f>SUMIFS('[7]项目支出总表（开）'!V:V,'[7]项目支出总表（开）'!C:C,MID(TRIM(A147),2,7))</f>
        <v>#VALUE!</v>
      </c>
    </row>
    <row r="148" s="130" customFormat="1" ht="21.75" customHeight="1" spans="1:21">
      <c r="A148" s="176" t="s">
        <v>196</v>
      </c>
      <c r="B148" s="177">
        <v>258.3</v>
      </c>
      <c r="C148" s="177"/>
      <c r="D148" s="177"/>
      <c r="E148" s="177"/>
      <c r="F148" s="177">
        <v>258.3</v>
      </c>
      <c r="G148" s="177" t="e">
        <f t="shared" si="148"/>
        <v>#VALUE!</v>
      </c>
      <c r="H148" s="177" t="e">
        <f>SUMIFS('[7]基本支出总表（开）'!P:P,'[7]基本支出总表（开）'!C:C,MID(A148,4,7))</f>
        <v>#VALUE!</v>
      </c>
      <c r="I148" s="177" t="e">
        <f>SUMIFS('[7]项目支出总表（开）'!Y:Y,'[7]项目支出总表（开）'!C:C,MID(A148,4,7))+SUMIFS('[7]项目支出总表（开）'!Z:Z,'[7]项目支出总表（开）'!C:C,MID(A148,4,7))</f>
        <v>#VALUE!</v>
      </c>
      <c r="J148" s="186" t="e">
        <f t="shared" si="137"/>
        <v>#VALUE!</v>
      </c>
      <c r="K148" s="186" t="str">
        <f t="shared" si="138"/>
        <v/>
      </c>
      <c r="L148" s="186" t="e">
        <f t="shared" si="139"/>
        <v>#VALUE!</v>
      </c>
      <c r="O148" s="132"/>
      <c r="S148" s="177" t="e">
        <f t="shared" si="149"/>
        <v>#VALUE!</v>
      </c>
      <c r="T148" s="177" t="e">
        <f>SUMIFS('[7]基本支出总表（开）'!M:M,'[7]基本支出总表（开）'!C:C,MID(TRIM(A148),2,7))</f>
        <v>#VALUE!</v>
      </c>
      <c r="U148" s="177" t="e">
        <f>SUMIFS('[7]项目支出总表（开）'!V:V,'[7]项目支出总表（开）'!C:C,MID(TRIM(A148),2,7))</f>
        <v>#VALUE!</v>
      </c>
    </row>
    <row r="149" s="130" customFormat="1" ht="21.75" customHeight="1" spans="1:21">
      <c r="A149" s="174" t="s">
        <v>197</v>
      </c>
      <c r="B149" s="175">
        <f t="shared" ref="B149:I149" si="150">SUM(B150)</f>
        <v>803.6</v>
      </c>
      <c r="C149" s="175">
        <f t="shared" si="150"/>
        <v>0</v>
      </c>
      <c r="D149" s="175">
        <f t="shared" si="150"/>
        <v>0</v>
      </c>
      <c r="E149" s="175">
        <f t="shared" si="150"/>
        <v>0</v>
      </c>
      <c r="F149" s="175">
        <f t="shared" si="150"/>
        <v>803.6</v>
      </c>
      <c r="G149" s="175" t="e">
        <f t="shared" si="150"/>
        <v>#VALUE!</v>
      </c>
      <c r="H149" s="175" t="e">
        <f t="shared" si="150"/>
        <v>#VALUE!</v>
      </c>
      <c r="I149" s="175" t="e">
        <f t="shared" si="150"/>
        <v>#VALUE!</v>
      </c>
      <c r="J149" s="185" t="e">
        <f t="shared" si="137"/>
        <v>#VALUE!</v>
      </c>
      <c r="K149" s="185" t="str">
        <f t="shared" si="138"/>
        <v/>
      </c>
      <c r="L149" s="185" t="e">
        <f t="shared" si="139"/>
        <v>#VALUE!</v>
      </c>
      <c r="O149" s="132"/>
      <c r="S149" s="175" t="e">
        <f t="shared" ref="S149:U149" si="151">SUM(S150)</f>
        <v>#VALUE!</v>
      </c>
      <c r="T149" s="175" t="e">
        <f t="shared" si="151"/>
        <v>#VALUE!</v>
      </c>
      <c r="U149" s="175" t="e">
        <f t="shared" si="151"/>
        <v>#VALUE!</v>
      </c>
    </row>
    <row r="150" s="130" customFormat="1" ht="21.75" customHeight="1" spans="1:21">
      <c r="A150" s="176" t="s">
        <v>198</v>
      </c>
      <c r="B150" s="177">
        <v>803.6</v>
      </c>
      <c r="C150" s="177"/>
      <c r="D150" s="177"/>
      <c r="E150" s="177"/>
      <c r="F150" s="177">
        <v>803.6</v>
      </c>
      <c r="G150" s="177" t="e">
        <f t="shared" ref="G150:G154" si="152">SUM(H150:I150)</f>
        <v>#VALUE!</v>
      </c>
      <c r="H150" s="177" t="e">
        <f>SUMIFS('[7]基本支出总表（开）'!P:P,'[7]基本支出总表（开）'!C:C,MID(A150,4,7))</f>
        <v>#VALUE!</v>
      </c>
      <c r="I150" s="177" t="e">
        <f>SUMIFS('[7]项目支出总表（开）'!Y:Y,'[7]项目支出总表（开）'!C:C,MID(A150,4,7))+SUMIFS('[7]项目支出总表（开）'!Z:Z,'[7]项目支出总表（开）'!C:C,MID(A150,4,7))</f>
        <v>#VALUE!</v>
      </c>
      <c r="J150" s="186" t="e">
        <f t="shared" si="137"/>
        <v>#VALUE!</v>
      </c>
      <c r="K150" s="186" t="str">
        <f t="shared" si="138"/>
        <v/>
      </c>
      <c r="L150" s="186" t="e">
        <f t="shared" si="139"/>
        <v>#VALUE!</v>
      </c>
      <c r="O150" s="132"/>
      <c r="S150" s="177" t="e">
        <f t="shared" ref="S150:S154" si="153">SUM(T150:U150)</f>
        <v>#VALUE!</v>
      </c>
      <c r="T150" s="177" t="e">
        <f>SUMIFS('[7]基本支出总表（开）'!M:M,'[7]基本支出总表（开）'!C:C,MID(TRIM(A150),2,7))</f>
        <v>#VALUE!</v>
      </c>
      <c r="U150" s="177" t="e">
        <f>SUMIFS('[7]项目支出总表（开）'!V:V,'[7]项目支出总表（开）'!C:C,MID(TRIM(A150),2,7))</f>
        <v>#VALUE!</v>
      </c>
    </row>
    <row r="151" s="130" customFormat="1" ht="21.75" customHeight="1" spans="1:21">
      <c r="A151" s="174" t="s">
        <v>199</v>
      </c>
      <c r="B151" s="175">
        <f t="shared" ref="B151:I151" si="154">SUM(B152)</f>
        <v>15</v>
      </c>
      <c r="C151" s="175">
        <f t="shared" si="154"/>
        <v>0</v>
      </c>
      <c r="D151" s="175">
        <f t="shared" si="154"/>
        <v>0</v>
      </c>
      <c r="E151" s="175">
        <f t="shared" si="154"/>
        <v>0</v>
      </c>
      <c r="F151" s="175">
        <f t="shared" si="154"/>
        <v>15</v>
      </c>
      <c r="G151" s="175" t="e">
        <f t="shared" si="154"/>
        <v>#VALUE!</v>
      </c>
      <c r="H151" s="175" t="e">
        <f t="shared" si="154"/>
        <v>#VALUE!</v>
      </c>
      <c r="I151" s="175" t="e">
        <f t="shared" si="154"/>
        <v>#VALUE!</v>
      </c>
      <c r="J151" s="185" t="e">
        <f t="shared" si="137"/>
        <v>#VALUE!</v>
      </c>
      <c r="K151" s="185" t="str">
        <f t="shared" si="138"/>
        <v/>
      </c>
      <c r="L151" s="185" t="e">
        <f t="shared" si="139"/>
        <v>#VALUE!</v>
      </c>
      <c r="O151" s="132"/>
      <c r="S151" s="175" t="e">
        <f t="shared" ref="S151:U151" si="155">SUM(S152)</f>
        <v>#VALUE!</v>
      </c>
      <c r="T151" s="175" t="e">
        <f t="shared" si="155"/>
        <v>#VALUE!</v>
      </c>
      <c r="U151" s="175" t="e">
        <f t="shared" si="155"/>
        <v>#VALUE!</v>
      </c>
    </row>
    <row r="152" s="130" customFormat="1" ht="21.75" customHeight="1" spans="1:21">
      <c r="A152" s="176" t="s">
        <v>200</v>
      </c>
      <c r="B152" s="177">
        <v>15</v>
      </c>
      <c r="C152" s="177"/>
      <c r="D152" s="177"/>
      <c r="E152" s="177"/>
      <c r="F152" s="177">
        <v>15</v>
      </c>
      <c r="G152" s="177" t="e">
        <f t="shared" si="152"/>
        <v>#VALUE!</v>
      </c>
      <c r="H152" s="177" t="e">
        <f>SUMIFS('[7]基本支出总表（开）'!P:P,'[7]基本支出总表（开）'!C:C,MID(A152,4,7))</f>
        <v>#VALUE!</v>
      </c>
      <c r="I152" s="177" t="e">
        <f>SUMIFS('[7]项目支出总表（开）'!Y:Y,'[7]项目支出总表（开）'!C:C,MID(A152,4,7))+SUMIFS('[7]项目支出总表（开）'!Z:Z,'[7]项目支出总表（开）'!C:C,MID(A152,4,7))</f>
        <v>#VALUE!</v>
      </c>
      <c r="J152" s="186" t="e">
        <f t="shared" si="137"/>
        <v>#VALUE!</v>
      </c>
      <c r="K152" s="186" t="str">
        <f t="shared" si="138"/>
        <v/>
      </c>
      <c r="L152" s="186" t="e">
        <f t="shared" si="139"/>
        <v>#VALUE!</v>
      </c>
      <c r="O152" s="132"/>
      <c r="S152" s="177" t="e">
        <f t="shared" si="153"/>
        <v>#VALUE!</v>
      </c>
      <c r="T152" s="177" t="e">
        <f>SUMIFS('[7]基本支出总表（开）'!M:M,'[7]基本支出总表（开）'!C:C,MID(TRIM(A152),2,7))</f>
        <v>#VALUE!</v>
      </c>
      <c r="U152" s="177" t="e">
        <f>SUMIFS('[7]项目支出总表（开）'!V:V,'[7]项目支出总表（开）'!C:C,MID(TRIM(A152),2,7))</f>
        <v>#VALUE!</v>
      </c>
    </row>
    <row r="153" s="130" customFormat="1" ht="21.75" customHeight="1" spans="1:21">
      <c r="A153" s="174" t="s">
        <v>201</v>
      </c>
      <c r="B153" s="175">
        <f t="shared" ref="B153:I153" si="156">SUM(B154)</f>
        <v>830</v>
      </c>
      <c r="C153" s="175">
        <f t="shared" si="156"/>
        <v>0</v>
      </c>
      <c r="D153" s="175">
        <f t="shared" si="156"/>
        <v>0</v>
      </c>
      <c r="E153" s="175">
        <f t="shared" si="156"/>
        <v>0</v>
      </c>
      <c r="F153" s="175">
        <f t="shared" si="156"/>
        <v>830</v>
      </c>
      <c r="G153" s="175" t="e">
        <f t="shared" si="156"/>
        <v>#VALUE!</v>
      </c>
      <c r="H153" s="175" t="e">
        <f t="shared" si="156"/>
        <v>#VALUE!</v>
      </c>
      <c r="I153" s="175" t="e">
        <f t="shared" si="156"/>
        <v>#VALUE!</v>
      </c>
      <c r="J153" s="185" t="e">
        <f t="shared" si="137"/>
        <v>#VALUE!</v>
      </c>
      <c r="K153" s="185" t="str">
        <f t="shared" si="138"/>
        <v/>
      </c>
      <c r="L153" s="185" t="e">
        <f t="shared" si="139"/>
        <v>#VALUE!</v>
      </c>
      <c r="O153" s="132"/>
      <c r="S153" s="175" t="e">
        <f t="shared" ref="S153:U153" si="157">SUM(S154)</f>
        <v>#VALUE!</v>
      </c>
      <c r="T153" s="175" t="e">
        <f t="shared" si="157"/>
        <v>#VALUE!</v>
      </c>
      <c r="U153" s="175" t="e">
        <f t="shared" si="157"/>
        <v>#VALUE!</v>
      </c>
    </row>
    <row r="154" s="130" customFormat="1" ht="21.75" customHeight="1" spans="1:21">
      <c r="A154" s="176" t="s">
        <v>202</v>
      </c>
      <c r="B154" s="177">
        <v>830</v>
      </c>
      <c r="C154" s="177"/>
      <c r="D154" s="177"/>
      <c r="E154" s="177"/>
      <c r="F154" s="177">
        <v>830</v>
      </c>
      <c r="G154" s="177" t="e">
        <f t="shared" si="152"/>
        <v>#VALUE!</v>
      </c>
      <c r="H154" s="177" t="e">
        <f>SUMIFS('[7]基本支出总表（开）'!P:P,'[7]基本支出总表（开）'!C:C,MID(A154,4,7))</f>
        <v>#VALUE!</v>
      </c>
      <c r="I154" s="177" t="e">
        <f>SUMIFS('[7]项目支出总表（开）'!Y:Y,'[7]项目支出总表（开）'!C:C,MID(A154,4,7))+SUMIFS('[7]项目支出总表（开）'!Z:Z,'[7]项目支出总表（开）'!C:C,MID(A154,4,7))</f>
        <v>#VALUE!</v>
      </c>
      <c r="J154" s="186" t="e">
        <f t="shared" si="137"/>
        <v>#VALUE!</v>
      </c>
      <c r="K154" s="186" t="str">
        <f t="shared" si="138"/>
        <v/>
      </c>
      <c r="L154" s="186" t="e">
        <f t="shared" si="139"/>
        <v>#VALUE!</v>
      </c>
      <c r="O154" s="132"/>
      <c r="S154" s="177" t="e">
        <f t="shared" si="153"/>
        <v>#VALUE!</v>
      </c>
      <c r="T154" s="177" t="e">
        <f>SUMIFS('[7]基本支出总表（开）'!M:M,'[7]基本支出总表（开）'!C:C,MID(TRIM(A154),2,7))</f>
        <v>#VALUE!</v>
      </c>
      <c r="U154" s="177" t="e">
        <f>SUMIFS('[7]项目支出总表（开）'!V:V,'[7]项目支出总表（开）'!C:C,MID(TRIM(A154),2,7))</f>
        <v>#VALUE!</v>
      </c>
    </row>
    <row r="155" s="130" customFormat="1" ht="21.75" customHeight="1" spans="1:21">
      <c r="A155" s="174" t="s">
        <v>203</v>
      </c>
      <c r="B155" s="175">
        <f t="shared" ref="B155:I155" si="158">SUM(B156:B159)</f>
        <v>228.207637</v>
      </c>
      <c r="C155" s="175">
        <f t="shared" si="158"/>
        <v>141.207637</v>
      </c>
      <c r="D155" s="175">
        <f t="shared" si="158"/>
        <v>126.489197</v>
      </c>
      <c r="E155" s="175">
        <f t="shared" si="158"/>
        <v>14.71844</v>
      </c>
      <c r="F155" s="175">
        <f t="shared" si="158"/>
        <v>87</v>
      </c>
      <c r="G155" s="175" t="e">
        <f t="shared" si="158"/>
        <v>#VALUE!</v>
      </c>
      <c r="H155" s="175" t="e">
        <f t="shared" si="158"/>
        <v>#VALUE!</v>
      </c>
      <c r="I155" s="175" t="e">
        <f t="shared" si="158"/>
        <v>#VALUE!</v>
      </c>
      <c r="J155" s="185" t="e">
        <f t="shared" si="137"/>
        <v>#VALUE!</v>
      </c>
      <c r="K155" s="185" t="e">
        <f t="shared" si="138"/>
        <v>#VALUE!</v>
      </c>
      <c r="L155" s="185" t="e">
        <f t="shared" si="139"/>
        <v>#VALUE!</v>
      </c>
      <c r="O155" s="132"/>
      <c r="S155" s="175" t="e">
        <f t="shared" ref="S155:U155" si="159">SUM(S156:S159)</f>
        <v>#VALUE!</v>
      </c>
      <c r="T155" s="175" t="e">
        <f t="shared" si="159"/>
        <v>#VALUE!</v>
      </c>
      <c r="U155" s="175" t="e">
        <f t="shared" si="159"/>
        <v>#VALUE!</v>
      </c>
    </row>
    <row r="156" s="130" customFormat="1" ht="21.75" customHeight="1" spans="1:21">
      <c r="A156" s="176" t="s">
        <v>204</v>
      </c>
      <c r="B156" s="177">
        <v>141.207637</v>
      </c>
      <c r="C156" s="177">
        <v>141.207637</v>
      </c>
      <c r="D156" s="177">
        <v>126.489197</v>
      </c>
      <c r="E156" s="177">
        <v>14.71844</v>
      </c>
      <c r="F156" s="177"/>
      <c r="G156" s="177" t="e">
        <f t="shared" ref="G156:G159" si="160">SUM(H156:I156)</f>
        <v>#VALUE!</v>
      </c>
      <c r="H156" s="177" t="e">
        <f>SUMIFS('[7]基本支出总表（开）'!P:P,'[7]基本支出总表（开）'!C:C,MID(A156,4,7))</f>
        <v>#VALUE!</v>
      </c>
      <c r="I156" s="177" t="e">
        <f>SUMIFS('[7]项目支出总表（开）'!Y:Y,'[7]项目支出总表（开）'!C:C,MID(A156,4,7))+SUMIFS('[7]项目支出总表（开）'!Z:Z,'[7]项目支出总表（开）'!C:C,MID(A156,4,7))</f>
        <v>#VALUE!</v>
      </c>
      <c r="J156" s="186" t="e">
        <f t="shared" si="137"/>
        <v>#VALUE!</v>
      </c>
      <c r="K156" s="186" t="e">
        <f t="shared" si="138"/>
        <v>#VALUE!</v>
      </c>
      <c r="L156" s="186" t="str">
        <f t="shared" si="139"/>
        <v/>
      </c>
      <c r="O156" s="132"/>
      <c r="S156" s="177" t="e">
        <f t="shared" ref="S156:S159" si="161">SUM(T156:U156)</f>
        <v>#VALUE!</v>
      </c>
      <c r="T156" s="177" t="e">
        <f>SUMIFS('[7]基本支出总表（开）'!M:M,'[7]基本支出总表（开）'!C:C,MID(TRIM(A156),2,7))</f>
        <v>#VALUE!</v>
      </c>
      <c r="U156" s="177" t="e">
        <f>SUMIFS('[7]项目支出总表（开）'!V:V,'[7]项目支出总表（开）'!C:C,MID(TRIM(A156),2,7))</f>
        <v>#VALUE!</v>
      </c>
    </row>
    <row r="157" s="130" customFormat="1" ht="21.75" customHeight="1" spans="1:21">
      <c r="A157" s="176" t="s">
        <v>205</v>
      </c>
      <c r="B157" s="177">
        <v>27</v>
      </c>
      <c r="C157" s="177"/>
      <c r="D157" s="177"/>
      <c r="E157" s="177"/>
      <c r="F157" s="177">
        <v>27</v>
      </c>
      <c r="G157" s="177" t="e">
        <f t="shared" si="160"/>
        <v>#VALUE!</v>
      </c>
      <c r="H157" s="177" t="e">
        <f>SUMIFS('[7]基本支出总表（开）'!P:P,'[7]基本支出总表（开）'!C:C,MID(A157,4,7))</f>
        <v>#VALUE!</v>
      </c>
      <c r="I157" s="177" t="e">
        <f>SUMIFS('[7]项目支出总表（开）'!Y:Y,'[7]项目支出总表（开）'!C:C,MID(A157,4,7))+SUMIFS('[7]项目支出总表（开）'!Z:Z,'[7]项目支出总表（开）'!C:C,MID(A157,4,7))</f>
        <v>#VALUE!</v>
      </c>
      <c r="J157" s="186" t="e">
        <f t="shared" si="137"/>
        <v>#VALUE!</v>
      </c>
      <c r="K157" s="186" t="str">
        <f t="shared" si="138"/>
        <v/>
      </c>
      <c r="L157" s="186" t="e">
        <f t="shared" si="139"/>
        <v>#VALUE!</v>
      </c>
      <c r="O157" s="132"/>
      <c r="S157" s="177" t="e">
        <f t="shared" si="161"/>
        <v>#VALUE!</v>
      </c>
      <c r="T157" s="177" t="e">
        <f>SUMIFS('[7]基本支出总表（开）'!M:M,'[7]基本支出总表（开）'!C:C,MID(TRIM(A157),2,7))</f>
        <v>#VALUE!</v>
      </c>
      <c r="U157" s="177" t="e">
        <f>SUMIFS('[7]项目支出总表（开）'!V:V,'[7]项目支出总表（开）'!C:C,MID(TRIM(A157),2,7))</f>
        <v>#VALUE!</v>
      </c>
    </row>
    <row r="158" s="130" customFormat="1" ht="21.75" customHeight="1" spans="1:21">
      <c r="A158" s="176" t="s">
        <v>206</v>
      </c>
      <c r="B158" s="177">
        <v>60</v>
      </c>
      <c r="C158" s="177"/>
      <c r="D158" s="177"/>
      <c r="E158" s="177"/>
      <c r="F158" s="177">
        <v>60</v>
      </c>
      <c r="G158" s="177" t="e">
        <f t="shared" si="160"/>
        <v>#VALUE!</v>
      </c>
      <c r="H158" s="177" t="e">
        <f>SUMIFS('[7]基本支出总表（开）'!P:P,'[7]基本支出总表（开）'!C:C,MID(A158,4,7))</f>
        <v>#VALUE!</v>
      </c>
      <c r="I158" s="177" t="e">
        <f>SUMIFS('[7]项目支出总表（开）'!Y:Y,'[7]项目支出总表（开）'!C:C,MID(A158,4,7))+SUMIFS('[7]项目支出总表（开）'!Z:Z,'[7]项目支出总表（开）'!C:C,MID(A158,4,7))</f>
        <v>#VALUE!</v>
      </c>
      <c r="J158" s="186" t="e">
        <f t="shared" si="137"/>
        <v>#VALUE!</v>
      </c>
      <c r="K158" s="186" t="str">
        <f t="shared" si="138"/>
        <v/>
      </c>
      <c r="L158" s="186" t="e">
        <f t="shared" si="139"/>
        <v>#VALUE!</v>
      </c>
      <c r="O158" s="132"/>
      <c r="S158" s="177" t="e">
        <f t="shared" si="161"/>
        <v>#VALUE!</v>
      </c>
      <c r="T158" s="177" t="e">
        <f>SUMIFS('[7]基本支出总表（开）'!M:M,'[7]基本支出总表（开）'!C:C,MID(TRIM(A158),2,7))</f>
        <v>#VALUE!</v>
      </c>
      <c r="U158" s="177" t="e">
        <f>SUMIFS('[7]项目支出总表（开）'!V:V,'[7]项目支出总表（开）'!C:C,MID(TRIM(A158),2,7))</f>
        <v>#VALUE!</v>
      </c>
    </row>
    <row r="159" s="130" customFormat="1" ht="21.75" customHeight="1" spans="1:21">
      <c r="A159" s="178" t="s">
        <v>207</v>
      </c>
      <c r="B159" s="177"/>
      <c r="C159" s="177"/>
      <c r="D159" s="177"/>
      <c r="E159" s="177"/>
      <c r="F159" s="177"/>
      <c r="G159" s="177" t="e">
        <f t="shared" si="160"/>
        <v>#VALUE!</v>
      </c>
      <c r="H159" s="177" t="e">
        <f>SUMIFS('[7]基本支出总表（开）'!P:P,'[7]基本支出总表（开）'!C:C,MID(A159,4,7))</f>
        <v>#VALUE!</v>
      </c>
      <c r="I159" s="177" t="e">
        <f>SUMIFS('[7]项目支出总表（开）'!Y:Y,'[7]项目支出总表（开）'!C:C,MID(A159,4,7))+SUMIFS('[7]项目支出总表（开）'!Z:Z,'[7]项目支出总表（开）'!C:C,MID(A159,4,7))</f>
        <v>#VALUE!</v>
      </c>
      <c r="J159" s="186" t="str">
        <f t="shared" si="137"/>
        <v/>
      </c>
      <c r="K159" s="186" t="str">
        <f t="shared" si="138"/>
        <v/>
      </c>
      <c r="L159" s="186" t="str">
        <f t="shared" si="139"/>
        <v/>
      </c>
      <c r="O159" s="132"/>
      <c r="S159" s="177" t="e">
        <f t="shared" si="161"/>
        <v>#VALUE!</v>
      </c>
      <c r="T159" s="177" t="e">
        <f>SUMIFS('[7]基本支出总表（开）'!M:M,'[7]基本支出总表（开）'!C:C,MID(TRIM(A159),2,7))</f>
        <v>#VALUE!</v>
      </c>
      <c r="U159" s="177" t="e">
        <f>SUMIFS('[7]项目支出总表（开）'!V:V,'[7]项目支出总表（开）'!C:C,MID(TRIM(A159),2,7))</f>
        <v>#VALUE!</v>
      </c>
    </row>
    <row r="160" s="130" customFormat="1" ht="21.75" customHeight="1" spans="1:21">
      <c r="A160" s="174" t="s">
        <v>208</v>
      </c>
      <c r="B160" s="175">
        <f t="shared" ref="B160:I160" si="162">SUM(B161)</f>
        <v>56</v>
      </c>
      <c r="C160" s="175">
        <f t="shared" si="162"/>
        <v>0</v>
      </c>
      <c r="D160" s="175">
        <f t="shared" si="162"/>
        <v>0</v>
      </c>
      <c r="E160" s="175">
        <f t="shared" si="162"/>
        <v>0</v>
      </c>
      <c r="F160" s="175">
        <f t="shared" si="162"/>
        <v>56</v>
      </c>
      <c r="G160" s="175" t="e">
        <f t="shared" si="162"/>
        <v>#VALUE!</v>
      </c>
      <c r="H160" s="175" t="e">
        <f t="shared" si="162"/>
        <v>#VALUE!</v>
      </c>
      <c r="I160" s="175" t="e">
        <f t="shared" si="162"/>
        <v>#VALUE!</v>
      </c>
      <c r="J160" s="185" t="e">
        <f t="shared" si="137"/>
        <v>#VALUE!</v>
      </c>
      <c r="K160" s="185" t="str">
        <f t="shared" si="138"/>
        <v/>
      </c>
      <c r="L160" s="185" t="e">
        <f t="shared" si="139"/>
        <v>#VALUE!</v>
      </c>
      <c r="O160" s="132"/>
      <c r="S160" s="175" t="e">
        <f t="shared" ref="S160:U160" si="163">SUM(S161)</f>
        <v>#VALUE!</v>
      </c>
      <c r="T160" s="175" t="e">
        <f t="shared" si="163"/>
        <v>#VALUE!</v>
      </c>
      <c r="U160" s="175" t="e">
        <f t="shared" si="163"/>
        <v>#VALUE!</v>
      </c>
    </row>
    <row r="161" s="130" customFormat="1" ht="21.75" customHeight="1" spans="1:21">
      <c r="A161" s="176" t="s">
        <v>209</v>
      </c>
      <c r="B161" s="177">
        <v>56</v>
      </c>
      <c r="C161" s="177"/>
      <c r="D161" s="177"/>
      <c r="E161" s="177"/>
      <c r="F161" s="177">
        <v>56</v>
      </c>
      <c r="G161" s="177" t="e">
        <f t="shared" ref="G161:G168" si="164">SUM(H161:I161)</f>
        <v>#VALUE!</v>
      </c>
      <c r="H161" s="177" t="e">
        <f>SUMIFS('[7]基本支出总表（开）'!P:P,'[7]基本支出总表（开）'!C:C,MID(A161,4,7))</f>
        <v>#VALUE!</v>
      </c>
      <c r="I161" s="177" t="e">
        <f>SUMIFS('[7]项目支出总表（开）'!Y:Y,'[7]项目支出总表（开）'!C:C,MID(A161,4,7))+SUMIFS('[7]项目支出总表（开）'!Z:Z,'[7]项目支出总表（开）'!C:C,MID(A161,4,7))</f>
        <v>#VALUE!</v>
      </c>
      <c r="J161" s="186" t="e">
        <f t="shared" si="137"/>
        <v>#VALUE!</v>
      </c>
      <c r="K161" s="186" t="str">
        <f t="shared" si="138"/>
        <v/>
      </c>
      <c r="L161" s="186" t="e">
        <f t="shared" si="139"/>
        <v>#VALUE!</v>
      </c>
      <c r="O161" s="132"/>
      <c r="S161" s="177" t="e">
        <f t="shared" ref="S161:S168" si="165">SUM(T161:U161)</f>
        <v>#VALUE!</v>
      </c>
      <c r="T161" s="177" t="e">
        <f>SUMIFS('[7]基本支出总表（开）'!M:M,'[7]基本支出总表（开）'!C:C,MID(TRIM(A161),2,7))</f>
        <v>#VALUE!</v>
      </c>
      <c r="U161" s="177" t="e">
        <f>SUMIFS('[7]项目支出总表（开）'!V:V,'[7]项目支出总表（开）'!C:C,MID(TRIM(A161),2,7))</f>
        <v>#VALUE!</v>
      </c>
    </row>
    <row r="162" s="130" customFormat="1" ht="21.75" customHeight="1" spans="1:21">
      <c r="A162" s="179" t="s">
        <v>210</v>
      </c>
      <c r="B162" s="175">
        <f t="shared" ref="B162:I162" si="166">SUM(B163)</f>
        <v>0</v>
      </c>
      <c r="C162" s="175">
        <f t="shared" si="166"/>
        <v>0</v>
      </c>
      <c r="D162" s="175">
        <f t="shared" si="166"/>
        <v>0</v>
      </c>
      <c r="E162" s="175">
        <f t="shared" si="166"/>
        <v>0</v>
      </c>
      <c r="F162" s="175">
        <f t="shared" si="166"/>
        <v>0</v>
      </c>
      <c r="G162" s="175" t="e">
        <f t="shared" si="166"/>
        <v>#VALUE!</v>
      </c>
      <c r="H162" s="175" t="e">
        <f t="shared" si="166"/>
        <v>#VALUE!</v>
      </c>
      <c r="I162" s="175" t="e">
        <f t="shared" si="166"/>
        <v>#VALUE!</v>
      </c>
      <c r="J162" s="185" t="str">
        <f t="shared" si="137"/>
        <v/>
      </c>
      <c r="K162" s="185" t="str">
        <f t="shared" si="138"/>
        <v/>
      </c>
      <c r="L162" s="185" t="str">
        <f t="shared" si="139"/>
        <v/>
      </c>
      <c r="O162" s="132"/>
      <c r="S162" s="175" t="e">
        <f t="shared" ref="S162:U162" si="167">SUM(S163)</f>
        <v>#VALUE!</v>
      </c>
      <c r="T162" s="175" t="e">
        <f t="shared" si="167"/>
        <v>#VALUE!</v>
      </c>
      <c r="U162" s="175" t="e">
        <f t="shared" si="167"/>
        <v>#VALUE!</v>
      </c>
    </row>
    <row r="163" s="130" customFormat="1" ht="21.75" customHeight="1" spans="1:21">
      <c r="A163" s="178" t="s">
        <v>211</v>
      </c>
      <c r="B163" s="177"/>
      <c r="C163" s="177"/>
      <c r="D163" s="177"/>
      <c r="E163" s="177"/>
      <c r="F163" s="177"/>
      <c r="G163" s="177" t="e">
        <f t="shared" si="164"/>
        <v>#VALUE!</v>
      </c>
      <c r="H163" s="177" t="e">
        <f>SUMIFS('[7]基本支出总表（开）'!P:P,'[7]基本支出总表（开）'!C:C,MID(A163,4,7))</f>
        <v>#VALUE!</v>
      </c>
      <c r="I163" s="177" t="e">
        <f>SUMIFS('[7]项目支出总表（开）'!Y:Y,'[7]项目支出总表（开）'!C:C,MID(A163,4,7))+SUMIFS('[7]项目支出总表（开）'!Z:Z,'[7]项目支出总表（开）'!C:C,MID(A163,4,7))</f>
        <v>#VALUE!</v>
      </c>
      <c r="J163" s="186" t="str">
        <f t="shared" si="137"/>
        <v/>
      </c>
      <c r="K163" s="186" t="str">
        <f t="shared" si="138"/>
        <v/>
      </c>
      <c r="L163" s="186" t="str">
        <f t="shared" si="139"/>
        <v/>
      </c>
      <c r="O163" s="132"/>
      <c r="S163" s="177" t="e">
        <f t="shared" si="165"/>
        <v>#VALUE!</v>
      </c>
      <c r="T163" s="177" t="e">
        <f>SUMIFS('[7]基本支出总表（开）'!M:M,'[7]基本支出总表（开）'!C:C,MID(TRIM(A163),2,7))</f>
        <v>#VALUE!</v>
      </c>
      <c r="U163" s="177" t="e">
        <f>SUMIFS('[7]项目支出总表（开）'!V:V,'[7]项目支出总表（开）'!C:C,MID(TRIM(A163),2,7))</f>
        <v>#VALUE!</v>
      </c>
    </row>
    <row r="164" s="130" customFormat="1" ht="21.75" customHeight="1" spans="1:21">
      <c r="A164" s="172" t="s">
        <v>212</v>
      </c>
      <c r="B164" s="173">
        <f t="shared" ref="B164:I164" si="168">B165+B169+B172+B177+B180+B182+B185+B187+B192</f>
        <v>8790.016165</v>
      </c>
      <c r="C164" s="173">
        <f t="shared" si="168"/>
        <v>1928.166165</v>
      </c>
      <c r="D164" s="173">
        <f t="shared" si="168"/>
        <v>1640.901891</v>
      </c>
      <c r="E164" s="173">
        <f t="shared" si="168"/>
        <v>287.264274</v>
      </c>
      <c r="F164" s="173">
        <f t="shared" si="168"/>
        <v>6861.85</v>
      </c>
      <c r="G164" s="173" t="e">
        <f t="shared" si="168"/>
        <v>#VALUE!</v>
      </c>
      <c r="H164" s="173" t="e">
        <f t="shared" si="168"/>
        <v>#VALUE!</v>
      </c>
      <c r="I164" s="173" t="e">
        <f t="shared" si="168"/>
        <v>#VALUE!</v>
      </c>
      <c r="J164" s="184" t="e">
        <f t="shared" si="137"/>
        <v>#VALUE!</v>
      </c>
      <c r="K164" s="184" t="e">
        <f t="shared" si="138"/>
        <v>#VALUE!</v>
      </c>
      <c r="L164" s="184" t="e">
        <f t="shared" si="139"/>
        <v>#VALUE!</v>
      </c>
      <c r="O164" s="132"/>
      <c r="S164" s="173" t="e">
        <f t="shared" ref="S164:U164" si="169">S165+S169+S172+S177+S180+S182+S185+S187+S192</f>
        <v>#VALUE!</v>
      </c>
      <c r="T164" s="173" t="e">
        <f t="shared" si="169"/>
        <v>#VALUE!</v>
      </c>
      <c r="U164" s="173" t="e">
        <f t="shared" si="169"/>
        <v>#VALUE!</v>
      </c>
    </row>
    <row r="165" s="130" customFormat="1" ht="21.75" customHeight="1" spans="1:21">
      <c r="A165" s="174" t="s">
        <v>213</v>
      </c>
      <c r="B165" s="175">
        <f t="shared" ref="B165:I165" si="170">SUM(B166:B168)</f>
        <v>550.598754</v>
      </c>
      <c r="C165" s="175">
        <f t="shared" si="170"/>
        <v>271.958754</v>
      </c>
      <c r="D165" s="175">
        <f t="shared" si="170"/>
        <v>248.834501</v>
      </c>
      <c r="E165" s="175">
        <f t="shared" si="170"/>
        <v>23.124253</v>
      </c>
      <c r="F165" s="175">
        <f t="shared" si="170"/>
        <v>278.64</v>
      </c>
      <c r="G165" s="175" t="e">
        <f t="shared" si="170"/>
        <v>#VALUE!</v>
      </c>
      <c r="H165" s="175" t="e">
        <f t="shared" si="170"/>
        <v>#VALUE!</v>
      </c>
      <c r="I165" s="175" t="e">
        <f t="shared" si="170"/>
        <v>#VALUE!</v>
      </c>
      <c r="J165" s="185" t="e">
        <f t="shared" si="137"/>
        <v>#VALUE!</v>
      </c>
      <c r="K165" s="185" t="e">
        <f t="shared" si="138"/>
        <v>#VALUE!</v>
      </c>
      <c r="L165" s="185" t="e">
        <f t="shared" si="139"/>
        <v>#VALUE!</v>
      </c>
      <c r="O165" s="132"/>
      <c r="S165" s="175" t="e">
        <f t="shared" ref="S165:U165" si="171">SUM(S166:S168)</f>
        <v>#VALUE!</v>
      </c>
      <c r="T165" s="175" t="e">
        <f t="shared" si="171"/>
        <v>#VALUE!</v>
      </c>
      <c r="U165" s="175" t="e">
        <f t="shared" si="171"/>
        <v>#VALUE!</v>
      </c>
    </row>
    <row r="166" s="130" customFormat="1" ht="21.75" customHeight="1" spans="1:21">
      <c r="A166" s="176" t="s">
        <v>214</v>
      </c>
      <c r="B166" s="177">
        <v>271.958754</v>
      </c>
      <c r="C166" s="177">
        <v>271.958754</v>
      </c>
      <c r="D166" s="177">
        <v>248.834501</v>
      </c>
      <c r="E166" s="177">
        <v>23.124253</v>
      </c>
      <c r="F166" s="177"/>
      <c r="G166" s="177" t="e">
        <f t="shared" si="164"/>
        <v>#VALUE!</v>
      </c>
      <c r="H166" s="177" t="e">
        <f>SUMIFS('[7]基本支出总表（开）'!P:P,'[7]基本支出总表（开）'!C:C,MID(A166,4,7))</f>
        <v>#VALUE!</v>
      </c>
      <c r="I166" s="177" t="e">
        <f>SUMIFS('[7]项目支出总表（开）'!Y:Y,'[7]项目支出总表（开）'!C:C,MID(A166,4,7))+SUMIFS('[7]项目支出总表（开）'!Z:Z,'[7]项目支出总表（开）'!C:C,MID(A166,4,7))</f>
        <v>#VALUE!</v>
      </c>
      <c r="J166" s="186" t="e">
        <f t="shared" si="137"/>
        <v>#VALUE!</v>
      </c>
      <c r="K166" s="186" t="e">
        <f t="shared" si="138"/>
        <v>#VALUE!</v>
      </c>
      <c r="L166" s="186" t="str">
        <f t="shared" si="139"/>
        <v/>
      </c>
      <c r="O166" s="132"/>
      <c r="S166" s="177" t="e">
        <f t="shared" si="165"/>
        <v>#VALUE!</v>
      </c>
      <c r="T166" s="177" t="e">
        <f>SUMIFS('[7]基本支出总表（开）'!M:M,'[7]基本支出总表（开）'!C:C,MID(TRIM(A166),2,7))</f>
        <v>#VALUE!</v>
      </c>
      <c r="U166" s="177" t="e">
        <f>SUMIFS('[7]项目支出总表（开）'!V:V,'[7]项目支出总表（开）'!C:C,MID(TRIM(A166),2,7))</f>
        <v>#VALUE!</v>
      </c>
    </row>
    <row r="167" s="130" customFormat="1" ht="21.75" customHeight="1" spans="1:21">
      <c r="A167" s="176" t="s">
        <v>215</v>
      </c>
      <c r="B167" s="177">
        <v>144</v>
      </c>
      <c r="C167" s="177"/>
      <c r="D167" s="177"/>
      <c r="E167" s="177"/>
      <c r="F167" s="177">
        <v>144</v>
      </c>
      <c r="G167" s="177" t="e">
        <f t="shared" si="164"/>
        <v>#VALUE!</v>
      </c>
      <c r="H167" s="177" t="e">
        <f>SUMIFS('[7]基本支出总表（开）'!P:P,'[7]基本支出总表（开）'!C:C,MID(A167,4,7))</f>
        <v>#VALUE!</v>
      </c>
      <c r="I167" s="177" t="e">
        <f>SUMIFS('[7]项目支出总表（开）'!Y:Y,'[7]项目支出总表（开）'!C:C,MID(A167,4,7))+SUMIFS('[7]项目支出总表（开）'!Z:Z,'[7]项目支出总表（开）'!C:C,MID(A167,4,7))</f>
        <v>#VALUE!</v>
      </c>
      <c r="J167" s="186" t="e">
        <f t="shared" si="137"/>
        <v>#VALUE!</v>
      </c>
      <c r="K167" s="186" t="str">
        <f t="shared" si="138"/>
        <v/>
      </c>
      <c r="L167" s="186" t="e">
        <f t="shared" si="139"/>
        <v>#VALUE!</v>
      </c>
      <c r="O167" s="132"/>
      <c r="S167" s="177" t="e">
        <f t="shared" si="165"/>
        <v>#VALUE!</v>
      </c>
      <c r="T167" s="177" t="e">
        <f>SUMIFS('[7]基本支出总表（开）'!M:M,'[7]基本支出总表（开）'!C:C,MID(TRIM(A167),2,7))</f>
        <v>#VALUE!</v>
      </c>
      <c r="U167" s="177" t="e">
        <f>SUMIFS('[7]项目支出总表（开）'!V:V,'[7]项目支出总表（开）'!C:C,MID(TRIM(A167),2,7))</f>
        <v>#VALUE!</v>
      </c>
    </row>
    <row r="168" s="130" customFormat="1" ht="21.75" customHeight="1" spans="1:21">
      <c r="A168" s="176" t="s">
        <v>216</v>
      </c>
      <c r="B168" s="177">
        <v>134.64</v>
      </c>
      <c r="C168" s="177"/>
      <c r="D168" s="177"/>
      <c r="E168" s="177"/>
      <c r="F168" s="177">
        <v>134.64</v>
      </c>
      <c r="G168" s="177" t="e">
        <f t="shared" si="164"/>
        <v>#VALUE!</v>
      </c>
      <c r="H168" s="177" t="e">
        <f>SUMIFS('[7]基本支出总表（开）'!P:P,'[7]基本支出总表（开）'!C:C,MID(A168,4,7))</f>
        <v>#VALUE!</v>
      </c>
      <c r="I168" s="177" t="e">
        <f>SUMIFS('[7]项目支出总表（开）'!Y:Y,'[7]项目支出总表（开）'!C:C,MID(A168,4,7))+SUMIFS('[7]项目支出总表（开）'!Z:Z,'[7]项目支出总表（开）'!C:C,MID(A168,4,7))</f>
        <v>#VALUE!</v>
      </c>
      <c r="J168" s="186" t="e">
        <f t="shared" si="137"/>
        <v>#VALUE!</v>
      </c>
      <c r="K168" s="186" t="str">
        <f t="shared" si="138"/>
        <v/>
      </c>
      <c r="L168" s="186" t="e">
        <f t="shared" si="139"/>
        <v>#VALUE!</v>
      </c>
      <c r="O168" s="132"/>
      <c r="S168" s="177" t="e">
        <f t="shared" si="165"/>
        <v>#VALUE!</v>
      </c>
      <c r="T168" s="177" t="e">
        <f>SUMIFS('[7]基本支出总表（开）'!M:M,'[7]基本支出总表（开）'!C:C,MID(TRIM(A168),2,7))</f>
        <v>#VALUE!</v>
      </c>
      <c r="U168" s="177" t="e">
        <f>SUMIFS('[7]项目支出总表（开）'!V:V,'[7]项目支出总表（开）'!C:C,MID(TRIM(A168),2,7))</f>
        <v>#VALUE!</v>
      </c>
    </row>
    <row r="169" s="130" customFormat="1" ht="21.75" customHeight="1" spans="1:21">
      <c r="A169" s="174" t="s">
        <v>217</v>
      </c>
      <c r="B169" s="175">
        <f t="shared" ref="B169:I169" si="172">SUM(B170:B171)</f>
        <v>1734.72782</v>
      </c>
      <c r="C169" s="175">
        <f t="shared" si="172"/>
        <v>1426.72782</v>
      </c>
      <c r="D169" s="175">
        <f t="shared" si="172"/>
        <v>1182.553361</v>
      </c>
      <c r="E169" s="175">
        <f t="shared" si="172"/>
        <v>244.174459</v>
      </c>
      <c r="F169" s="175">
        <f t="shared" si="172"/>
        <v>308</v>
      </c>
      <c r="G169" s="175" t="e">
        <f t="shared" si="172"/>
        <v>#VALUE!</v>
      </c>
      <c r="H169" s="175" t="e">
        <f t="shared" si="172"/>
        <v>#VALUE!</v>
      </c>
      <c r="I169" s="175" t="e">
        <f t="shared" si="172"/>
        <v>#VALUE!</v>
      </c>
      <c r="J169" s="185" t="e">
        <f t="shared" si="137"/>
        <v>#VALUE!</v>
      </c>
      <c r="K169" s="185" t="e">
        <f t="shared" si="138"/>
        <v>#VALUE!</v>
      </c>
      <c r="L169" s="185" t="e">
        <f t="shared" si="139"/>
        <v>#VALUE!</v>
      </c>
      <c r="O169" s="132"/>
      <c r="S169" s="175" t="e">
        <f t="shared" ref="S169:U169" si="173">SUM(S170:S171)</f>
        <v>#VALUE!</v>
      </c>
      <c r="T169" s="175" t="e">
        <f t="shared" si="173"/>
        <v>#VALUE!</v>
      </c>
      <c r="U169" s="175" t="e">
        <f t="shared" si="173"/>
        <v>#VALUE!</v>
      </c>
    </row>
    <row r="170" s="130" customFormat="1" ht="21.75" customHeight="1" spans="1:21">
      <c r="A170" s="176" t="s">
        <v>218</v>
      </c>
      <c r="B170" s="177">
        <v>1473.72782</v>
      </c>
      <c r="C170" s="177">
        <v>1426.72782</v>
      </c>
      <c r="D170" s="177">
        <v>1182.553361</v>
      </c>
      <c r="E170" s="177">
        <v>244.174459</v>
      </c>
      <c r="F170" s="177">
        <v>47</v>
      </c>
      <c r="G170" s="177" t="e">
        <f t="shared" ref="G170:G176" si="174">SUM(H170:I170)</f>
        <v>#VALUE!</v>
      </c>
      <c r="H170" s="177" t="e">
        <f>SUMIFS('[7]基本支出总表（开）'!P:P,'[7]基本支出总表（开）'!C:C,MID(A170,4,7))</f>
        <v>#VALUE!</v>
      </c>
      <c r="I170" s="177" t="e">
        <f>SUMIFS('[7]项目支出总表（开）'!Y:Y,'[7]项目支出总表（开）'!C:C,MID(A170,4,7))+SUMIFS('[7]项目支出总表（开）'!Z:Z,'[7]项目支出总表（开）'!C:C,MID(A170,4,7))</f>
        <v>#VALUE!</v>
      </c>
      <c r="J170" s="186" t="e">
        <f t="shared" si="137"/>
        <v>#VALUE!</v>
      </c>
      <c r="K170" s="186" t="e">
        <f t="shared" si="138"/>
        <v>#VALUE!</v>
      </c>
      <c r="L170" s="186" t="e">
        <f t="shared" si="139"/>
        <v>#VALUE!</v>
      </c>
      <c r="O170" s="132"/>
      <c r="S170" s="177" t="e">
        <f t="shared" ref="S170:S176" si="175">SUM(T170:U170)</f>
        <v>#VALUE!</v>
      </c>
      <c r="T170" s="177" t="e">
        <f>SUMIFS('[7]基本支出总表（开）'!M:M,'[7]基本支出总表（开）'!C:C,MID(TRIM(A170),2,7))</f>
        <v>#VALUE!</v>
      </c>
      <c r="U170" s="177" t="e">
        <f>SUMIFS('[7]项目支出总表（开）'!V:V,'[7]项目支出总表（开）'!C:C,MID(TRIM(A170),2,7))</f>
        <v>#VALUE!</v>
      </c>
    </row>
    <row r="171" s="130" customFormat="1" ht="21.75" customHeight="1" spans="1:21">
      <c r="A171" s="176" t="s">
        <v>219</v>
      </c>
      <c r="B171" s="177">
        <v>261</v>
      </c>
      <c r="C171" s="177"/>
      <c r="D171" s="177"/>
      <c r="E171" s="177"/>
      <c r="F171" s="177">
        <v>261</v>
      </c>
      <c r="G171" s="177" t="e">
        <f t="shared" si="174"/>
        <v>#VALUE!</v>
      </c>
      <c r="H171" s="177" t="e">
        <f>SUMIFS('[7]基本支出总表（开）'!P:P,'[7]基本支出总表（开）'!C:C,MID(A171,4,7))</f>
        <v>#VALUE!</v>
      </c>
      <c r="I171" s="177" t="e">
        <f>SUMIFS('[7]项目支出总表（开）'!Y:Y,'[7]项目支出总表（开）'!C:C,MID(A171,4,7))+SUMIFS('[7]项目支出总表（开）'!Z:Z,'[7]项目支出总表（开）'!C:C,MID(A171,4,7))</f>
        <v>#VALUE!</v>
      </c>
      <c r="J171" s="186" t="e">
        <f t="shared" si="137"/>
        <v>#VALUE!</v>
      </c>
      <c r="K171" s="186" t="str">
        <f t="shared" si="138"/>
        <v/>
      </c>
      <c r="L171" s="186" t="e">
        <f t="shared" si="139"/>
        <v>#VALUE!</v>
      </c>
      <c r="O171" s="132"/>
      <c r="S171" s="177" t="e">
        <f t="shared" si="175"/>
        <v>#VALUE!</v>
      </c>
      <c r="T171" s="177" t="e">
        <f>SUMIFS('[7]基本支出总表（开）'!M:M,'[7]基本支出总表（开）'!C:C,MID(TRIM(A171),2,7))</f>
        <v>#VALUE!</v>
      </c>
      <c r="U171" s="177" t="e">
        <f>SUMIFS('[7]项目支出总表（开）'!V:V,'[7]项目支出总表（开）'!C:C,MID(TRIM(A171),2,7))</f>
        <v>#VALUE!</v>
      </c>
    </row>
    <row r="172" s="130" customFormat="1" ht="21.75" customHeight="1" spans="1:21">
      <c r="A172" s="174" t="s">
        <v>220</v>
      </c>
      <c r="B172" s="175">
        <f t="shared" ref="B172:I172" si="176">SUM(B173:B176)</f>
        <v>2310.876796</v>
      </c>
      <c r="C172" s="175">
        <f t="shared" si="176"/>
        <v>105.366796</v>
      </c>
      <c r="D172" s="175">
        <f t="shared" si="176"/>
        <v>97.142187</v>
      </c>
      <c r="E172" s="175">
        <f t="shared" si="176"/>
        <v>8.224609</v>
      </c>
      <c r="F172" s="175">
        <f t="shared" si="176"/>
        <v>2205.51</v>
      </c>
      <c r="G172" s="175" t="e">
        <f t="shared" si="176"/>
        <v>#VALUE!</v>
      </c>
      <c r="H172" s="175" t="e">
        <f t="shared" si="176"/>
        <v>#VALUE!</v>
      </c>
      <c r="I172" s="175" t="e">
        <f t="shared" si="176"/>
        <v>#VALUE!</v>
      </c>
      <c r="J172" s="185" t="e">
        <f t="shared" si="137"/>
        <v>#VALUE!</v>
      </c>
      <c r="K172" s="185" t="e">
        <f t="shared" si="138"/>
        <v>#VALUE!</v>
      </c>
      <c r="L172" s="185" t="e">
        <f t="shared" si="139"/>
        <v>#VALUE!</v>
      </c>
      <c r="O172" s="132"/>
      <c r="S172" s="175" t="e">
        <f t="shared" ref="S172:U172" si="177">SUM(S173:S176)</f>
        <v>#VALUE!</v>
      </c>
      <c r="T172" s="175" t="e">
        <f t="shared" si="177"/>
        <v>#VALUE!</v>
      </c>
      <c r="U172" s="175" t="e">
        <f t="shared" si="177"/>
        <v>#VALUE!</v>
      </c>
    </row>
    <row r="173" s="130" customFormat="1" ht="21.75" customHeight="1" spans="1:21">
      <c r="A173" s="176" t="s">
        <v>221</v>
      </c>
      <c r="B173" s="177">
        <v>533.12</v>
      </c>
      <c r="C173" s="177"/>
      <c r="D173" s="177"/>
      <c r="E173" s="177"/>
      <c r="F173" s="177">
        <v>533.12</v>
      </c>
      <c r="G173" s="177" t="e">
        <f t="shared" si="174"/>
        <v>#VALUE!</v>
      </c>
      <c r="H173" s="177" t="e">
        <f>SUMIFS('[7]基本支出总表（开）'!P:P,'[7]基本支出总表（开）'!C:C,MID(A173,4,7))</f>
        <v>#VALUE!</v>
      </c>
      <c r="I173" s="177" t="e">
        <f>SUMIFS('[7]项目支出总表（开）'!Y:Y,'[7]项目支出总表（开）'!C:C,MID(A173,4,7))+SUMIFS('[7]项目支出总表（开）'!Z:Z,'[7]项目支出总表（开）'!C:C,MID(A173,4,7))</f>
        <v>#VALUE!</v>
      </c>
      <c r="J173" s="186" t="e">
        <f t="shared" si="137"/>
        <v>#VALUE!</v>
      </c>
      <c r="K173" s="186" t="str">
        <f t="shared" si="138"/>
        <v/>
      </c>
      <c r="L173" s="186" t="e">
        <f t="shared" si="139"/>
        <v>#VALUE!</v>
      </c>
      <c r="O173" s="132"/>
      <c r="S173" s="177" t="e">
        <f t="shared" si="175"/>
        <v>#VALUE!</v>
      </c>
      <c r="T173" s="177" t="e">
        <f>SUMIFS('[7]基本支出总表（开）'!M:M,'[7]基本支出总表（开）'!C:C,MID(TRIM(A173),2,7))</f>
        <v>#VALUE!</v>
      </c>
      <c r="U173" s="177" t="e">
        <f>SUMIFS('[7]项目支出总表（开）'!V:V,'[7]项目支出总表（开）'!C:C,MID(TRIM(A173),2,7))</f>
        <v>#VALUE!</v>
      </c>
    </row>
    <row r="174" s="130" customFormat="1" ht="21.75" customHeight="1" spans="1:21">
      <c r="A174" s="176" t="s">
        <v>222</v>
      </c>
      <c r="B174" s="177">
        <v>42.39</v>
      </c>
      <c r="C174" s="177"/>
      <c r="D174" s="177"/>
      <c r="E174" s="177"/>
      <c r="F174" s="177">
        <v>42.39</v>
      </c>
      <c r="G174" s="177" t="e">
        <f t="shared" si="174"/>
        <v>#VALUE!</v>
      </c>
      <c r="H174" s="177" t="e">
        <f>SUMIFS('[7]基本支出总表（开）'!P:P,'[7]基本支出总表（开）'!C:C,MID(A174,4,7))</f>
        <v>#VALUE!</v>
      </c>
      <c r="I174" s="177" t="e">
        <f>SUMIFS('[7]项目支出总表（开）'!Y:Y,'[7]项目支出总表（开）'!C:C,MID(A174,4,7))+SUMIFS('[7]项目支出总表（开）'!Z:Z,'[7]项目支出总表（开）'!C:C,MID(A174,4,7))</f>
        <v>#VALUE!</v>
      </c>
      <c r="J174" s="186" t="e">
        <f t="shared" si="137"/>
        <v>#VALUE!</v>
      </c>
      <c r="K174" s="186" t="str">
        <f t="shared" si="138"/>
        <v/>
      </c>
      <c r="L174" s="186" t="e">
        <f t="shared" si="139"/>
        <v>#VALUE!</v>
      </c>
      <c r="O174" s="132"/>
      <c r="S174" s="177" t="e">
        <f t="shared" si="175"/>
        <v>#VALUE!</v>
      </c>
      <c r="T174" s="177" t="e">
        <f>SUMIFS('[7]基本支出总表（开）'!M:M,'[7]基本支出总表（开）'!C:C,MID(TRIM(A174),2,7))</f>
        <v>#VALUE!</v>
      </c>
      <c r="U174" s="177" t="e">
        <f>SUMIFS('[7]项目支出总表（开）'!V:V,'[7]项目支出总表（开）'!C:C,MID(TRIM(A174),2,7))</f>
        <v>#VALUE!</v>
      </c>
    </row>
    <row r="175" s="130" customFormat="1" ht="21.75" customHeight="1" spans="1:21">
      <c r="A175" s="176" t="s">
        <v>223</v>
      </c>
      <c r="B175" s="177">
        <v>1600</v>
      </c>
      <c r="C175" s="177"/>
      <c r="D175" s="177"/>
      <c r="E175" s="177"/>
      <c r="F175" s="177">
        <v>1600</v>
      </c>
      <c r="G175" s="177" t="e">
        <f t="shared" si="174"/>
        <v>#VALUE!</v>
      </c>
      <c r="H175" s="177" t="e">
        <f>SUMIFS('[7]基本支出总表（开）'!P:P,'[7]基本支出总表（开）'!C:C,MID(A175,4,7))</f>
        <v>#VALUE!</v>
      </c>
      <c r="I175" s="177" t="e">
        <f>SUMIFS('[7]项目支出总表（开）'!Y:Y,'[7]项目支出总表（开）'!C:C,MID(A175,4,7))+SUMIFS('[7]项目支出总表（开）'!Z:Z,'[7]项目支出总表（开）'!C:C,MID(A175,4,7))</f>
        <v>#VALUE!</v>
      </c>
      <c r="J175" s="186" t="e">
        <f t="shared" si="137"/>
        <v>#VALUE!</v>
      </c>
      <c r="K175" s="186" t="str">
        <f t="shared" si="138"/>
        <v/>
      </c>
      <c r="L175" s="186" t="e">
        <f t="shared" si="139"/>
        <v>#VALUE!</v>
      </c>
      <c r="O175" s="132"/>
      <c r="S175" s="177" t="e">
        <f t="shared" si="175"/>
        <v>#VALUE!</v>
      </c>
      <c r="T175" s="177" t="e">
        <f>SUMIFS('[7]基本支出总表（开）'!M:M,'[7]基本支出总表（开）'!C:C,MID(TRIM(A175),2,7))</f>
        <v>#VALUE!</v>
      </c>
      <c r="U175" s="177" t="e">
        <f>SUMIFS('[7]项目支出总表（开）'!V:V,'[7]项目支出总表（开）'!C:C,MID(TRIM(A175),2,7))</f>
        <v>#VALUE!</v>
      </c>
    </row>
    <row r="176" s="130" customFormat="1" ht="21.75" customHeight="1" spans="1:21">
      <c r="A176" s="176" t="s">
        <v>224</v>
      </c>
      <c r="B176" s="177">
        <v>135.366796</v>
      </c>
      <c r="C176" s="177">
        <v>105.366796</v>
      </c>
      <c r="D176" s="177">
        <v>97.142187</v>
      </c>
      <c r="E176" s="177">
        <v>8.224609</v>
      </c>
      <c r="F176" s="177">
        <v>30</v>
      </c>
      <c r="G176" s="177" t="e">
        <f t="shared" si="174"/>
        <v>#VALUE!</v>
      </c>
      <c r="H176" s="177" t="e">
        <f>SUMIFS('[7]基本支出总表（开）'!P:P,'[7]基本支出总表（开）'!C:C,MID(A176,4,7))</f>
        <v>#VALUE!</v>
      </c>
      <c r="I176" s="177" t="e">
        <f>SUMIFS('[7]项目支出总表（开）'!Y:Y,'[7]项目支出总表（开）'!C:C,MID(A176,4,7))+SUMIFS('[7]项目支出总表（开）'!Z:Z,'[7]项目支出总表（开）'!C:C,MID(A176,4,7))</f>
        <v>#VALUE!</v>
      </c>
      <c r="J176" s="186" t="e">
        <f t="shared" si="137"/>
        <v>#VALUE!</v>
      </c>
      <c r="K176" s="186" t="e">
        <f t="shared" si="138"/>
        <v>#VALUE!</v>
      </c>
      <c r="L176" s="186" t="e">
        <f t="shared" si="139"/>
        <v>#VALUE!</v>
      </c>
      <c r="O176" s="132"/>
      <c r="S176" s="177" t="e">
        <f t="shared" si="175"/>
        <v>#VALUE!</v>
      </c>
      <c r="T176" s="177" t="e">
        <f>SUMIFS('[7]基本支出总表（开）'!M:M,'[7]基本支出总表（开）'!C:C,MID(TRIM(A176),2,7))</f>
        <v>#VALUE!</v>
      </c>
      <c r="U176" s="177" t="e">
        <f>SUMIFS('[7]项目支出总表（开）'!V:V,'[7]项目支出总表（开）'!C:C,MID(TRIM(A176),2,7))</f>
        <v>#VALUE!</v>
      </c>
    </row>
    <row r="177" s="130" customFormat="1" ht="21.75" customHeight="1" spans="1:21">
      <c r="A177" s="174" t="s">
        <v>225</v>
      </c>
      <c r="B177" s="175">
        <f t="shared" ref="B177:I177" si="178">SUM(B178:B179)</f>
        <v>430</v>
      </c>
      <c r="C177" s="175">
        <f t="shared" si="178"/>
        <v>0</v>
      </c>
      <c r="D177" s="175">
        <f t="shared" si="178"/>
        <v>0</v>
      </c>
      <c r="E177" s="175">
        <f t="shared" si="178"/>
        <v>0</v>
      </c>
      <c r="F177" s="175">
        <f t="shared" si="178"/>
        <v>430</v>
      </c>
      <c r="G177" s="175" t="e">
        <f t="shared" si="178"/>
        <v>#VALUE!</v>
      </c>
      <c r="H177" s="175" t="e">
        <f t="shared" si="178"/>
        <v>#VALUE!</v>
      </c>
      <c r="I177" s="175" t="e">
        <f t="shared" si="178"/>
        <v>#VALUE!</v>
      </c>
      <c r="J177" s="185" t="e">
        <f t="shared" si="137"/>
        <v>#VALUE!</v>
      </c>
      <c r="K177" s="185" t="str">
        <f t="shared" si="138"/>
        <v/>
      </c>
      <c r="L177" s="185" t="e">
        <f t="shared" si="139"/>
        <v>#VALUE!</v>
      </c>
      <c r="O177" s="132"/>
      <c r="S177" s="175" t="e">
        <f t="shared" ref="S177:U177" si="179">SUM(S178:S179)</f>
        <v>#VALUE!</v>
      </c>
      <c r="T177" s="175" t="e">
        <f t="shared" si="179"/>
        <v>#VALUE!</v>
      </c>
      <c r="U177" s="175" t="e">
        <f t="shared" si="179"/>
        <v>#VALUE!</v>
      </c>
    </row>
    <row r="178" s="130" customFormat="1" ht="21.75" customHeight="1" spans="1:21">
      <c r="A178" s="176" t="s">
        <v>226</v>
      </c>
      <c r="B178" s="177">
        <v>300</v>
      </c>
      <c r="C178" s="177"/>
      <c r="D178" s="177"/>
      <c r="E178" s="177"/>
      <c r="F178" s="177">
        <v>300</v>
      </c>
      <c r="G178" s="177" t="e">
        <f t="shared" ref="G178:G181" si="180">SUM(H178:I178)</f>
        <v>#VALUE!</v>
      </c>
      <c r="H178" s="177" t="e">
        <f>SUMIFS('[7]基本支出总表（开）'!P:P,'[7]基本支出总表（开）'!C:C,MID(A178,4,7))</f>
        <v>#VALUE!</v>
      </c>
      <c r="I178" s="177" t="e">
        <f>SUMIFS('[7]项目支出总表（开）'!Y:Y,'[7]项目支出总表（开）'!C:C,MID(A178,4,7))+SUMIFS('[7]项目支出总表（开）'!Z:Z,'[7]项目支出总表（开）'!C:C,MID(A178,4,7))</f>
        <v>#VALUE!</v>
      </c>
      <c r="J178" s="186" t="e">
        <f t="shared" si="137"/>
        <v>#VALUE!</v>
      </c>
      <c r="K178" s="186" t="str">
        <f t="shared" si="138"/>
        <v/>
      </c>
      <c r="L178" s="186" t="e">
        <f t="shared" si="139"/>
        <v>#VALUE!</v>
      </c>
      <c r="O178" s="132"/>
      <c r="S178" s="177" t="e">
        <f t="shared" ref="S178:S181" si="181">SUM(T178:U178)</f>
        <v>#VALUE!</v>
      </c>
      <c r="T178" s="177" t="e">
        <f>SUMIFS('[7]基本支出总表（开）'!M:M,'[7]基本支出总表（开）'!C:C,MID(TRIM(A178),2,7))</f>
        <v>#VALUE!</v>
      </c>
      <c r="U178" s="177" t="e">
        <f>SUMIFS('[7]项目支出总表（开）'!V:V,'[7]项目支出总表（开）'!C:C,MID(TRIM(A178),2,7))</f>
        <v>#VALUE!</v>
      </c>
    </row>
    <row r="179" s="130" customFormat="1" ht="21.75" customHeight="1" spans="1:21">
      <c r="A179" s="176" t="s">
        <v>227</v>
      </c>
      <c r="B179" s="177">
        <v>130</v>
      </c>
      <c r="C179" s="177"/>
      <c r="D179" s="177"/>
      <c r="E179" s="177"/>
      <c r="F179" s="177">
        <v>130</v>
      </c>
      <c r="G179" s="177" t="e">
        <f t="shared" si="180"/>
        <v>#VALUE!</v>
      </c>
      <c r="H179" s="177" t="e">
        <f>SUMIFS('[7]基本支出总表（开）'!P:P,'[7]基本支出总表（开）'!C:C,MID(A179,4,7))</f>
        <v>#VALUE!</v>
      </c>
      <c r="I179" s="177" t="e">
        <f>SUMIFS('[7]项目支出总表（开）'!Y:Y,'[7]项目支出总表（开）'!C:C,MID(A179,4,7))+SUMIFS('[7]项目支出总表（开）'!Z:Z,'[7]项目支出总表（开）'!C:C,MID(A179,4,7))</f>
        <v>#VALUE!</v>
      </c>
      <c r="J179" s="186" t="e">
        <f t="shared" si="137"/>
        <v>#VALUE!</v>
      </c>
      <c r="K179" s="186" t="str">
        <f t="shared" si="138"/>
        <v/>
      </c>
      <c r="L179" s="186" t="e">
        <f t="shared" si="139"/>
        <v>#VALUE!</v>
      </c>
      <c r="O179" s="132"/>
      <c r="S179" s="177" t="e">
        <f t="shared" si="181"/>
        <v>#VALUE!</v>
      </c>
      <c r="T179" s="177" t="e">
        <f>SUMIFS('[7]基本支出总表（开）'!M:M,'[7]基本支出总表（开）'!C:C,MID(TRIM(A179),2,7))</f>
        <v>#VALUE!</v>
      </c>
      <c r="U179" s="177" t="e">
        <f>SUMIFS('[7]项目支出总表（开）'!V:V,'[7]项目支出总表（开）'!C:C,MID(TRIM(A179),2,7))</f>
        <v>#VALUE!</v>
      </c>
    </row>
    <row r="180" s="130" customFormat="1" ht="21.75" customHeight="1" spans="1:21">
      <c r="A180" s="174" t="s">
        <v>228</v>
      </c>
      <c r="B180" s="175">
        <f t="shared" ref="B180:I180" si="182">SUM(B181)</f>
        <v>1903</v>
      </c>
      <c r="C180" s="175">
        <f t="shared" si="182"/>
        <v>0</v>
      </c>
      <c r="D180" s="175">
        <f t="shared" si="182"/>
        <v>0</v>
      </c>
      <c r="E180" s="175">
        <f t="shared" si="182"/>
        <v>0</v>
      </c>
      <c r="F180" s="175">
        <f t="shared" si="182"/>
        <v>1903</v>
      </c>
      <c r="G180" s="175" t="e">
        <f t="shared" si="182"/>
        <v>#VALUE!</v>
      </c>
      <c r="H180" s="175" t="e">
        <f t="shared" si="182"/>
        <v>#VALUE!</v>
      </c>
      <c r="I180" s="175" t="e">
        <f t="shared" si="182"/>
        <v>#VALUE!</v>
      </c>
      <c r="J180" s="185" t="e">
        <f t="shared" si="137"/>
        <v>#VALUE!</v>
      </c>
      <c r="K180" s="185" t="str">
        <f t="shared" si="138"/>
        <v/>
      </c>
      <c r="L180" s="185" t="e">
        <f t="shared" si="139"/>
        <v>#VALUE!</v>
      </c>
      <c r="O180" s="132"/>
      <c r="S180" s="175" t="e">
        <f t="shared" ref="S180:U180" si="183">SUM(S181)</f>
        <v>#VALUE!</v>
      </c>
      <c r="T180" s="175" t="e">
        <f t="shared" si="183"/>
        <v>#VALUE!</v>
      </c>
      <c r="U180" s="175" t="e">
        <f t="shared" si="183"/>
        <v>#VALUE!</v>
      </c>
    </row>
    <row r="181" s="130" customFormat="1" ht="21.75" customHeight="1" spans="1:21">
      <c r="A181" s="176" t="s">
        <v>229</v>
      </c>
      <c r="B181" s="177">
        <v>1903</v>
      </c>
      <c r="C181" s="177"/>
      <c r="D181" s="177"/>
      <c r="E181" s="177"/>
      <c r="F181" s="177">
        <v>1903</v>
      </c>
      <c r="G181" s="177" t="e">
        <f t="shared" si="180"/>
        <v>#VALUE!</v>
      </c>
      <c r="H181" s="177" t="e">
        <f>SUMIFS('[7]基本支出总表（开）'!P:P,'[7]基本支出总表（开）'!C:C,MID(A181,4,7))</f>
        <v>#VALUE!</v>
      </c>
      <c r="I181" s="177" t="e">
        <f>SUMIFS('[7]项目支出总表（开）'!Y:Y,'[7]项目支出总表（开）'!C:C,MID(A181,4,7))+SUMIFS('[7]项目支出总表（开）'!Z:Z,'[7]项目支出总表（开）'!C:C,MID(A181,4,7))</f>
        <v>#VALUE!</v>
      </c>
      <c r="J181" s="186" t="e">
        <f t="shared" si="137"/>
        <v>#VALUE!</v>
      </c>
      <c r="K181" s="186" t="str">
        <f t="shared" si="138"/>
        <v/>
      </c>
      <c r="L181" s="186" t="e">
        <f t="shared" si="139"/>
        <v>#VALUE!</v>
      </c>
      <c r="O181" s="132"/>
      <c r="S181" s="177" t="e">
        <f t="shared" si="181"/>
        <v>#VALUE!</v>
      </c>
      <c r="T181" s="177" t="e">
        <f>SUMIFS('[7]基本支出总表（开）'!M:M,'[7]基本支出总表（开）'!C:C,MID(TRIM(A181),2,7))</f>
        <v>#VALUE!</v>
      </c>
      <c r="U181" s="177" t="e">
        <f>SUMIFS('[7]项目支出总表（开）'!V:V,'[7]项目支出总表（开）'!C:C,MID(TRIM(A181),2,7))</f>
        <v>#VALUE!</v>
      </c>
    </row>
    <row r="182" s="130" customFormat="1" ht="21.75" customHeight="1" spans="1:21">
      <c r="A182" s="174" t="s">
        <v>230</v>
      </c>
      <c r="B182" s="175">
        <f t="shared" ref="B182:I182" si="184">SUM(B183:B184)</f>
        <v>1640</v>
      </c>
      <c r="C182" s="175">
        <f t="shared" si="184"/>
        <v>0</v>
      </c>
      <c r="D182" s="175">
        <f t="shared" si="184"/>
        <v>0</v>
      </c>
      <c r="E182" s="175">
        <f t="shared" si="184"/>
        <v>0</v>
      </c>
      <c r="F182" s="175">
        <f t="shared" si="184"/>
        <v>1640</v>
      </c>
      <c r="G182" s="175" t="e">
        <f t="shared" si="184"/>
        <v>#VALUE!</v>
      </c>
      <c r="H182" s="175" t="e">
        <f t="shared" si="184"/>
        <v>#VALUE!</v>
      </c>
      <c r="I182" s="175" t="e">
        <f t="shared" si="184"/>
        <v>#VALUE!</v>
      </c>
      <c r="J182" s="185" t="e">
        <f t="shared" si="137"/>
        <v>#VALUE!</v>
      </c>
      <c r="K182" s="185" t="str">
        <f t="shared" si="138"/>
        <v/>
      </c>
      <c r="L182" s="185" t="e">
        <f t="shared" si="139"/>
        <v>#VALUE!</v>
      </c>
      <c r="O182" s="132"/>
      <c r="S182" s="175" t="e">
        <f t="shared" ref="S182:U182" si="185">SUM(S183:S184)</f>
        <v>#VALUE!</v>
      </c>
      <c r="T182" s="175" t="e">
        <f t="shared" si="185"/>
        <v>#VALUE!</v>
      </c>
      <c r="U182" s="175" t="e">
        <f t="shared" si="185"/>
        <v>#VALUE!</v>
      </c>
    </row>
    <row r="183" s="130" customFormat="1" ht="21.75" customHeight="1" spans="1:21">
      <c r="A183" s="176" t="s">
        <v>231</v>
      </c>
      <c r="B183" s="177">
        <v>1640</v>
      </c>
      <c r="C183" s="177"/>
      <c r="D183" s="177"/>
      <c r="E183" s="177"/>
      <c r="F183" s="177">
        <v>1640</v>
      </c>
      <c r="G183" s="177" t="e">
        <f t="shared" ref="G183:G186" si="186">SUM(H183:I183)</f>
        <v>#VALUE!</v>
      </c>
      <c r="H183" s="177" t="e">
        <f>SUMIFS('[7]基本支出总表（开）'!P:P,'[7]基本支出总表（开）'!C:C,MID(A183,4,7))</f>
        <v>#VALUE!</v>
      </c>
      <c r="I183" s="177" t="e">
        <f>SUMIFS('[7]项目支出总表（开）'!Y:Y,'[7]项目支出总表（开）'!C:C,MID(A183,4,7))+SUMIFS('[7]项目支出总表（开）'!Z:Z,'[7]项目支出总表（开）'!C:C,MID(A183,4,7))</f>
        <v>#VALUE!</v>
      </c>
      <c r="J183" s="186" t="e">
        <f t="shared" si="137"/>
        <v>#VALUE!</v>
      </c>
      <c r="K183" s="186" t="str">
        <f t="shared" si="138"/>
        <v/>
      </c>
      <c r="L183" s="186" t="e">
        <f t="shared" si="139"/>
        <v>#VALUE!</v>
      </c>
      <c r="O183" s="132"/>
      <c r="S183" s="177" t="e">
        <f t="shared" ref="S183:S186" si="187">SUM(T183:U183)</f>
        <v>#VALUE!</v>
      </c>
      <c r="T183" s="177" t="e">
        <f>SUMIFS('[7]基本支出总表（开）'!M:M,'[7]基本支出总表（开）'!C:C,MID(TRIM(A183),2,7))</f>
        <v>#VALUE!</v>
      </c>
      <c r="U183" s="177" t="e">
        <f>SUMIFS('[7]项目支出总表（开）'!V:V,'[7]项目支出总表（开）'!C:C,MID(TRIM(A183),2,7))</f>
        <v>#VALUE!</v>
      </c>
    </row>
    <row r="184" s="130" customFormat="1" ht="21.75" customHeight="1" spans="1:21">
      <c r="A184" s="178" t="s">
        <v>232</v>
      </c>
      <c r="B184" s="177"/>
      <c r="C184" s="177"/>
      <c r="D184" s="177"/>
      <c r="E184" s="177"/>
      <c r="F184" s="177"/>
      <c r="G184" s="177" t="e">
        <f t="shared" si="186"/>
        <v>#VALUE!</v>
      </c>
      <c r="H184" s="177" t="e">
        <f>SUMIFS('[7]基本支出总表（开）'!P:P,'[7]基本支出总表（开）'!C:C,MID(A184,4,7))</f>
        <v>#VALUE!</v>
      </c>
      <c r="I184" s="177" t="e">
        <f>SUMIFS('[7]项目支出总表（开）'!Y:Y,'[7]项目支出总表（开）'!C:C,MID(A184,4,7))+SUMIFS('[7]项目支出总表（开）'!Z:Z,'[7]项目支出总表（开）'!C:C,MID(A184,4,7))</f>
        <v>#VALUE!</v>
      </c>
      <c r="J184" s="186" t="str">
        <f t="shared" si="137"/>
        <v/>
      </c>
      <c r="K184" s="186" t="str">
        <f t="shared" si="138"/>
        <v/>
      </c>
      <c r="L184" s="186" t="str">
        <f t="shared" si="139"/>
        <v/>
      </c>
      <c r="O184" s="132"/>
      <c r="S184" s="177" t="e">
        <f t="shared" si="187"/>
        <v>#VALUE!</v>
      </c>
      <c r="T184" s="177" t="e">
        <f>SUMIFS('[7]基本支出总表（开）'!M:M,'[7]基本支出总表（开）'!C:C,MID(TRIM(A184),2,7))</f>
        <v>#VALUE!</v>
      </c>
      <c r="U184" s="177" t="e">
        <f>SUMIFS('[7]项目支出总表（开）'!V:V,'[7]项目支出总表（开）'!C:C,MID(TRIM(A184),2,7))</f>
        <v>#VALUE!</v>
      </c>
    </row>
    <row r="185" s="130" customFormat="1" ht="21.75" customHeight="1" spans="1:21">
      <c r="A185" s="174" t="s">
        <v>233</v>
      </c>
      <c r="B185" s="175">
        <f t="shared" ref="B185:I185" si="188">SUM(B186)</f>
        <v>30</v>
      </c>
      <c r="C185" s="175">
        <f t="shared" si="188"/>
        <v>0</v>
      </c>
      <c r="D185" s="175">
        <f t="shared" si="188"/>
        <v>0</v>
      </c>
      <c r="E185" s="175">
        <f t="shared" si="188"/>
        <v>0</v>
      </c>
      <c r="F185" s="175">
        <f t="shared" si="188"/>
        <v>30</v>
      </c>
      <c r="G185" s="175" t="e">
        <f t="shared" si="188"/>
        <v>#VALUE!</v>
      </c>
      <c r="H185" s="175" t="e">
        <f t="shared" si="188"/>
        <v>#VALUE!</v>
      </c>
      <c r="I185" s="175" t="e">
        <f t="shared" si="188"/>
        <v>#VALUE!</v>
      </c>
      <c r="J185" s="185" t="e">
        <f t="shared" si="137"/>
        <v>#VALUE!</v>
      </c>
      <c r="K185" s="185" t="str">
        <f t="shared" si="138"/>
        <v/>
      </c>
      <c r="L185" s="185" t="e">
        <f t="shared" si="139"/>
        <v>#VALUE!</v>
      </c>
      <c r="O185" s="132"/>
      <c r="S185" s="175" t="e">
        <f t="shared" ref="S185:U185" si="189">SUM(S186)</f>
        <v>#VALUE!</v>
      </c>
      <c r="T185" s="175" t="e">
        <f t="shared" si="189"/>
        <v>#VALUE!</v>
      </c>
      <c r="U185" s="175" t="e">
        <f t="shared" si="189"/>
        <v>#VALUE!</v>
      </c>
    </row>
    <row r="186" s="130" customFormat="1" ht="21.75" customHeight="1" spans="1:21">
      <c r="A186" s="176" t="s">
        <v>234</v>
      </c>
      <c r="B186" s="177">
        <v>30</v>
      </c>
      <c r="C186" s="177"/>
      <c r="D186" s="177"/>
      <c r="E186" s="177"/>
      <c r="F186" s="177">
        <v>30</v>
      </c>
      <c r="G186" s="177" t="e">
        <f t="shared" si="186"/>
        <v>#VALUE!</v>
      </c>
      <c r="H186" s="177" t="e">
        <f>SUMIFS('[7]基本支出总表（开）'!P:P,'[7]基本支出总表（开）'!C:C,MID(A186,4,7))</f>
        <v>#VALUE!</v>
      </c>
      <c r="I186" s="177" t="e">
        <f>SUMIFS('[7]项目支出总表（开）'!Y:Y,'[7]项目支出总表（开）'!C:C,MID(A186,4,7))+SUMIFS('[7]项目支出总表（开）'!Z:Z,'[7]项目支出总表（开）'!C:C,MID(A186,4,7))</f>
        <v>#VALUE!</v>
      </c>
      <c r="J186" s="186" t="e">
        <f t="shared" si="137"/>
        <v>#VALUE!</v>
      </c>
      <c r="K186" s="186" t="str">
        <f t="shared" si="138"/>
        <v/>
      </c>
      <c r="L186" s="186" t="e">
        <f t="shared" si="139"/>
        <v>#VALUE!</v>
      </c>
      <c r="O186" s="132"/>
      <c r="S186" s="177" t="e">
        <f t="shared" si="187"/>
        <v>#VALUE!</v>
      </c>
      <c r="T186" s="177" t="e">
        <f>SUMIFS('[7]基本支出总表（开）'!M:M,'[7]基本支出总表（开）'!C:C,MID(TRIM(A186),2,7))</f>
        <v>#VALUE!</v>
      </c>
      <c r="U186" s="177" t="e">
        <f>SUMIFS('[7]项目支出总表（开）'!V:V,'[7]项目支出总表（开）'!C:C,MID(TRIM(A186),2,7))</f>
        <v>#VALUE!</v>
      </c>
    </row>
    <row r="187" s="130" customFormat="1" ht="21.75" customHeight="1" spans="1:21">
      <c r="A187" s="174" t="s">
        <v>235</v>
      </c>
      <c r="B187" s="175">
        <f t="shared" ref="B187:I187" si="190">SUM(B188:B191)</f>
        <v>190.812795</v>
      </c>
      <c r="C187" s="175">
        <f t="shared" si="190"/>
        <v>124.112795</v>
      </c>
      <c r="D187" s="175">
        <f t="shared" si="190"/>
        <v>112.371842</v>
      </c>
      <c r="E187" s="175">
        <f t="shared" si="190"/>
        <v>11.740953</v>
      </c>
      <c r="F187" s="175">
        <f t="shared" si="190"/>
        <v>66.7</v>
      </c>
      <c r="G187" s="175" t="e">
        <f t="shared" si="190"/>
        <v>#VALUE!</v>
      </c>
      <c r="H187" s="175" t="e">
        <f t="shared" si="190"/>
        <v>#VALUE!</v>
      </c>
      <c r="I187" s="175" t="e">
        <f t="shared" si="190"/>
        <v>#VALUE!</v>
      </c>
      <c r="J187" s="185" t="e">
        <f t="shared" si="137"/>
        <v>#VALUE!</v>
      </c>
      <c r="K187" s="185" t="e">
        <f t="shared" si="138"/>
        <v>#VALUE!</v>
      </c>
      <c r="L187" s="185" t="e">
        <f t="shared" si="139"/>
        <v>#VALUE!</v>
      </c>
      <c r="O187" s="132"/>
      <c r="S187" s="175" t="e">
        <f t="shared" ref="S187:U187" si="191">SUM(S188:S191)</f>
        <v>#VALUE!</v>
      </c>
      <c r="T187" s="175" t="e">
        <f t="shared" si="191"/>
        <v>#VALUE!</v>
      </c>
      <c r="U187" s="175" t="e">
        <f t="shared" si="191"/>
        <v>#VALUE!</v>
      </c>
    </row>
    <row r="188" s="130" customFormat="1" ht="21.75" customHeight="1" spans="1:21">
      <c r="A188" s="176" t="s">
        <v>236</v>
      </c>
      <c r="B188" s="177">
        <v>124.112795</v>
      </c>
      <c r="C188" s="177">
        <v>124.112795</v>
      </c>
      <c r="D188" s="177">
        <v>112.371842</v>
      </c>
      <c r="E188" s="177">
        <v>11.740953</v>
      </c>
      <c r="F188" s="177"/>
      <c r="G188" s="177" t="e">
        <f t="shared" ref="G188:G191" si="192">SUM(H188:I188)</f>
        <v>#VALUE!</v>
      </c>
      <c r="H188" s="177" t="e">
        <f>SUMIFS('[7]基本支出总表（开）'!P:P,'[7]基本支出总表（开）'!C:C,MID(A188,4,7))</f>
        <v>#VALUE!</v>
      </c>
      <c r="I188" s="177" t="e">
        <f>SUMIFS('[7]项目支出总表（开）'!Y:Y,'[7]项目支出总表（开）'!C:C,MID(A188,4,7))+SUMIFS('[7]项目支出总表（开）'!Z:Z,'[7]项目支出总表（开）'!C:C,MID(A188,4,7))</f>
        <v>#VALUE!</v>
      </c>
      <c r="J188" s="186" t="e">
        <f t="shared" si="137"/>
        <v>#VALUE!</v>
      </c>
      <c r="K188" s="186" t="e">
        <f t="shared" si="138"/>
        <v>#VALUE!</v>
      </c>
      <c r="L188" s="186" t="str">
        <f t="shared" si="139"/>
        <v/>
      </c>
      <c r="O188" s="132"/>
      <c r="S188" s="177" t="e">
        <f t="shared" ref="S188:S191" si="193">SUM(T188:U188)</f>
        <v>#VALUE!</v>
      </c>
      <c r="T188" s="177" t="e">
        <f>SUMIFS('[7]基本支出总表（开）'!M:M,'[7]基本支出总表（开）'!C:C,MID(TRIM(A188),2,7))</f>
        <v>#VALUE!</v>
      </c>
      <c r="U188" s="177" t="e">
        <f>SUMIFS('[7]项目支出总表（开）'!V:V,'[7]项目支出总表（开）'!C:C,MID(TRIM(A188),2,7))</f>
        <v>#VALUE!</v>
      </c>
    </row>
    <row r="189" s="130" customFormat="1" ht="21.75" customHeight="1" spans="1:21">
      <c r="A189" s="176" t="s">
        <v>237</v>
      </c>
      <c r="B189" s="177">
        <v>45</v>
      </c>
      <c r="C189" s="177"/>
      <c r="D189" s="177"/>
      <c r="E189" s="177"/>
      <c r="F189" s="177">
        <v>45</v>
      </c>
      <c r="G189" s="177" t="e">
        <f t="shared" si="192"/>
        <v>#VALUE!</v>
      </c>
      <c r="H189" s="177" t="e">
        <f>SUMIFS('[7]基本支出总表（开）'!P:P,'[7]基本支出总表（开）'!C:C,MID(A189,4,7))</f>
        <v>#VALUE!</v>
      </c>
      <c r="I189" s="177" t="e">
        <f>SUMIFS('[7]项目支出总表（开）'!Y:Y,'[7]项目支出总表（开）'!C:C,MID(A189,4,7))+SUMIFS('[7]项目支出总表（开）'!Z:Z,'[7]项目支出总表（开）'!C:C,MID(A189,4,7))</f>
        <v>#VALUE!</v>
      </c>
      <c r="J189" s="186" t="e">
        <f t="shared" si="137"/>
        <v>#VALUE!</v>
      </c>
      <c r="K189" s="186" t="str">
        <f t="shared" si="138"/>
        <v/>
      </c>
      <c r="L189" s="186" t="e">
        <f t="shared" si="139"/>
        <v>#VALUE!</v>
      </c>
      <c r="O189" s="132"/>
      <c r="S189" s="177" t="e">
        <f t="shared" si="193"/>
        <v>#VALUE!</v>
      </c>
      <c r="T189" s="177" t="e">
        <f>SUMIFS('[7]基本支出总表（开）'!M:M,'[7]基本支出总表（开）'!C:C,MID(TRIM(A189),2,7))</f>
        <v>#VALUE!</v>
      </c>
      <c r="U189" s="177" t="e">
        <f>SUMIFS('[7]项目支出总表（开）'!V:V,'[7]项目支出总表（开）'!C:C,MID(TRIM(A189),2,7))</f>
        <v>#VALUE!</v>
      </c>
    </row>
    <row r="190" s="130" customFormat="1" ht="21.75" customHeight="1" spans="1:21">
      <c r="A190" s="176" t="s">
        <v>238</v>
      </c>
      <c r="B190" s="177">
        <v>21.7</v>
      </c>
      <c r="C190" s="177"/>
      <c r="D190" s="177"/>
      <c r="E190" s="177"/>
      <c r="F190" s="177">
        <v>21.7</v>
      </c>
      <c r="G190" s="177" t="e">
        <f t="shared" si="192"/>
        <v>#VALUE!</v>
      </c>
      <c r="H190" s="177" t="e">
        <f>SUMIFS('[7]基本支出总表（开）'!P:P,'[7]基本支出总表（开）'!C:C,MID(A190,4,7))</f>
        <v>#VALUE!</v>
      </c>
      <c r="I190" s="177" t="e">
        <f>SUMIFS('[7]项目支出总表（开）'!Y:Y,'[7]项目支出总表（开）'!C:C,MID(A190,4,7))+SUMIFS('[7]项目支出总表（开）'!Z:Z,'[7]项目支出总表（开）'!C:C,MID(A190,4,7))</f>
        <v>#VALUE!</v>
      </c>
      <c r="J190" s="186" t="e">
        <f t="shared" si="137"/>
        <v>#VALUE!</v>
      </c>
      <c r="K190" s="186" t="str">
        <f t="shared" si="138"/>
        <v/>
      </c>
      <c r="L190" s="186" t="e">
        <f t="shared" si="139"/>
        <v>#VALUE!</v>
      </c>
      <c r="O190" s="132"/>
      <c r="S190" s="177" t="e">
        <f t="shared" si="193"/>
        <v>#VALUE!</v>
      </c>
      <c r="T190" s="177" t="e">
        <f>SUMIFS('[7]基本支出总表（开）'!M:M,'[7]基本支出总表（开）'!C:C,MID(TRIM(A190),2,7))</f>
        <v>#VALUE!</v>
      </c>
      <c r="U190" s="177" t="e">
        <f>SUMIFS('[7]项目支出总表（开）'!V:V,'[7]项目支出总表（开）'!C:C,MID(TRIM(A190),2,7))</f>
        <v>#VALUE!</v>
      </c>
    </row>
    <row r="191" s="130" customFormat="1" ht="21.75" customHeight="1" spans="1:21">
      <c r="A191" s="178" t="s">
        <v>239</v>
      </c>
      <c r="B191" s="177"/>
      <c r="C191" s="177"/>
      <c r="D191" s="177"/>
      <c r="E191" s="177"/>
      <c r="F191" s="177"/>
      <c r="G191" s="177" t="e">
        <f t="shared" si="192"/>
        <v>#VALUE!</v>
      </c>
      <c r="H191" s="177" t="e">
        <f>SUMIFS('[7]基本支出总表（开）'!P:P,'[7]基本支出总表（开）'!C:C,MID(A191,4,7))</f>
        <v>#VALUE!</v>
      </c>
      <c r="I191" s="177" t="e">
        <f>SUMIFS('[7]项目支出总表（开）'!Y:Y,'[7]项目支出总表（开）'!C:C,MID(A191,4,7))+SUMIFS('[7]项目支出总表（开）'!Z:Z,'[7]项目支出总表（开）'!C:C,MID(A191,4,7))</f>
        <v>#VALUE!</v>
      </c>
      <c r="J191" s="186" t="str">
        <f t="shared" si="137"/>
        <v/>
      </c>
      <c r="K191" s="186" t="str">
        <f t="shared" si="138"/>
        <v/>
      </c>
      <c r="L191" s="186" t="str">
        <f t="shared" si="139"/>
        <v/>
      </c>
      <c r="O191" s="132"/>
      <c r="S191" s="177" t="e">
        <f t="shared" si="193"/>
        <v>#VALUE!</v>
      </c>
      <c r="T191" s="177" t="e">
        <f>SUMIFS('[7]基本支出总表（开）'!M:M,'[7]基本支出总表（开）'!C:C,MID(TRIM(A191),2,7))</f>
        <v>#VALUE!</v>
      </c>
      <c r="U191" s="177" t="e">
        <f>SUMIFS('[7]项目支出总表（开）'!V:V,'[7]项目支出总表（开）'!C:C,MID(TRIM(A191),2,7))</f>
        <v>#VALUE!</v>
      </c>
    </row>
    <row r="192" s="130" customFormat="1" ht="21.75" customHeight="1" spans="1:21">
      <c r="A192" s="179" t="s">
        <v>240</v>
      </c>
      <c r="B192" s="175">
        <f t="shared" ref="B192:I192" si="194">SUM(B193)</f>
        <v>0</v>
      </c>
      <c r="C192" s="175">
        <f t="shared" si="194"/>
        <v>0</v>
      </c>
      <c r="D192" s="175">
        <f t="shared" si="194"/>
        <v>0</v>
      </c>
      <c r="E192" s="175">
        <f t="shared" si="194"/>
        <v>0</v>
      </c>
      <c r="F192" s="175">
        <f t="shared" si="194"/>
        <v>0</v>
      </c>
      <c r="G192" s="175" t="e">
        <f t="shared" si="194"/>
        <v>#VALUE!</v>
      </c>
      <c r="H192" s="175" t="e">
        <f t="shared" si="194"/>
        <v>#VALUE!</v>
      </c>
      <c r="I192" s="175" t="e">
        <f t="shared" si="194"/>
        <v>#VALUE!</v>
      </c>
      <c r="J192" s="185" t="str">
        <f t="shared" si="137"/>
        <v/>
      </c>
      <c r="K192" s="185" t="str">
        <f t="shared" si="138"/>
        <v/>
      </c>
      <c r="L192" s="185" t="str">
        <f t="shared" si="139"/>
        <v/>
      </c>
      <c r="O192" s="132"/>
      <c r="S192" s="175" t="e">
        <f t="shared" ref="S192:U192" si="195">SUM(S193)</f>
        <v>#VALUE!</v>
      </c>
      <c r="T192" s="175" t="e">
        <f t="shared" si="195"/>
        <v>#VALUE!</v>
      </c>
      <c r="U192" s="175" t="e">
        <f t="shared" si="195"/>
        <v>#VALUE!</v>
      </c>
    </row>
    <row r="193" s="130" customFormat="1" ht="21.75" customHeight="1" spans="1:21">
      <c r="A193" s="178" t="s">
        <v>241</v>
      </c>
      <c r="B193" s="177"/>
      <c r="C193" s="177"/>
      <c r="D193" s="177"/>
      <c r="E193" s="177"/>
      <c r="F193" s="177"/>
      <c r="G193" s="177" t="e">
        <f t="shared" ref="G193:G197" si="196">SUM(H193:I193)</f>
        <v>#VALUE!</v>
      </c>
      <c r="H193" s="177" t="e">
        <f>SUMIFS('[7]基本支出总表（开）'!P:P,'[7]基本支出总表（开）'!C:C,MID(A193,4,7))</f>
        <v>#VALUE!</v>
      </c>
      <c r="I193" s="177" t="e">
        <f>SUMIFS('[7]项目支出总表（开）'!Y:Y,'[7]项目支出总表（开）'!C:C,MID(A193,4,7))+SUMIFS('[7]项目支出总表（开）'!Z:Z,'[7]项目支出总表（开）'!C:C,MID(A193,4,7))</f>
        <v>#VALUE!</v>
      </c>
      <c r="J193" s="186" t="str">
        <f t="shared" si="137"/>
        <v/>
      </c>
      <c r="K193" s="186" t="str">
        <f t="shared" si="138"/>
        <v/>
      </c>
      <c r="L193" s="186" t="str">
        <f t="shared" si="139"/>
        <v/>
      </c>
      <c r="O193" s="132"/>
      <c r="S193" s="177" t="e">
        <f t="shared" ref="S193:S197" si="197">SUM(T193:U193)</f>
        <v>#VALUE!</v>
      </c>
      <c r="T193" s="177" t="e">
        <f>SUMIFS('[7]基本支出总表（开）'!M:M,'[7]基本支出总表（开）'!C:C,MID(TRIM(A193),2,7))</f>
        <v>#VALUE!</v>
      </c>
      <c r="U193" s="177" t="e">
        <f>SUMIFS('[7]项目支出总表（开）'!V:V,'[7]项目支出总表（开）'!C:C,MID(TRIM(A193),2,7))</f>
        <v>#VALUE!</v>
      </c>
    </row>
    <row r="194" s="130" customFormat="1" ht="21.75" customHeight="1" spans="1:21">
      <c r="A194" s="172" t="s">
        <v>242</v>
      </c>
      <c r="B194" s="173">
        <f t="shared" ref="B194:I194" si="198">B195+B198+B200+B207+B203+B205</f>
        <v>2963.688037</v>
      </c>
      <c r="C194" s="173">
        <f t="shared" si="198"/>
        <v>381.228037</v>
      </c>
      <c r="D194" s="173">
        <f t="shared" si="198"/>
        <v>335.175872</v>
      </c>
      <c r="E194" s="173">
        <f t="shared" si="198"/>
        <v>46.052165</v>
      </c>
      <c r="F194" s="173">
        <f t="shared" si="198"/>
        <v>2582.46</v>
      </c>
      <c r="G194" s="173" t="e">
        <f t="shared" si="198"/>
        <v>#VALUE!</v>
      </c>
      <c r="H194" s="173" t="e">
        <f t="shared" si="198"/>
        <v>#VALUE!</v>
      </c>
      <c r="I194" s="173" t="e">
        <f t="shared" si="198"/>
        <v>#VALUE!</v>
      </c>
      <c r="J194" s="184" t="e">
        <f t="shared" si="137"/>
        <v>#VALUE!</v>
      </c>
      <c r="K194" s="184" t="e">
        <f t="shared" si="138"/>
        <v>#VALUE!</v>
      </c>
      <c r="L194" s="184" t="e">
        <f t="shared" si="139"/>
        <v>#VALUE!</v>
      </c>
      <c r="O194" s="132"/>
      <c r="S194" s="173" t="e">
        <f t="shared" ref="S194:U194" si="199">S195+S198+S200+S207+S203+S205</f>
        <v>#VALUE!</v>
      </c>
      <c r="T194" s="173" t="e">
        <f t="shared" si="199"/>
        <v>#VALUE!</v>
      </c>
      <c r="U194" s="173" t="e">
        <f t="shared" si="199"/>
        <v>#VALUE!</v>
      </c>
    </row>
    <row r="195" s="130" customFormat="1" ht="21.75" customHeight="1" spans="1:21">
      <c r="A195" s="174" t="s">
        <v>243</v>
      </c>
      <c r="B195" s="175">
        <f t="shared" ref="B195:I195" si="200">SUM(B196:B197)</f>
        <v>437.228037</v>
      </c>
      <c r="C195" s="175">
        <f t="shared" si="200"/>
        <v>381.228037</v>
      </c>
      <c r="D195" s="175">
        <f t="shared" si="200"/>
        <v>335.175872</v>
      </c>
      <c r="E195" s="175">
        <f t="shared" si="200"/>
        <v>46.052165</v>
      </c>
      <c r="F195" s="175">
        <f t="shared" si="200"/>
        <v>56</v>
      </c>
      <c r="G195" s="175" t="e">
        <f t="shared" si="200"/>
        <v>#VALUE!</v>
      </c>
      <c r="H195" s="175" t="e">
        <f t="shared" si="200"/>
        <v>#VALUE!</v>
      </c>
      <c r="I195" s="175" t="e">
        <f t="shared" si="200"/>
        <v>#VALUE!</v>
      </c>
      <c r="J195" s="185" t="e">
        <f t="shared" si="137"/>
        <v>#VALUE!</v>
      </c>
      <c r="K195" s="185" t="e">
        <f t="shared" si="138"/>
        <v>#VALUE!</v>
      </c>
      <c r="L195" s="185" t="e">
        <f t="shared" si="139"/>
        <v>#VALUE!</v>
      </c>
      <c r="O195" s="132"/>
      <c r="S195" s="175" t="e">
        <f t="shared" ref="S195:U195" si="201">SUM(S196:S197)</f>
        <v>#VALUE!</v>
      </c>
      <c r="T195" s="175" t="e">
        <f t="shared" si="201"/>
        <v>#VALUE!</v>
      </c>
      <c r="U195" s="175" t="e">
        <f t="shared" si="201"/>
        <v>#VALUE!</v>
      </c>
    </row>
    <row r="196" s="130" customFormat="1" ht="21.75" customHeight="1" spans="1:21">
      <c r="A196" s="176" t="s">
        <v>244</v>
      </c>
      <c r="B196" s="177">
        <v>381.228037</v>
      </c>
      <c r="C196" s="177">
        <v>381.228037</v>
      </c>
      <c r="D196" s="177">
        <v>335.175872</v>
      </c>
      <c r="E196" s="177">
        <v>46.052165</v>
      </c>
      <c r="F196" s="177"/>
      <c r="G196" s="177" t="e">
        <f t="shared" si="196"/>
        <v>#VALUE!</v>
      </c>
      <c r="H196" s="177" t="e">
        <f>SUMIFS('[7]基本支出总表（开）'!P:P,'[7]基本支出总表（开）'!C:C,MID(A196,4,7))</f>
        <v>#VALUE!</v>
      </c>
      <c r="I196" s="177" t="e">
        <f>SUMIFS('[7]项目支出总表（开）'!Y:Y,'[7]项目支出总表（开）'!C:C,MID(A196,4,7))+SUMIFS('[7]项目支出总表（开）'!Z:Z,'[7]项目支出总表（开）'!C:C,MID(A196,4,7))</f>
        <v>#VALUE!</v>
      </c>
      <c r="J196" s="186" t="e">
        <f t="shared" si="137"/>
        <v>#VALUE!</v>
      </c>
      <c r="K196" s="186" t="e">
        <f t="shared" si="138"/>
        <v>#VALUE!</v>
      </c>
      <c r="L196" s="186" t="str">
        <f t="shared" si="139"/>
        <v/>
      </c>
      <c r="O196" s="132"/>
      <c r="S196" s="177" t="e">
        <f t="shared" si="197"/>
        <v>#VALUE!</v>
      </c>
      <c r="T196" s="177" t="e">
        <f>SUMIFS('[7]基本支出总表（开）'!M:M,'[7]基本支出总表（开）'!C:C,MID(TRIM(A196),2,7))</f>
        <v>#VALUE!</v>
      </c>
      <c r="U196" s="177" t="e">
        <f>SUMIFS('[7]项目支出总表（开）'!V:V,'[7]项目支出总表（开）'!C:C,MID(TRIM(A196),2,7))</f>
        <v>#VALUE!</v>
      </c>
    </row>
    <row r="197" s="130" customFormat="1" ht="21.75" customHeight="1" spans="1:21">
      <c r="A197" s="176" t="s">
        <v>245</v>
      </c>
      <c r="B197" s="177">
        <v>56</v>
      </c>
      <c r="C197" s="177"/>
      <c r="D197" s="177"/>
      <c r="E197" s="177"/>
      <c r="F197" s="177">
        <v>56</v>
      </c>
      <c r="G197" s="177" t="e">
        <f t="shared" si="196"/>
        <v>#VALUE!</v>
      </c>
      <c r="H197" s="177" t="e">
        <f>SUMIFS('[7]基本支出总表（开）'!P:P,'[7]基本支出总表（开）'!C:C,MID(A197,4,7))</f>
        <v>#VALUE!</v>
      </c>
      <c r="I197" s="177" t="e">
        <f>SUMIFS('[7]项目支出总表（开）'!Y:Y,'[7]项目支出总表（开）'!C:C,MID(A197,4,7))+SUMIFS('[7]项目支出总表（开）'!Z:Z,'[7]项目支出总表（开）'!C:C,MID(A197,4,7))</f>
        <v>#VALUE!</v>
      </c>
      <c r="J197" s="186" t="e">
        <f t="shared" si="137"/>
        <v>#VALUE!</v>
      </c>
      <c r="K197" s="186" t="str">
        <f t="shared" si="138"/>
        <v/>
      </c>
      <c r="L197" s="186" t="e">
        <f t="shared" si="139"/>
        <v>#VALUE!</v>
      </c>
      <c r="O197" s="132"/>
      <c r="S197" s="177" t="e">
        <f t="shared" si="197"/>
        <v>#VALUE!</v>
      </c>
      <c r="T197" s="177" t="e">
        <f>SUMIFS('[7]基本支出总表（开）'!M:M,'[7]基本支出总表（开）'!C:C,MID(TRIM(A197),2,7))</f>
        <v>#VALUE!</v>
      </c>
      <c r="U197" s="177" t="e">
        <f>SUMIFS('[7]项目支出总表（开）'!V:V,'[7]项目支出总表（开）'!C:C,MID(TRIM(A197),2,7))</f>
        <v>#VALUE!</v>
      </c>
    </row>
    <row r="198" s="130" customFormat="1" ht="21.75" customHeight="1" spans="1:21">
      <c r="A198" s="174" t="s">
        <v>246</v>
      </c>
      <c r="B198" s="175">
        <f t="shared" ref="B198:I198" si="202">SUM(B199)</f>
        <v>161</v>
      </c>
      <c r="C198" s="175">
        <f t="shared" si="202"/>
        <v>0</v>
      </c>
      <c r="D198" s="175">
        <f t="shared" si="202"/>
        <v>0</v>
      </c>
      <c r="E198" s="175">
        <f t="shared" si="202"/>
        <v>0</v>
      </c>
      <c r="F198" s="175">
        <f t="shared" si="202"/>
        <v>161</v>
      </c>
      <c r="G198" s="175" t="e">
        <f t="shared" si="202"/>
        <v>#VALUE!</v>
      </c>
      <c r="H198" s="175" t="e">
        <f t="shared" si="202"/>
        <v>#VALUE!</v>
      </c>
      <c r="I198" s="175" t="e">
        <f t="shared" si="202"/>
        <v>#VALUE!</v>
      </c>
      <c r="J198" s="185" t="e">
        <f t="shared" ref="J198:J236" si="203">IF(B198=0,"",G198/B198)</f>
        <v>#VALUE!</v>
      </c>
      <c r="K198" s="185" t="str">
        <f t="shared" ref="K198:K236" si="204">IF(C198=0,"",H198/C198)</f>
        <v/>
      </c>
      <c r="L198" s="185" t="e">
        <f t="shared" ref="L198:L236" si="205">IF(F198=0,"",I198/F198)</f>
        <v>#VALUE!</v>
      </c>
      <c r="O198" s="132"/>
      <c r="S198" s="175" t="e">
        <f t="shared" ref="S198:U198" si="206">SUM(S199)</f>
        <v>#VALUE!</v>
      </c>
      <c r="T198" s="175" t="e">
        <f t="shared" si="206"/>
        <v>#VALUE!</v>
      </c>
      <c r="U198" s="175" t="e">
        <f t="shared" si="206"/>
        <v>#VALUE!</v>
      </c>
    </row>
    <row r="199" s="130" customFormat="1" ht="21.75" customHeight="1" spans="1:21">
      <c r="A199" s="176" t="s">
        <v>247</v>
      </c>
      <c r="B199" s="177">
        <v>161</v>
      </c>
      <c r="C199" s="177"/>
      <c r="D199" s="177"/>
      <c r="E199" s="177"/>
      <c r="F199" s="177">
        <v>161</v>
      </c>
      <c r="G199" s="177" t="e">
        <f t="shared" ref="G199:G202" si="207">SUM(H199:I199)</f>
        <v>#VALUE!</v>
      </c>
      <c r="H199" s="177" t="e">
        <f>SUMIFS('[7]基本支出总表（开）'!P:P,'[7]基本支出总表（开）'!C:C,MID(A199,4,7))</f>
        <v>#VALUE!</v>
      </c>
      <c r="I199" s="177" t="e">
        <f>SUMIFS('[7]项目支出总表（开）'!Y:Y,'[7]项目支出总表（开）'!C:C,MID(A199,4,7))+SUMIFS('[7]项目支出总表（开）'!Z:Z,'[7]项目支出总表（开）'!C:C,MID(A199,4,7))</f>
        <v>#VALUE!</v>
      </c>
      <c r="J199" s="186" t="e">
        <f t="shared" si="203"/>
        <v>#VALUE!</v>
      </c>
      <c r="K199" s="186" t="str">
        <f t="shared" si="204"/>
        <v/>
      </c>
      <c r="L199" s="186" t="e">
        <f t="shared" si="205"/>
        <v>#VALUE!</v>
      </c>
      <c r="O199" s="132"/>
      <c r="S199" s="177" t="e">
        <f t="shared" ref="S199:S202" si="208">SUM(T199:U199)</f>
        <v>#VALUE!</v>
      </c>
      <c r="T199" s="177" t="e">
        <f>SUMIFS('[7]基本支出总表（开）'!M:M,'[7]基本支出总表（开）'!C:C,MID(TRIM(A199),2,7))</f>
        <v>#VALUE!</v>
      </c>
      <c r="U199" s="177" t="e">
        <f>SUMIFS('[7]项目支出总表（开）'!V:V,'[7]项目支出总表（开）'!C:C,MID(TRIM(A199),2,7))</f>
        <v>#VALUE!</v>
      </c>
    </row>
    <row r="200" s="130" customFormat="1" ht="21.75" customHeight="1" spans="1:21">
      <c r="A200" s="174" t="s">
        <v>248</v>
      </c>
      <c r="B200" s="175">
        <f t="shared" ref="B200:I200" si="209">SUM(B201:B202)</f>
        <v>1570.46</v>
      </c>
      <c r="C200" s="175">
        <f t="shared" si="209"/>
        <v>0</v>
      </c>
      <c r="D200" s="175">
        <f t="shared" si="209"/>
        <v>0</v>
      </c>
      <c r="E200" s="175">
        <f t="shared" si="209"/>
        <v>0</v>
      </c>
      <c r="F200" s="175">
        <f t="shared" si="209"/>
        <v>1570.46</v>
      </c>
      <c r="G200" s="175" t="e">
        <f t="shared" si="209"/>
        <v>#VALUE!</v>
      </c>
      <c r="H200" s="175" t="e">
        <f t="shared" si="209"/>
        <v>#VALUE!</v>
      </c>
      <c r="I200" s="175" t="e">
        <f t="shared" si="209"/>
        <v>#VALUE!</v>
      </c>
      <c r="J200" s="185" t="e">
        <f t="shared" si="203"/>
        <v>#VALUE!</v>
      </c>
      <c r="K200" s="185" t="str">
        <f t="shared" si="204"/>
        <v/>
      </c>
      <c r="L200" s="185" t="e">
        <f t="shared" si="205"/>
        <v>#VALUE!</v>
      </c>
      <c r="O200" s="132"/>
      <c r="S200" s="175" t="e">
        <f t="shared" ref="S200:U200" si="210">SUM(S201:S202)</f>
        <v>#VALUE!</v>
      </c>
      <c r="T200" s="175" t="e">
        <f t="shared" si="210"/>
        <v>#VALUE!</v>
      </c>
      <c r="U200" s="175" t="e">
        <f t="shared" si="210"/>
        <v>#VALUE!</v>
      </c>
    </row>
    <row r="201" s="130" customFormat="1" ht="21.75" customHeight="1" spans="1:21">
      <c r="A201" s="176" t="s">
        <v>249</v>
      </c>
      <c r="B201" s="177">
        <v>1550</v>
      </c>
      <c r="C201" s="177"/>
      <c r="D201" s="177"/>
      <c r="E201" s="177"/>
      <c r="F201" s="177">
        <v>1550</v>
      </c>
      <c r="G201" s="177" t="e">
        <f t="shared" si="207"/>
        <v>#VALUE!</v>
      </c>
      <c r="H201" s="177" t="e">
        <f>SUMIFS('[7]基本支出总表（开）'!P:P,'[7]基本支出总表（开）'!C:C,MID(A201,4,7))</f>
        <v>#VALUE!</v>
      </c>
      <c r="I201" s="177" t="e">
        <f>SUMIFS('[7]项目支出总表（开）'!Y:Y,'[7]项目支出总表（开）'!C:C,MID(A201,4,7))+SUMIFS('[7]项目支出总表（开）'!Z:Z,'[7]项目支出总表（开）'!C:C,MID(A201,4,7))</f>
        <v>#VALUE!</v>
      </c>
      <c r="J201" s="186" t="e">
        <f t="shared" si="203"/>
        <v>#VALUE!</v>
      </c>
      <c r="K201" s="186" t="str">
        <f t="shared" si="204"/>
        <v/>
      </c>
      <c r="L201" s="186" t="e">
        <f t="shared" si="205"/>
        <v>#VALUE!</v>
      </c>
      <c r="O201" s="132"/>
      <c r="S201" s="177" t="e">
        <f t="shared" si="208"/>
        <v>#VALUE!</v>
      </c>
      <c r="T201" s="177" t="e">
        <f>SUMIFS('[7]基本支出总表（开）'!M:M,'[7]基本支出总表（开）'!C:C,MID(TRIM(A201),2,7))</f>
        <v>#VALUE!</v>
      </c>
      <c r="U201" s="177" t="e">
        <f>SUMIFS('[7]项目支出总表（开）'!V:V,'[7]项目支出总表（开）'!C:C,MID(TRIM(A201),2,7))</f>
        <v>#VALUE!</v>
      </c>
    </row>
    <row r="202" s="130" customFormat="1" ht="21.75" customHeight="1" spans="1:21">
      <c r="A202" s="176" t="s">
        <v>250</v>
      </c>
      <c r="B202" s="177">
        <v>20.46</v>
      </c>
      <c r="C202" s="177"/>
      <c r="D202" s="177"/>
      <c r="E202" s="177"/>
      <c r="F202" s="177">
        <v>20.46</v>
      </c>
      <c r="G202" s="177" t="e">
        <f t="shared" si="207"/>
        <v>#VALUE!</v>
      </c>
      <c r="H202" s="177" t="e">
        <f>SUMIFS('[7]基本支出总表（开）'!P:P,'[7]基本支出总表（开）'!C:C,MID(A202,4,7))</f>
        <v>#VALUE!</v>
      </c>
      <c r="I202" s="177" t="e">
        <f>SUMIFS('[7]项目支出总表（开）'!Y:Y,'[7]项目支出总表（开）'!C:C,MID(A202,4,7))+SUMIFS('[7]项目支出总表（开）'!Z:Z,'[7]项目支出总表（开）'!C:C,MID(A202,4,7))</f>
        <v>#VALUE!</v>
      </c>
      <c r="J202" s="186" t="e">
        <f t="shared" si="203"/>
        <v>#VALUE!</v>
      </c>
      <c r="K202" s="186" t="str">
        <f t="shared" si="204"/>
        <v/>
      </c>
      <c r="L202" s="186" t="e">
        <f t="shared" si="205"/>
        <v>#VALUE!</v>
      </c>
      <c r="O202" s="132"/>
      <c r="S202" s="177" t="e">
        <f t="shared" si="208"/>
        <v>#VALUE!</v>
      </c>
      <c r="T202" s="177" t="e">
        <f>SUMIFS('[7]基本支出总表（开）'!M:M,'[7]基本支出总表（开）'!C:C,MID(TRIM(A202),2,7))</f>
        <v>#VALUE!</v>
      </c>
      <c r="U202" s="177" t="e">
        <f>SUMIFS('[7]项目支出总表（开）'!V:V,'[7]项目支出总表（开）'!C:C,MID(TRIM(A202),2,7))</f>
        <v>#VALUE!</v>
      </c>
    </row>
    <row r="203" s="130" customFormat="1" ht="21.75" customHeight="1" spans="1:21">
      <c r="A203" s="179" t="s">
        <v>251</v>
      </c>
      <c r="B203" s="175">
        <f t="shared" ref="B203:I203" si="211">SUM(B204)</f>
        <v>0</v>
      </c>
      <c r="C203" s="175">
        <f t="shared" si="211"/>
        <v>0</v>
      </c>
      <c r="D203" s="175">
        <f t="shared" si="211"/>
        <v>0</v>
      </c>
      <c r="E203" s="175">
        <f t="shared" si="211"/>
        <v>0</v>
      </c>
      <c r="F203" s="175">
        <f t="shared" si="211"/>
        <v>0</v>
      </c>
      <c r="G203" s="175" t="e">
        <f t="shared" si="211"/>
        <v>#VALUE!</v>
      </c>
      <c r="H203" s="175" t="e">
        <f t="shared" si="211"/>
        <v>#VALUE!</v>
      </c>
      <c r="I203" s="175" t="e">
        <f t="shared" si="211"/>
        <v>#VALUE!</v>
      </c>
      <c r="J203" s="185" t="str">
        <f t="shared" si="203"/>
        <v/>
      </c>
      <c r="K203" s="185" t="str">
        <f t="shared" si="204"/>
        <v/>
      </c>
      <c r="L203" s="185" t="str">
        <f t="shared" si="205"/>
        <v/>
      </c>
      <c r="O203" s="132"/>
      <c r="S203" s="175" t="e">
        <f t="shared" ref="S203:U203" si="212">SUM(S204)</f>
        <v>#VALUE!</v>
      </c>
      <c r="T203" s="175" t="e">
        <f t="shared" si="212"/>
        <v>#VALUE!</v>
      </c>
      <c r="U203" s="175" t="e">
        <f t="shared" si="212"/>
        <v>#VALUE!</v>
      </c>
    </row>
    <row r="204" s="130" customFormat="1" ht="21.75" customHeight="1" spans="1:21">
      <c r="A204" s="178" t="s">
        <v>252</v>
      </c>
      <c r="B204" s="177"/>
      <c r="C204" s="177"/>
      <c r="D204" s="177"/>
      <c r="E204" s="177"/>
      <c r="F204" s="177"/>
      <c r="G204" s="177" t="e">
        <f t="shared" ref="G204:G208" si="213">SUM(H204:I204)</f>
        <v>#VALUE!</v>
      </c>
      <c r="H204" s="177" t="e">
        <f>SUMIFS('[7]基本支出总表（开）'!P:P,'[7]基本支出总表（开）'!C:C,MID(A204,4,7))</f>
        <v>#VALUE!</v>
      </c>
      <c r="I204" s="177" t="e">
        <f>SUMIFS('[7]项目支出总表（开）'!Y:Y,'[7]项目支出总表（开）'!C:C,MID(A204,4,7))+SUMIFS('[7]项目支出总表（开）'!Z:Z,'[7]项目支出总表（开）'!C:C,MID(A204,4,7))</f>
        <v>#VALUE!</v>
      </c>
      <c r="J204" s="186" t="str">
        <f t="shared" si="203"/>
        <v/>
      </c>
      <c r="K204" s="186" t="str">
        <f t="shared" si="204"/>
        <v/>
      </c>
      <c r="L204" s="186" t="str">
        <f t="shared" si="205"/>
        <v/>
      </c>
      <c r="O204" s="132"/>
      <c r="S204" s="177" t="e">
        <f t="shared" ref="S204:S208" si="214">SUM(T204:U204)</f>
        <v>#VALUE!</v>
      </c>
      <c r="T204" s="177" t="e">
        <f>SUMIFS('[7]基本支出总表（开）'!M:M,'[7]基本支出总表（开）'!C:C,MID(TRIM(A204),2,7))</f>
        <v>#VALUE!</v>
      </c>
      <c r="U204" s="177" t="e">
        <f>SUMIFS('[7]项目支出总表（开）'!V:V,'[7]项目支出总表（开）'!C:C,MID(TRIM(A204),2,7))</f>
        <v>#VALUE!</v>
      </c>
    </row>
    <row r="205" s="130" customFormat="1" ht="21.75" customHeight="1" spans="1:21">
      <c r="A205" s="174" t="s">
        <v>253</v>
      </c>
      <c r="B205" s="175">
        <f t="shared" ref="B205:I205" si="215">SUM(B206)</f>
        <v>795</v>
      </c>
      <c r="C205" s="175">
        <f t="shared" si="215"/>
        <v>0</v>
      </c>
      <c r="D205" s="175">
        <f t="shared" si="215"/>
        <v>0</v>
      </c>
      <c r="E205" s="175">
        <f t="shared" si="215"/>
        <v>0</v>
      </c>
      <c r="F205" s="175">
        <f t="shared" si="215"/>
        <v>795</v>
      </c>
      <c r="G205" s="175" t="e">
        <f t="shared" si="215"/>
        <v>#VALUE!</v>
      </c>
      <c r="H205" s="175" t="e">
        <f t="shared" si="215"/>
        <v>#VALUE!</v>
      </c>
      <c r="I205" s="175" t="e">
        <f t="shared" si="215"/>
        <v>#VALUE!</v>
      </c>
      <c r="J205" s="185" t="e">
        <f t="shared" si="203"/>
        <v>#VALUE!</v>
      </c>
      <c r="K205" s="185" t="str">
        <f t="shared" si="204"/>
        <v/>
      </c>
      <c r="L205" s="185" t="e">
        <f t="shared" si="205"/>
        <v>#VALUE!</v>
      </c>
      <c r="O205" s="132"/>
      <c r="S205" s="175" t="e">
        <f t="shared" ref="S205:U205" si="216">SUM(S206)</f>
        <v>#VALUE!</v>
      </c>
      <c r="T205" s="175" t="e">
        <f t="shared" si="216"/>
        <v>#VALUE!</v>
      </c>
      <c r="U205" s="175" t="e">
        <f t="shared" si="216"/>
        <v>#VALUE!</v>
      </c>
    </row>
    <row r="206" s="130" customFormat="1" ht="21.75" customHeight="1" spans="1:21">
      <c r="A206" s="176" t="s">
        <v>254</v>
      </c>
      <c r="B206" s="177">
        <v>795</v>
      </c>
      <c r="C206" s="177"/>
      <c r="D206" s="177"/>
      <c r="E206" s="177"/>
      <c r="F206" s="177">
        <v>795</v>
      </c>
      <c r="G206" s="177" t="e">
        <f t="shared" si="213"/>
        <v>#VALUE!</v>
      </c>
      <c r="H206" s="177" t="e">
        <f>SUMIFS('[7]基本支出总表（开）'!P:P,'[7]基本支出总表（开）'!C:C,MID(A206,4,7))</f>
        <v>#VALUE!</v>
      </c>
      <c r="I206" s="177" t="e">
        <f>SUMIFS('[7]项目支出总表（开）'!Y:Y,'[7]项目支出总表（开）'!C:C,MID(A206,4,7))+SUMIFS('[7]项目支出总表（开）'!Z:Z,'[7]项目支出总表（开）'!C:C,MID(A206,4,7))</f>
        <v>#VALUE!</v>
      </c>
      <c r="J206" s="186" t="e">
        <f t="shared" si="203"/>
        <v>#VALUE!</v>
      </c>
      <c r="K206" s="186" t="str">
        <f t="shared" si="204"/>
        <v/>
      </c>
      <c r="L206" s="186" t="e">
        <f t="shared" si="205"/>
        <v>#VALUE!</v>
      </c>
      <c r="O206" s="132"/>
      <c r="S206" s="177" t="e">
        <f t="shared" si="214"/>
        <v>#VALUE!</v>
      </c>
      <c r="T206" s="177" t="e">
        <f>SUMIFS('[7]基本支出总表（开）'!M:M,'[7]基本支出总表（开）'!C:C,MID(TRIM(A206),2,7))</f>
        <v>#VALUE!</v>
      </c>
      <c r="U206" s="177" t="e">
        <f>SUMIFS('[7]项目支出总表（开）'!V:V,'[7]项目支出总表（开）'!C:C,MID(TRIM(A206),2,7))</f>
        <v>#VALUE!</v>
      </c>
    </row>
    <row r="207" s="130" customFormat="1" ht="21.75" customHeight="1" spans="1:21">
      <c r="A207" s="179" t="s">
        <v>255</v>
      </c>
      <c r="B207" s="175">
        <f t="shared" ref="B207:I207" si="217">SUM(B208)</f>
        <v>0</v>
      </c>
      <c r="C207" s="175">
        <f t="shared" si="217"/>
        <v>0</v>
      </c>
      <c r="D207" s="175">
        <f t="shared" si="217"/>
        <v>0</v>
      </c>
      <c r="E207" s="175">
        <f t="shared" si="217"/>
        <v>0</v>
      </c>
      <c r="F207" s="175">
        <f t="shared" si="217"/>
        <v>0</v>
      </c>
      <c r="G207" s="175" t="e">
        <f t="shared" si="217"/>
        <v>#VALUE!</v>
      </c>
      <c r="H207" s="175" t="e">
        <f t="shared" si="217"/>
        <v>#VALUE!</v>
      </c>
      <c r="I207" s="175" t="e">
        <f t="shared" si="217"/>
        <v>#VALUE!</v>
      </c>
      <c r="J207" s="185" t="str">
        <f t="shared" si="203"/>
        <v/>
      </c>
      <c r="K207" s="185" t="str">
        <f t="shared" si="204"/>
        <v/>
      </c>
      <c r="L207" s="185" t="str">
        <f t="shared" si="205"/>
        <v/>
      </c>
      <c r="O207" s="132"/>
      <c r="S207" s="175" t="e">
        <f t="shared" ref="S207:U207" si="218">SUM(S208)</f>
        <v>#VALUE!</v>
      </c>
      <c r="T207" s="175" t="e">
        <f t="shared" si="218"/>
        <v>#VALUE!</v>
      </c>
      <c r="U207" s="175" t="e">
        <f t="shared" si="218"/>
        <v>#VALUE!</v>
      </c>
    </row>
    <row r="208" s="130" customFormat="1" ht="21.75" customHeight="1" spans="1:21">
      <c r="A208" s="178" t="s">
        <v>256</v>
      </c>
      <c r="B208" s="177"/>
      <c r="C208" s="177"/>
      <c r="D208" s="177"/>
      <c r="E208" s="177"/>
      <c r="F208" s="177"/>
      <c r="G208" s="177" t="e">
        <f t="shared" si="213"/>
        <v>#VALUE!</v>
      </c>
      <c r="H208" s="177" t="e">
        <f>SUMIFS('[7]基本支出总表（开）'!P:P,'[7]基本支出总表（开）'!C:C,MID(A208,4,7))</f>
        <v>#VALUE!</v>
      </c>
      <c r="I208" s="177" t="e">
        <f>SUMIFS('[7]项目支出总表（开）'!Y:Y,'[7]项目支出总表（开）'!C:C,MID(A208,4,7))+SUMIFS('[7]项目支出总表（开）'!Z:Z,'[7]项目支出总表（开）'!C:C,MID(A208,4,7))</f>
        <v>#VALUE!</v>
      </c>
      <c r="J208" s="186" t="str">
        <f t="shared" si="203"/>
        <v/>
      </c>
      <c r="K208" s="186" t="str">
        <f t="shared" si="204"/>
        <v/>
      </c>
      <c r="L208" s="186" t="str">
        <f t="shared" si="205"/>
        <v/>
      </c>
      <c r="O208" s="132"/>
      <c r="S208" s="177" t="e">
        <f t="shared" si="214"/>
        <v>#VALUE!</v>
      </c>
      <c r="T208" s="177" t="e">
        <f>SUMIFS('[7]基本支出总表（开）'!M:M,'[7]基本支出总表（开）'!C:C,MID(TRIM(A208),2,7))</f>
        <v>#VALUE!</v>
      </c>
      <c r="U208" s="177" t="e">
        <f>SUMIFS('[7]项目支出总表（开）'!V:V,'[7]项目支出总表（开）'!C:C,MID(TRIM(A208),2,7))</f>
        <v>#VALUE!</v>
      </c>
    </row>
    <row r="209" s="130" customFormat="1" ht="21.75" customHeight="1" spans="1:21">
      <c r="A209" s="172" t="s">
        <v>257</v>
      </c>
      <c r="B209" s="173">
        <f t="shared" ref="B209:I209" si="219">B210+B214+B218+B216</f>
        <v>36378.376587</v>
      </c>
      <c r="C209" s="173">
        <f t="shared" si="219"/>
        <v>1150.656587</v>
      </c>
      <c r="D209" s="173">
        <f t="shared" si="219"/>
        <v>1009.756895</v>
      </c>
      <c r="E209" s="173">
        <f t="shared" si="219"/>
        <v>140.899692</v>
      </c>
      <c r="F209" s="173">
        <f t="shared" si="219"/>
        <v>35227.72</v>
      </c>
      <c r="G209" s="173" t="e">
        <f t="shared" si="219"/>
        <v>#VALUE!</v>
      </c>
      <c r="H209" s="173" t="e">
        <f t="shared" si="219"/>
        <v>#VALUE!</v>
      </c>
      <c r="I209" s="173" t="e">
        <f t="shared" si="219"/>
        <v>#VALUE!</v>
      </c>
      <c r="J209" s="184" t="e">
        <f t="shared" si="203"/>
        <v>#VALUE!</v>
      </c>
      <c r="K209" s="184" t="e">
        <f t="shared" si="204"/>
        <v>#VALUE!</v>
      </c>
      <c r="L209" s="184" t="e">
        <f t="shared" si="205"/>
        <v>#VALUE!</v>
      </c>
      <c r="O209" s="132"/>
      <c r="S209" s="173" t="e">
        <f t="shared" ref="S209:U209" si="220">S210+S214+S218+S216</f>
        <v>#VALUE!</v>
      </c>
      <c r="T209" s="173" t="e">
        <f t="shared" si="220"/>
        <v>#VALUE!</v>
      </c>
      <c r="U209" s="173" t="e">
        <f t="shared" si="220"/>
        <v>#VALUE!</v>
      </c>
    </row>
    <row r="210" s="130" customFormat="1" ht="21.75" customHeight="1" spans="1:21">
      <c r="A210" s="174" t="s">
        <v>258</v>
      </c>
      <c r="B210" s="175">
        <f t="shared" ref="B210:I210" si="221">SUM(B211:B213)</f>
        <v>2677.366587</v>
      </c>
      <c r="C210" s="175">
        <f t="shared" si="221"/>
        <v>1150.656587</v>
      </c>
      <c r="D210" s="175">
        <f t="shared" si="221"/>
        <v>1009.756895</v>
      </c>
      <c r="E210" s="175">
        <f t="shared" si="221"/>
        <v>140.899692</v>
      </c>
      <c r="F210" s="175">
        <f t="shared" si="221"/>
        <v>1526.71</v>
      </c>
      <c r="G210" s="175" t="e">
        <f t="shared" si="221"/>
        <v>#VALUE!</v>
      </c>
      <c r="H210" s="175" t="e">
        <f t="shared" si="221"/>
        <v>#VALUE!</v>
      </c>
      <c r="I210" s="175" t="e">
        <f t="shared" si="221"/>
        <v>#VALUE!</v>
      </c>
      <c r="J210" s="185" t="e">
        <f t="shared" si="203"/>
        <v>#VALUE!</v>
      </c>
      <c r="K210" s="185" t="e">
        <f t="shared" si="204"/>
        <v>#VALUE!</v>
      </c>
      <c r="L210" s="185" t="e">
        <f t="shared" si="205"/>
        <v>#VALUE!</v>
      </c>
      <c r="O210" s="132"/>
      <c r="S210" s="175" t="e">
        <f t="shared" ref="S210:U210" si="222">SUM(S211:S213)</f>
        <v>#VALUE!</v>
      </c>
      <c r="T210" s="175" t="e">
        <f t="shared" si="222"/>
        <v>#VALUE!</v>
      </c>
      <c r="U210" s="175" t="e">
        <f t="shared" si="222"/>
        <v>#VALUE!</v>
      </c>
    </row>
    <row r="211" s="130" customFormat="1" ht="21.75" customHeight="1" spans="1:21">
      <c r="A211" s="176" t="s">
        <v>259</v>
      </c>
      <c r="B211" s="177">
        <v>1150.656587</v>
      </c>
      <c r="C211" s="177">
        <v>1150.656587</v>
      </c>
      <c r="D211" s="177">
        <v>1009.756895</v>
      </c>
      <c r="E211" s="177">
        <v>140.899692</v>
      </c>
      <c r="F211" s="177"/>
      <c r="G211" s="177" t="e">
        <f t="shared" ref="G211:G213" si="223">SUM(H211:I211)</f>
        <v>#VALUE!</v>
      </c>
      <c r="H211" s="177" t="e">
        <f>SUMIFS('[7]基本支出总表（开）'!P:P,'[7]基本支出总表（开）'!C:C,MID(A211,4,7))</f>
        <v>#VALUE!</v>
      </c>
      <c r="I211" s="177" t="e">
        <f>SUMIFS('[7]项目支出总表（开）'!Y:Y,'[7]项目支出总表（开）'!C:C,MID(A211,4,7))+SUMIFS('[7]项目支出总表（开）'!Z:Z,'[7]项目支出总表（开）'!C:C,MID(A211,4,7))</f>
        <v>#VALUE!</v>
      </c>
      <c r="J211" s="186" t="e">
        <f t="shared" si="203"/>
        <v>#VALUE!</v>
      </c>
      <c r="K211" s="186" t="e">
        <f t="shared" si="204"/>
        <v>#VALUE!</v>
      </c>
      <c r="L211" s="186" t="str">
        <f t="shared" si="205"/>
        <v/>
      </c>
      <c r="O211" s="132"/>
      <c r="S211" s="177" t="e">
        <f t="shared" ref="S211:S213" si="224">SUM(T211:U211)</f>
        <v>#VALUE!</v>
      </c>
      <c r="T211" s="177" t="e">
        <f>SUMIFS('[7]基本支出总表（开）'!M:M,'[7]基本支出总表（开）'!C:C,MID(TRIM(A211),2,7))</f>
        <v>#VALUE!</v>
      </c>
      <c r="U211" s="177" t="e">
        <f>SUMIFS('[7]项目支出总表（开）'!V:V,'[7]项目支出总表（开）'!C:C,MID(TRIM(A211),2,7))</f>
        <v>#VALUE!</v>
      </c>
    </row>
    <row r="212" s="130" customFormat="1" ht="21.75" customHeight="1" spans="1:21">
      <c r="A212" s="178" t="s">
        <v>260</v>
      </c>
      <c r="B212" s="177">
        <v>158.8</v>
      </c>
      <c r="C212" s="177"/>
      <c r="D212" s="177"/>
      <c r="E212" s="177"/>
      <c r="F212" s="177">
        <v>158.8</v>
      </c>
      <c r="G212" s="177" t="e">
        <f t="shared" si="223"/>
        <v>#VALUE!</v>
      </c>
      <c r="H212" s="177" t="e">
        <f>SUMIFS('[7]基本支出总表（开）'!P:P,'[7]基本支出总表（开）'!C:C,MID(A212,4,7))</f>
        <v>#VALUE!</v>
      </c>
      <c r="I212" s="177" t="e">
        <f>SUMIFS('[7]项目支出总表（开）'!Y:Y,'[7]项目支出总表（开）'!C:C,MID(A212,4,7))+SUMIFS('[7]项目支出总表（开）'!Z:Z,'[7]项目支出总表（开）'!C:C,MID(A212,4,7))</f>
        <v>#VALUE!</v>
      </c>
      <c r="J212" s="186" t="e">
        <f t="shared" si="203"/>
        <v>#VALUE!</v>
      </c>
      <c r="K212" s="186" t="str">
        <f t="shared" si="204"/>
        <v/>
      </c>
      <c r="L212" s="186" t="e">
        <f t="shared" si="205"/>
        <v>#VALUE!</v>
      </c>
      <c r="O212" s="132"/>
      <c r="S212" s="177" t="e">
        <f t="shared" si="224"/>
        <v>#VALUE!</v>
      </c>
      <c r="T212" s="177" t="e">
        <f>SUMIFS('[7]基本支出总表（开）'!M:M,'[7]基本支出总表（开）'!C:C,MID(TRIM(A212),2,7))</f>
        <v>#VALUE!</v>
      </c>
      <c r="U212" s="177" t="e">
        <f>SUMIFS('[7]项目支出总表（开）'!V:V,'[7]项目支出总表（开）'!C:C,MID(TRIM(A212),2,7))</f>
        <v>#VALUE!</v>
      </c>
    </row>
    <row r="213" s="130" customFormat="1" ht="21.75" customHeight="1" spans="1:21">
      <c r="A213" s="176" t="s">
        <v>261</v>
      </c>
      <c r="B213" s="177">
        <v>1367.91</v>
      </c>
      <c r="C213" s="177"/>
      <c r="D213" s="177"/>
      <c r="E213" s="177"/>
      <c r="F213" s="177">
        <v>1367.91</v>
      </c>
      <c r="G213" s="177" t="e">
        <f t="shared" si="223"/>
        <v>#VALUE!</v>
      </c>
      <c r="H213" s="177" t="e">
        <f>SUMIFS('[7]基本支出总表（开）'!P:P,'[7]基本支出总表（开）'!C:C,MID(A213,4,7))</f>
        <v>#VALUE!</v>
      </c>
      <c r="I213" s="177" t="e">
        <f>SUMIFS('[7]项目支出总表（开）'!Y:Y,'[7]项目支出总表（开）'!C:C,MID(A213,4,7))+SUMIFS('[7]项目支出总表（开）'!Z:Z,'[7]项目支出总表（开）'!C:C,MID(A213,4,7))</f>
        <v>#VALUE!</v>
      </c>
      <c r="J213" s="186" t="e">
        <f t="shared" si="203"/>
        <v>#VALUE!</v>
      </c>
      <c r="K213" s="186" t="str">
        <f t="shared" si="204"/>
        <v/>
      </c>
      <c r="L213" s="186" t="e">
        <f t="shared" si="205"/>
        <v>#VALUE!</v>
      </c>
      <c r="O213" s="132"/>
      <c r="S213" s="177" t="e">
        <f t="shared" si="224"/>
        <v>#VALUE!</v>
      </c>
      <c r="T213" s="177" t="e">
        <f>SUMIFS('[7]基本支出总表（开）'!M:M,'[7]基本支出总表（开）'!C:C,MID(TRIM(A213),2,7))</f>
        <v>#VALUE!</v>
      </c>
      <c r="U213" s="177" t="e">
        <f>SUMIFS('[7]项目支出总表（开）'!V:V,'[7]项目支出总表（开）'!C:C,MID(TRIM(A213),2,7))</f>
        <v>#VALUE!</v>
      </c>
    </row>
    <row r="214" s="130" customFormat="1" ht="21.75" customHeight="1" spans="1:21">
      <c r="A214" s="174" t="s">
        <v>262</v>
      </c>
      <c r="B214" s="175">
        <f t="shared" ref="B214:I214" si="225">SUM(B215)</f>
        <v>29389.55</v>
      </c>
      <c r="C214" s="175">
        <f t="shared" si="225"/>
        <v>0</v>
      </c>
      <c r="D214" s="175">
        <f t="shared" si="225"/>
        <v>0</v>
      </c>
      <c r="E214" s="175">
        <f t="shared" si="225"/>
        <v>0</v>
      </c>
      <c r="F214" s="175">
        <f t="shared" si="225"/>
        <v>29389.55</v>
      </c>
      <c r="G214" s="175" t="e">
        <f t="shared" si="225"/>
        <v>#VALUE!</v>
      </c>
      <c r="H214" s="175" t="e">
        <f t="shared" si="225"/>
        <v>#VALUE!</v>
      </c>
      <c r="I214" s="175" t="e">
        <f t="shared" si="225"/>
        <v>#VALUE!</v>
      </c>
      <c r="J214" s="185" t="e">
        <f t="shared" si="203"/>
        <v>#VALUE!</v>
      </c>
      <c r="K214" s="185" t="str">
        <f t="shared" si="204"/>
        <v/>
      </c>
      <c r="L214" s="185" t="e">
        <f t="shared" si="205"/>
        <v>#VALUE!</v>
      </c>
      <c r="O214" s="132"/>
      <c r="S214" s="175" t="e">
        <f t="shared" ref="S214:U214" si="226">SUM(S215)</f>
        <v>#VALUE!</v>
      </c>
      <c r="T214" s="175" t="e">
        <f t="shared" si="226"/>
        <v>#VALUE!</v>
      </c>
      <c r="U214" s="175" t="e">
        <f t="shared" si="226"/>
        <v>#VALUE!</v>
      </c>
    </row>
    <row r="215" s="130" customFormat="1" ht="21.75" customHeight="1" spans="1:21">
      <c r="A215" s="176" t="s">
        <v>263</v>
      </c>
      <c r="B215" s="177">
        <v>29389.55</v>
      </c>
      <c r="C215" s="177"/>
      <c r="D215" s="177"/>
      <c r="E215" s="177"/>
      <c r="F215" s="177">
        <v>29389.55</v>
      </c>
      <c r="G215" s="177" t="e">
        <f t="shared" ref="G215:G219" si="227">SUM(H215:I215)</f>
        <v>#VALUE!</v>
      </c>
      <c r="H215" s="177" t="e">
        <f>SUMIFS('[7]基本支出总表（开）'!P:P,'[7]基本支出总表（开）'!C:C,MID(A215,4,7))</f>
        <v>#VALUE!</v>
      </c>
      <c r="I215" s="177" t="e">
        <f>SUMIFS('[7]项目支出总表（开）'!Y:Y,'[7]项目支出总表（开）'!C:C,MID(A215,4,7))+SUMIFS('[7]项目支出总表（开）'!Z:Z,'[7]项目支出总表（开）'!C:C,MID(A215,4,7))</f>
        <v>#VALUE!</v>
      </c>
      <c r="J215" s="186" t="e">
        <f t="shared" si="203"/>
        <v>#VALUE!</v>
      </c>
      <c r="K215" s="186" t="str">
        <f t="shared" si="204"/>
        <v/>
      </c>
      <c r="L215" s="186" t="e">
        <f t="shared" si="205"/>
        <v>#VALUE!</v>
      </c>
      <c r="O215" s="132"/>
      <c r="S215" s="177" t="e">
        <f t="shared" ref="S215:S219" si="228">SUM(T215:U215)</f>
        <v>#VALUE!</v>
      </c>
      <c r="T215" s="177" t="e">
        <f>SUMIFS('[7]基本支出总表（开）'!M:M,'[7]基本支出总表（开）'!C:C,MID(TRIM(A215),2,7))</f>
        <v>#VALUE!</v>
      </c>
      <c r="U215" s="177" t="e">
        <f>SUMIFS('[7]项目支出总表（开）'!V:V,'[7]项目支出总表（开）'!C:C,MID(TRIM(A215),2,7))</f>
        <v>#VALUE!</v>
      </c>
    </row>
    <row r="216" s="130" customFormat="1" ht="21.75" customHeight="1" spans="1:21">
      <c r="A216" s="174" t="s">
        <v>264</v>
      </c>
      <c r="B216" s="175">
        <f t="shared" ref="B216:I216" si="229">SUM(B217)</f>
        <v>4311.46</v>
      </c>
      <c r="C216" s="175">
        <f t="shared" si="229"/>
        <v>0</v>
      </c>
      <c r="D216" s="175">
        <f t="shared" si="229"/>
        <v>0</v>
      </c>
      <c r="E216" s="175">
        <f t="shared" si="229"/>
        <v>0</v>
      </c>
      <c r="F216" s="175">
        <f t="shared" si="229"/>
        <v>4311.46</v>
      </c>
      <c r="G216" s="175" t="e">
        <f t="shared" si="229"/>
        <v>#VALUE!</v>
      </c>
      <c r="H216" s="175" t="e">
        <f t="shared" si="229"/>
        <v>#VALUE!</v>
      </c>
      <c r="I216" s="175" t="e">
        <f t="shared" si="229"/>
        <v>#VALUE!</v>
      </c>
      <c r="J216" s="185" t="e">
        <f t="shared" si="203"/>
        <v>#VALUE!</v>
      </c>
      <c r="K216" s="185" t="str">
        <f t="shared" si="204"/>
        <v/>
      </c>
      <c r="L216" s="185" t="e">
        <f t="shared" si="205"/>
        <v>#VALUE!</v>
      </c>
      <c r="O216" s="132"/>
      <c r="S216" s="175" t="e">
        <f t="shared" ref="S216:U216" si="230">SUM(S217)</f>
        <v>#VALUE!</v>
      </c>
      <c r="T216" s="175" t="e">
        <f t="shared" si="230"/>
        <v>#VALUE!</v>
      </c>
      <c r="U216" s="175" t="e">
        <f t="shared" si="230"/>
        <v>#VALUE!</v>
      </c>
    </row>
    <row r="217" s="130" customFormat="1" ht="21.75" customHeight="1" spans="1:21">
      <c r="A217" s="176" t="s">
        <v>265</v>
      </c>
      <c r="B217" s="177">
        <v>4311.46</v>
      </c>
      <c r="C217" s="177"/>
      <c r="D217" s="177"/>
      <c r="E217" s="177"/>
      <c r="F217" s="177">
        <v>4311.46</v>
      </c>
      <c r="G217" s="177" t="e">
        <f t="shared" si="227"/>
        <v>#VALUE!</v>
      </c>
      <c r="H217" s="177" t="e">
        <f>SUMIFS('[7]基本支出总表（开）'!P:P,'[7]基本支出总表（开）'!C:C,MID(A217,4,7))</f>
        <v>#VALUE!</v>
      </c>
      <c r="I217" s="177" t="e">
        <f>SUMIFS('[7]项目支出总表（开）'!Y:Y,'[7]项目支出总表（开）'!C:C,MID(A217,4,7))+SUMIFS('[7]项目支出总表（开）'!Z:Z,'[7]项目支出总表（开）'!C:C,MID(A217,4,7))</f>
        <v>#VALUE!</v>
      </c>
      <c r="J217" s="186" t="e">
        <f t="shared" si="203"/>
        <v>#VALUE!</v>
      </c>
      <c r="K217" s="186" t="str">
        <f t="shared" si="204"/>
        <v/>
      </c>
      <c r="L217" s="186" t="e">
        <f t="shared" si="205"/>
        <v>#VALUE!</v>
      </c>
      <c r="O217" s="132"/>
      <c r="S217" s="177" t="e">
        <f t="shared" si="228"/>
        <v>#VALUE!</v>
      </c>
      <c r="T217" s="177" t="e">
        <f>SUMIFS('[7]基本支出总表（开）'!M:M,'[7]基本支出总表（开）'!C:C,MID(TRIM(A217),2,7))</f>
        <v>#VALUE!</v>
      </c>
      <c r="U217" s="177" t="e">
        <f>SUMIFS('[7]项目支出总表（开）'!V:V,'[7]项目支出总表（开）'!C:C,MID(TRIM(A217),2,7))</f>
        <v>#VALUE!</v>
      </c>
    </row>
    <row r="218" s="130" customFormat="1" ht="21.75" customHeight="1" spans="1:21">
      <c r="A218" s="179" t="s">
        <v>266</v>
      </c>
      <c r="B218" s="175">
        <f t="shared" ref="B218:I218" si="231">SUM(B219)</f>
        <v>0</v>
      </c>
      <c r="C218" s="175">
        <f t="shared" si="231"/>
        <v>0</v>
      </c>
      <c r="D218" s="175">
        <f t="shared" si="231"/>
        <v>0</v>
      </c>
      <c r="E218" s="175">
        <f t="shared" si="231"/>
        <v>0</v>
      </c>
      <c r="F218" s="175">
        <f t="shared" si="231"/>
        <v>0</v>
      </c>
      <c r="G218" s="175" t="e">
        <f t="shared" si="231"/>
        <v>#VALUE!</v>
      </c>
      <c r="H218" s="175" t="e">
        <f t="shared" si="231"/>
        <v>#VALUE!</v>
      </c>
      <c r="I218" s="175" t="e">
        <f t="shared" si="231"/>
        <v>#VALUE!</v>
      </c>
      <c r="J218" s="185" t="str">
        <f t="shared" si="203"/>
        <v/>
      </c>
      <c r="K218" s="185" t="str">
        <f t="shared" si="204"/>
        <v/>
      </c>
      <c r="L218" s="185" t="str">
        <f t="shared" si="205"/>
        <v/>
      </c>
      <c r="O218" s="132"/>
      <c r="S218" s="175" t="e">
        <f t="shared" ref="S218:U218" si="232">SUM(S219)</f>
        <v>#VALUE!</v>
      </c>
      <c r="T218" s="175" t="e">
        <f t="shared" si="232"/>
        <v>#VALUE!</v>
      </c>
      <c r="U218" s="175" t="e">
        <f t="shared" si="232"/>
        <v>#VALUE!</v>
      </c>
    </row>
    <row r="219" s="130" customFormat="1" ht="21.75" customHeight="1" spans="1:21">
      <c r="A219" s="178" t="s">
        <v>267</v>
      </c>
      <c r="B219" s="177"/>
      <c r="C219" s="177"/>
      <c r="D219" s="177"/>
      <c r="E219" s="177"/>
      <c r="F219" s="177"/>
      <c r="G219" s="177" t="e">
        <f t="shared" si="227"/>
        <v>#VALUE!</v>
      </c>
      <c r="H219" s="177" t="e">
        <f>SUMIFS('[7]基本支出总表（开）'!P:P,'[7]基本支出总表（开）'!C:C,MID(A219,4,7))</f>
        <v>#VALUE!</v>
      </c>
      <c r="I219" s="177" t="e">
        <f>SUMIFS('[7]项目支出总表（开）'!Y:Y,'[7]项目支出总表（开）'!C:C,MID(A219,4,7))+SUMIFS('[7]项目支出总表（开）'!Z:Z,'[7]项目支出总表（开）'!C:C,MID(A219,4,7))</f>
        <v>#VALUE!</v>
      </c>
      <c r="J219" s="186" t="str">
        <f t="shared" si="203"/>
        <v/>
      </c>
      <c r="K219" s="186" t="str">
        <f t="shared" si="204"/>
        <v/>
      </c>
      <c r="L219" s="186" t="str">
        <f t="shared" si="205"/>
        <v/>
      </c>
      <c r="O219" s="132"/>
      <c r="S219" s="177" t="e">
        <f t="shared" si="228"/>
        <v>#VALUE!</v>
      </c>
      <c r="T219" s="177" t="e">
        <f>SUMIFS('[7]基本支出总表（开）'!M:M,'[7]基本支出总表（开）'!C:C,MID(TRIM(A219),2,7))</f>
        <v>#VALUE!</v>
      </c>
      <c r="U219" s="177" t="e">
        <f>SUMIFS('[7]项目支出总表（开）'!V:V,'[7]项目支出总表（开）'!C:C,MID(TRIM(A219),2,7))</f>
        <v>#VALUE!</v>
      </c>
    </row>
    <row r="220" s="130" customFormat="1" ht="21.75" customHeight="1" spans="1:21">
      <c r="A220" s="172" t="s">
        <v>268</v>
      </c>
      <c r="B220" s="173">
        <f t="shared" ref="B220:I220" si="233">B221+B235+B242+B248+B252+B258+B256</f>
        <v>9891.665949</v>
      </c>
      <c r="C220" s="173">
        <f t="shared" si="233"/>
        <v>775.645949</v>
      </c>
      <c r="D220" s="173">
        <f t="shared" si="233"/>
        <v>708.934553</v>
      </c>
      <c r="E220" s="173">
        <f t="shared" si="233"/>
        <v>66.711396</v>
      </c>
      <c r="F220" s="173">
        <f t="shared" si="233"/>
        <v>9116.02</v>
      </c>
      <c r="G220" s="173" t="e">
        <f t="shared" si="233"/>
        <v>#VALUE!</v>
      </c>
      <c r="H220" s="173" t="e">
        <f t="shared" si="233"/>
        <v>#VALUE!</v>
      </c>
      <c r="I220" s="173" t="e">
        <f t="shared" si="233"/>
        <v>#VALUE!</v>
      </c>
      <c r="J220" s="184" t="e">
        <f t="shared" si="203"/>
        <v>#VALUE!</v>
      </c>
      <c r="K220" s="184" t="e">
        <f t="shared" si="204"/>
        <v>#VALUE!</v>
      </c>
      <c r="L220" s="184" t="e">
        <f t="shared" si="205"/>
        <v>#VALUE!</v>
      </c>
      <c r="O220" s="132"/>
      <c r="S220" s="173" t="e">
        <f t="shared" ref="S220:U220" si="234">S221+S235+S242+S248+S252+S258+S256</f>
        <v>#VALUE!</v>
      </c>
      <c r="T220" s="173" t="e">
        <f t="shared" si="234"/>
        <v>#VALUE!</v>
      </c>
      <c r="U220" s="173" t="e">
        <f t="shared" si="234"/>
        <v>#VALUE!</v>
      </c>
    </row>
    <row r="221" s="130" customFormat="1" ht="21.75" customHeight="1" spans="1:21">
      <c r="A221" s="174" t="s">
        <v>269</v>
      </c>
      <c r="B221" s="175">
        <f t="shared" ref="B221:I221" si="235">SUM(B222:B234)</f>
        <v>1974.474623</v>
      </c>
      <c r="C221" s="175">
        <f t="shared" si="235"/>
        <v>466.934623</v>
      </c>
      <c r="D221" s="175">
        <f t="shared" si="235"/>
        <v>425.609168</v>
      </c>
      <c r="E221" s="175">
        <f t="shared" si="235"/>
        <v>41.325455</v>
      </c>
      <c r="F221" s="175">
        <f t="shared" si="235"/>
        <v>1507.54</v>
      </c>
      <c r="G221" s="175" t="e">
        <f t="shared" si="235"/>
        <v>#VALUE!</v>
      </c>
      <c r="H221" s="175" t="e">
        <f t="shared" si="235"/>
        <v>#VALUE!</v>
      </c>
      <c r="I221" s="175" t="e">
        <f t="shared" si="235"/>
        <v>#VALUE!</v>
      </c>
      <c r="J221" s="185" t="e">
        <f t="shared" si="203"/>
        <v>#VALUE!</v>
      </c>
      <c r="K221" s="185" t="e">
        <f t="shared" si="204"/>
        <v>#VALUE!</v>
      </c>
      <c r="L221" s="185" t="e">
        <f t="shared" si="205"/>
        <v>#VALUE!</v>
      </c>
      <c r="O221" s="132"/>
      <c r="S221" s="175" t="e">
        <f t="shared" ref="S221:U221" si="236">SUM(S222:S234)</f>
        <v>#VALUE!</v>
      </c>
      <c r="T221" s="175" t="e">
        <f t="shared" si="236"/>
        <v>#VALUE!</v>
      </c>
      <c r="U221" s="175" t="e">
        <f t="shared" si="236"/>
        <v>#VALUE!</v>
      </c>
    </row>
    <row r="222" s="130" customFormat="1" ht="21.75" customHeight="1" spans="1:21">
      <c r="A222" s="176" t="s">
        <v>270</v>
      </c>
      <c r="B222" s="177">
        <v>329.231527</v>
      </c>
      <c r="C222" s="177">
        <v>329.231527</v>
      </c>
      <c r="D222" s="177">
        <v>298.681946</v>
      </c>
      <c r="E222" s="177">
        <v>30.549581</v>
      </c>
      <c r="F222" s="177"/>
      <c r="G222" s="177" t="e">
        <f t="shared" ref="G222:G234" si="237">SUM(H222:I222)</f>
        <v>#VALUE!</v>
      </c>
      <c r="H222" s="177" t="e">
        <f>SUMIFS('[7]基本支出总表（开）'!P:P,'[7]基本支出总表（开）'!C:C,MID(A222,4,7))</f>
        <v>#VALUE!</v>
      </c>
      <c r="I222" s="177" t="e">
        <f>SUMIFS('[7]项目支出总表（开）'!Y:Y,'[7]项目支出总表（开）'!C:C,MID(A222,4,7))+SUMIFS('[7]项目支出总表（开）'!Z:Z,'[7]项目支出总表（开）'!C:C,MID(A222,4,7))</f>
        <v>#VALUE!</v>
      </c>
      <c r="J222" s="186" t="e">
        <f t="shared" si="203"/>
        <v>#VALUE!</v>
      </c>
      <c r="K222" s="186" t="e">
        <f t="shared" si="204"/>
        <v>#VALUE!</v>
      </c>
      <c r="L222" s="186" t="str">
        <f t="shared" si="205"/>
        <v/>
      </c>
      <c r="O222" s="132"/>
      <c r="S222" s="177" t="e">
        <f t="shared" ref="S222:S234" si="238">SUM(T222:U222)</f>
        <v>#VALUE!</v>
      </c>
      <c r="T222" s="177" t="e">
        <f>SUMIFS('[7]基本支出总表（开）'!M:M,'[7]基本支出总表（开）'!C:C,MID(TRIM(A222),2,7))</f>
        <v>#VALUE!</v>
      </c>
      <c r="U222" s="177" t="e">
        <f>SUMIFS('[7]项目支出总表（开）'!V:V,'[7]项目支出总表（开）'!C:C,MID(TRIM(A222),2,7))</f>
        <v>#VALUE!</v>
      </c>
    </row>
    <row r="223" s="130" customFormat="1" ht="21.75" customHeight="1" spans="1:21">
      <c r="A223" s="178" t="s">
        <v>271</v>
      </c>
      <c r="B223" s="177"/>
      <c r="C223" s="177"/>
      <c r="D223" s="177"/>
      <c r="E223" s="177"/>
      <c r="F223" s="177"/>
      <c r="G223" s="177" t="e">
        <f t="shared" si="237"/>
        <v>#VALUE!</v>
      </c>
      <c r="H223" s="177" t="e">
        <f>SUMIFS('[7]基本支出总表（开）'!P:P,'[7]基本支出总表（开）'!C:C,MID(A223,4,7))</f>
        <v>#VALUE!</v>
      </c>
      <c r="I223" s="177" t="e">
        <f>SUMIFS('[7]项目支出总表（开）'!Y:Y,'[7]项目支出总表（开）'!C:C,MID(A223,4,7))+SUMIFS('[7]项目支出总表（开）'!Z:Z,'[7]项目支出总表（开）'!C:C,MID(A223,4,7))</f>
        <v>#VALUE!</v>
      </c>
      <c r="J223" s="186" t="str">
        <f t="shared" si="203"/>
        <v/>
      </c>
      <c r="K223" s="186" t="str">
        <f t="shared" si="204"/>
        <v/>
      </c>
      <c r="L223" s="186" t="str">
        <f t="shared" si="205"/>
        <v/>
      </c>
      <c r="O223" s="132"/>
      <c r="S223" s="177" t="e">
        <f t="shared" si="238"/>
        <v>#VALUE!</v>
      </c>
      <c r="T223" s="177" t="e">
        <f>SUMIFS('[7]基本支出总表（开）'!M:M,'[7]基本支出总表（开）'!C:C,MID(TRIM(A223),2,7))</f>
        <v>#VALUE!</v>
      </c>
      <c r="U223" s="177" t="e">
        <f>SUMIFS('[7]项目支出总表（开）'!V:V,'[7]项目支出总表（开）'!C:C,MID(TRIM(A223),2,7))</f>
        <v>#VALUE!</v>
      </c>
    </row>
    <row r="224" s="130" customFormat="1" ht="21.75" customHeight="1" spans="1:21">
      <c r="A224" s="176" t="s">
        <v>272</v>
      </c>
      <c r="B224" s="177">
        <v>137.703096</v>
      </c>
      <c r="C224" s="177">
        <v>137.703096</v>
      </c>
      <c r="D224" s="177">
        <v>126.927222</v>
      </c>
      <c r="E224" s="177">
        <v>10.775874</v>
      </c>
      <c r="F224" s="177"/>
      <c r="G224" s="177" t="e">
        <f t="shared" si="237"/>
        <v>#VALUE!</v>
      </c>
      <c r="H224" s="177" t="e">
        <f>SUMIFS('[7]基本支出总表（开）'!P:P,'[7]基本支出总表（开）'!C:C,MID(A224,4,7))</f>
        <v>#VALUE!</v>
      </c>
      <c r="I224" s="177" t="e">
        <f>SUMIFS('[7]项目支出总表（开）'!Y:Y,'[7]项目支出总表（开）'!C:C,MID(A224,4,7))+SUMIFS('[7]项目支出总表（开）'!Z:Z,'[7]项目支出总表（开）'!C:C,MID(A224,4,7))</f>
        <v>#VALUE!</v>
      </c>
      <c r="J224" s="186" t="e">
        <f t="shared" si="203"/>
        <v>#VALUE!</v>
      </c>
      <c r="K224" s="186" t="e">
        <f t="shared" si="204"/>
        <v>#VALUE!</v>
      </c>
      <c r="L224" s="186" t="str">
        <f t="shared" si="205"/>
        <v/>
      </c>
      <c r="O224" s="132"/>
      <c r="S224" s="177" t="e">
        <f t="shared" si="238"/>
        <v>#VALUE!</v>
      </c>
      <c r="T224" s="177" t="e">
        <f>SUMIFS('[7]基本支出总表（开）'!M:M,'[7]基本支出总表（开）'!C:C,MID(TRIM(A224),2,7))</f>
        <v>#VALUE!</v>
      </c>
      <c r="U224" s="177" t="e">
        <f>SUMIFS('[7]项目支出总表（开）'!V:V,'[7]项目支出总表（开）'!C:C,MID(TRIM(A224),2,7))</f>
        <v>#VALUE!</v>
      </c>
    </row>
    <row r="225" s="130" customFormat="1" ht="21.75" customHeight="1" spans="1:21">
      <c r="A225" s="176" t="s">
        <v>273</v>
      </c>
      <c r="B225" s="177">
        <v>50</v>
      </c>
      <c r="C225" s="177"/>
      <c r="D225" s="177"/>
      <c r="E225" s="177"/>
      <c r="F225" s="177">
        <v>50</v>
      </c>
      <c r="G225" s="177" t="e">
        <f t="shared" si="237"/>
        <v>#VALUE!</v>
      </c>
      <c r="H225" s="177" t="e">
        <f>SUMIFS('[7]基本支出总表（开）'!P:P,'[7]基本支出总表（开）'!C:C,MID(A225,4,7))</f>
        <v>#VALUE!</v>
      </c>
      <c r="I225" s="177" t="e">
        <f>SUMIFS('[7]项目支出总表（开）'!Y:Y,'[7]项目支出总表（开）'!C:C,MID(A225,4,7))+SUMIFS('[7]项目支出总表（开）'!Z:Z,'[7]项目支出总表（开）'!C:C,MID(A225,4,7))</f>
        <v>#VALUE!</v>
      </c>
      <c r="J225" s="186" t="e">
        <f t="shared" si="203"/>
        <v>#VALUE!</v>
      </c>
      <c r="K225" s="186" t="str">
        <f t="shared" si="204"/>
        <v/>
      </c>
      <c r="L225" s="186" t="e">
        <f t="shared" si="205"/>
        <v>#VALUE!</v>
      </c>
      <c r="O225" s="132"/>
      <c r="S225" s="177" t="e">
        <f t="shared" si="238"/>
        <v>#VALUE!</v>
      </c>
      <c r="T225" s="177" t="e">
        <f>SUMIFS('[7]基本支出总表（开）'!M:M,'[7]基本支出总表（开）'!C:C,MID(TRIM(A225),2,7))</f>
        <v>#VALUE!</v>
      </c>
      <c r="U225" s="177" t="e">
        <f>SUMIFS('[7]项目支出总表（开）'!V:V,'[7]项目支出总表（开）'!C:C,MID(TRIM(A225),2,7))</f>
        <v>#VALUE!</v>
      </c>
    </row>
    <row r="226" s="130" customFormat="1" ht="21.75" customHeight="1" spans="1:21">
      <c r="A226" s="178" t="s">
        <v>274</v>
      </c>
      <c r="B226" s="177"/>
      <c r="C226" s="177"/>
      <c r="D226" s="177"/>
      <c r="E226" s="177"/>
      <c r="F226" s="177"/>
      <c r="G226" s="177" t="e">
        <f t="shared" si="237"/>
        <v>#VALUE!</v>
      </c>
      <c r="H226" s="177" t="e">
        <f>SUMIFS('[7]基本支出总表（开）'!P:P,'[7]基本支出总表（开）'!C:C,MID(A226,4,7))</f>
        <v>#VALUE!</v>
      </c>
      <c r="I226" s="177" t="e">
        <f>SUMIFS('[7]项目支出总表（开）'!Y:Y,'[7]项目支出总表（开）'!C:C,MID(A226,4,7))+SUMIFS('[7]项目支出总表（开）'!Z:Z,'[7]项目支出总表（开）'!C:C,MID(A226,4,7))</f>
        <v>#VALUE!</v>
      </c>
      <c r="J226" s="186" t="str">
        <f t="shared" si="203"/>
        <v/>
      </c>
      <c r="K226" s="186" t="str">
        <f t="shared" si="204"/>
        <v/>
      </c>
      <c r="L226" s="186" t="str">
        <f t="shared" si="205"/>
        <v/>
      </c>
      <c r="O226" s="132"/>
      <c r="S226" s="177" t="e">
        <f t="shared" si="238"/>
        <v>#VALUE!</v>
      </c>
      <c r="T226" s="177" t="e">
        <f>SUMIFS('[7]基本支出总表（开）'!M:M,'[7]基本支出总表（开）'!C:C,MID(TRIM(A226),2,7))</f>
        <v>#VALUE!</v>
      </c>
      <c r="U226" s="177" t="e">
        <f>SUMIFS('[7]项目支出总表（开）'!V:V,'[7]项目支出总表（开）'!C:C,MID(TRIM(A226),2,7))</f>
        <v>#VALUE!</v>
      </c>
    </row>
    <row r="227" s="130" customFormat="1" ht="21.75" customHeight="1" spans="1:21">
      <c r="A227" s="176" t="s">
        <v>275</v>
      </c>
      <c r="B227" s="177">
        <v>55</v>
      </c>
      <c r="C227" s="177"/>
      <c r="D227" s="177"/>
      <c r="E227" s="177"/>
      <c r="F227" s="177">
        <v>55</v>
      </c>
      <c r="G227" s="177" t="e">
        <f t="shared" si="237"/>
        <v>#VALUE!</v>
      </c>
      <c r="H227" s="177" t="e">
        <f>SUMIFS('[7]基本支出总表（开）'!P:P,'[7]基本支出总表（开）'!C:C,MID(A227,4,7))</f>
        <v>#VALUE!</v>
      </c>
      <c r="I227" s="177" t="e">
        <f>SUMIFS('[7]项目支出总表（开）'!Y:Y,'[7]项目支出总表（开）'!C:C,MID(A227,4,7))+SUMIFS('[7]项目支出总表（开）'!Z:Z,'[7]项目支出总表（开）'!C:C,MID(A227,4,7))</f>
        <v>#VALUE!</v>
      </c>
      <c r="J227" s="186" t="e">
        <f t="shared" si="203"/>
        <v>#VALUE!</v>
      </c>
      <c r="K227" s="186" t="str">
        <f t="shared" si="204"/>
        <v/>
      </c>
      <c r="L227" s="186" t="e">
        <f t="shared" si="205"/>
        <v>#VALUE!</v>
      </c>
      <c r="O227" s="132"/>
      <c r="S227" s="177" t="e">
        <f t="shared" si="238"/>
        <v>#VALUE!</v>
      </c>
      <c r="T227" s="177" t="e">
        <f>SUMIFS('[7]基本支出总表（开）'!M:M,'[7]基本支出总表（开）'!C:C,MID(TRIM(A227),2,7))</f>
        <v>#VALUE!</v>
      </c>
      <c r="U227" s="177" t="e">
        <f>SUMIFS('[7]项目支出总表（开）'!V:V,'[7]项目支出总表（开）'!C:C,MID(TRIM(A227),2,7))</f>
        <v>#VALUE!</v>
      </c>
    </row>
    <row r="228" s="130" customFormat="1" ht="21.75" customHeight="1" spans="1:21">
      <c r="A228" s="178" t="s">
        <v>276</v>
      </c>
      <c r="B228" s="177"/>
      <c r="C228" s="177"/>
      <c r="D228" s="177"/>
      <c r="E228" s="177"/>
      <c r="F228" s="177"/>
      <c r="G228" s="177" t="e">
        <f t="shared" si="237"/>
        <v>#VALUE!</v>
      </c>
      <c r="H228" s="177" t="e">
        <f>SUMIFS('[7]基本支出总表（开）'!P:P,'[7]基本支出总表（开）'!C:C,MID(A228,4,7))</f>
        <v>#VALUE!</v>
      </c>
      <c r="I228" s="177" t="e">
        <f>SUMIFS('[7]项目支出总表（开）'!Y:Y,'[7]项目支出总表（开）'!C:C,MID(A228,4,7))+SUMIFS('[7]项目支出总表（开）'!Z:Z,'[7]项目支出总表（开）'!C:C,MID(A228,4,7))</f>
        <v>#VALUE!</v>
      </c>
      <c r="J228" s="186" t="str">
        <f t="shared" si="203"/>
        <v/>
      </c>
      <c r="K228" s="186" t="str">
        <f t="shared" si="204"/>
        <v/>
      </c>
      <c r="L228" s="186" t="str">
        <f t="shared" si="205"/>
        <v/>
      </c>
      <c r="O228" s="132"/>
      <c r="S228" s="177" t="e">
        <f t="shared" si="238"/>
        <v>#VALUE!</v>
      </c>
      <c r="T228" s="177" t="e">
        <f>SUMIFS('[7]基本支出总表（开）'!M:M,'[7]基本支出总表（开）'!C:C,MID(TRIM(A228),2,7))</f>
        <v>#VALUE!</v>
      </c>
      <c r="U228" s="177" t="e">
        <f>SUMIFS('[7]项目支出总表（开）'!V:V,'[7]项目支出总表（开）'!C:C,MID(TRIM(A228),2,7))</f>
        <v>#VALUE!</v>
      </c>
    </row>
    <row r="229" s="130" customFormat="1" ht="21.75" customHeight="1" spans="1:21">
      <c r="A229" s="178" t="s">
        <v>277</v>
      </c>
      <c r="B229" s="177">
        <v>20</v>
      </c>
      <c r="C229" s="177"/>
      <c r="D229" s="177"/>
      <c r="E229" s="177"/>
      <c r="F229" s="177">
        <v>20</v>
      </c>
      <c r="G229" s="177" t="e">
        <f t="shared" si="237"/>
        <v>#VALUE!</v>
      </c>
      <c r="H229" s="177" t="e">
        <f>SUMIFS('[7]基本支出总表（开）'!P:P,'[7]基本支出总表（开）'!C:C,MID(A229,4,7))</f>
        <v>#VALUE!</v>
      </c>
      <c r="I229" s="177" t="e">
        <f>SUMIFS('[7]项目支出总表（开）'!Y:Y,'[7]项目支出总表（开）'!C:C,MID(A229,4,7))+SUMIFS('[7]项目支出总表（开）'!Z:Z,'[7]项目支出总表（开）'!C:C,MID(A229,4,7))</f>
        <v>#VALUE!</v>
      </c>
      <c r="J229" s="186" t="e">
        <f t="shared" si="203"/>
        <v>#VALUE!</v>
      </c>
      <c r="K229" s="186" t="str">
        <f t="shared" si="204"/>
        <v/>
      </c>
      <c r="L229" s="186" t="e">
        <f t="shared" si="205"/>
        <v>#VALUE!</v>
      </c>
      <c r="O229" s="132"/>
      <c r="S229" s="177" t="e">
        <f t="shared" si="238"/>
        <v>#VALUE!</v>
      </c>
      <c r="T229" s="177" t="e">
        <f>SUMIFS('[7]基本支出总表（开）'!M:M,'[7]基本支出总表（开）'!C:C,MID(TRIM(A229),2,7))</f>
        <v>#VALUE!</v>
      </c>
      <c r="U229" s="177" t="e">
        <f>SUMIFS('[7]项目支出总表（开）'!V:V,'[7]项目支出总表（开）'!C:C,MID(TRIM(A229),2,7))</f>
        <v>#VALUE!</v>
      </c>
    </row>
    <row r="230" s="130" customFormat="1" ht="21.75" customHeight="1" spans="1:21">
      <c r="A230" s="178" t="s">
        <v>278</v>
      </c>
      <c r="B230" s="177"/>
      <c r="C230" s="177"/>
      <c r="D230" s="177"/>
      <c r="E230" s="177"/>
      <c r="F230" s="177"/>
      <c r="G230" s="177" t="e">
        <f t="shared" si="237"/>
        <v>#VALUE!</v>
      </c>
      <c r="H230" s="177" t="e">
        <f>SUMIFS('[7]基本支出总表（开）'!P:P,'[7]基本支出总表（开）'!C:C,MID(A230,4,7))</f>
        <v>#VALUE!</v>
      </c>
      <c r="I230" s="177" t="e">
        <f>SUMIFS('[7]项目支出总表（开）'!Y:Y,'[7]项目支出总表（开）'!C:C,MID(A230,4,7))+SUMIFS('[7]项目支出总表（开）'!Z:Z,'[7]项目支出总表（开）'!C:C,MID(A230,4,7))</f>
        <v>#VALUE!</v>
      </c>
      <c r="J230" s="186" t="str">
        <f t="shared" si="203"/>
        <v/>
      </c>
      <c r="K230" s="186" t="str">
        <f t="shared" si="204"/>
        <v/>
      </c>
      <c r="L230" s="186" t="str">
        <f t="shared" si="205"/>
        <v/>
      </c>
      <c r="O230" s="132"/>
      <c r="S230" s="177" t="e">
        <f t="shared" si="238"/>
        <v>#VALUE!</v>
      </c>
      <c r="T230" s="177" t="e">
        <f>SUMIFS('[7]基本支出总表（开）'!M:M,'[7]基本支出总表（开）'!C:C,MID(TRIM(A230),2,7))</f>
        <v>#VALUE!</v>
      </c>
      <c r="U230" s="177" t="e">
        <f>SUMIFS('[7]项目支出总表（开）'!V:V,'[7]项目支出总表（开）'!C:C,MID(TRIM(A230),2,7))</f>
        <v>#VALUE!</v>
      </c>
    </row>
    <row r="231" s="130" customFormat="1" ht="21.75" customHeight="1" spans="1:21">
      <c r="A231" s="178" t="s">
        <v>279</v>
      </c>
      <c r="B231" s="177"/>
      <c r="C231" s="177"/>
      <c r="D231" s="177"/>
      <c r="E231" s="177"/>
      <c r="F231" s="177"/>
      <c r="G231" s="177" t="e">
        <f t="shared" si="237"/>
        <v>#VALUE!</v>
      </c>
      <c r="H231" s="177" t="e">
        <f>SUMIFS('[7]基本支出总表（开）'!P:P,'[7]基本支出总表（开）'!C:C,MID(A231,4,7))</f>
        <v>#VALUE!</v>
      </c>
      <c r="I231" s="177" t="e">
        <f>SUMIFS('[7]项目支出总表（开）'!Y:Y,'[7]项目支出总表（开）'!C:C,MID(A231,4,7))+SUMIFS('[7]项目支出总表（开）'!Z:Z,'[7]项目支出总表（开）'!C:C,MID(A231,4,7))</f>
        <v>#VALUE!</v>
      </c>
      <c r="J231" s="186" t="str">
        <f t="shared" si="203"/>
        <v/>
      </c>
      <c r="K231" s="186" t="str">
        <f t="shared" si="204"/>
        <v/>
      </c>
      <c r="L231" s="186" t="str">
        <f t="shared" si="205"/>
        <v/>
      </c>
      <c r="O231" s="132"/>
      <c r="S231" s="177" t="e">
        <f t="shared" si="238"/>
        <v>#VALUE!</v>
      </c>
      <c r="T231" s="177" t="e">
        <f>SUMIFS('[7]基本支出总表（开）'!M:M,'[7]基本支出总表（开）'!C:C,MID(TRIM(A231),2,7))</f>
        <v>#VALUE!</v>
      </c>
      <c r="U231" s="177" t="e">
        <f>SUMIFS('[7]项目支出总表（开）'!V:V,'[7]项目支出总表（开）'!C:C,MID(TRIM(A231),2,7))</f>
        <v>#VALUE!</v>
      </c>
    </row>
    <row r="232" s="130" customFormat="1" ht="21.75" customHeight="1" spans="1:21">
      <c r="A232" s="176" t="s">
        <v>280</v>
      </c>
      <c r="B232" s="177">
        <v>145.7</v>
      </c>
      <c r="C232" s="177"/>
      <c r="D232" s="177"/>
      <c r="E232" s="177"/>
      <c r="F232" s="177">
        <v>145.7</v>
      </c>
      <c r="G232" s="177" t="e">
        <f t="shared" si="237"/>
        <v>#VALUE!</v>
      </c>
      <c r="H232" s="177" t="e">
        <f>SUMIFS('[7]基本支出总表（开）'!P:P,'[7]基本支出总表（开）'!C:C,MID(A232,4,7))</f>
        <v>#VALUE!</v>
      </c>
      <c r="I232" s="177" t="e">
        <f>SUMIFS('[7]项目支出总表（开）'!Y:Y,'[7]项目支出总表（开）'!C:C,MID(A232,4,7))+SUMIFS('[7]项目支出总表（开）'!Z:Z,'[7]项目支出总表（开）'!C:C,MID(A232,4,7))</f>
        <v>#VALUE!</v>
      </c>
      <c r="J232" s="186" t="e">
        <f t="shared" si="203"/>
        <v>#VALUE!</v>
      </c>
      <c r="K232" s="186" t="str">
        <f t="shared" si="204"/>
        <v/>
      </c>
      <c r="L232" s="186" t="e">
        <f t="shared" si="205"/>
        <v>#VALUE!</v>
      </c>
      <c r="O232" s="132"/>
      <c r="S232" s="177" t="e">
        <f t="shared" si="238"/>
        <v>#VALUE!</v>
      </c>
      <c r="T232" s="177" t="e">
        <f>SUMIFS('[7]基本支出总表（开）'!M:M,'[7]基本支出总表（开）'!C:C,MID(TRIM(A232),2,7))</f>
        <v>#VALUE!</v>
      </c>
      <c r="U232" s="177" t="e">
        <f>SUMIFS('[7]项目支出总表（开）'!V:V,'[7]项目支出总表（开）'!C:C,MID(TRIM(A232),2,7))</f>
        <v>#VALUE!</v>
      </c>
    </row>
    <row r="233" s="130" customFormat="1" ht="21.75" customHeight="1" spans="1:21">
      <c r="A233" s="178" t="s">
        <v>281</v>
      </c>
      <c r="B233" s="177"/>
      <c r="C233" s="177"/>
      <c r="D233" s="177"/>
      <c r="E233" s="177"/>
      <c r="F233" s="177"/>
      <c r="G233" s="177" t="e">
        <f t="shared" si="237"/>
        <v>#VALUE!</v>
      </c>
      <c r="H233" s="177" t="e">
        <f>SUMIFS('[7]基本支出总表（开）'!P:P,'[7]基本支出总表（开）'!C:C,MID(A233,4,7))</f>
        <v>#VALUE!</v>
      </c>
      <c r="I233" s="177" t="e">
        <f>SUMIFS('[7]项目支出总表（开）'!Y:Y,'[7]项目支出总表（开）'!C:C,MID(A233,4,7))+SUMIFS('[7]项目支出总表（开）'!Z:Z,'[7]项目支出总表（开）'!C:C,MID(A233,4,7))</f>
        <v>#VALUE!</v>
      </c>
      <c r="J233" s="186" t="str">
        <f t="shared" si="203"/>
        <v/>
      </c>
      <c r="K233" s="186" t="str">
        <f t="shared" si="204"/>
        <v/>
      </c>
      <c r="L233" s="186" t="str">
        <f t="shared" si="205"/>
        <v/>
      </c>
      <c r="O233" s="132"/>
      <c r="S233" s="177" t="e">
        <f t="shared" si="238"/>
        <v>#VALUE!</v>
      </c>
      <c r="T233" s="177" t="e">
        <f>SUMIFS('[7]基本支出总表（开）'!M:M,'[7]基本支出总表（开）'!C:C,MID(TRIM(A233),2,7))</f>
        <v>#VALUE!</v>
      </c>
      <c r="U233" s="177" t="e">
        <f>SUMIFS('[7]项目支出总表（开）'!V:V,'[7]项目支出总表（开）'!C:C,MID(TRIM(A233),2,7))</f>
        <v>#VALUE!</v>
      </c>
    </row>
    <row r="234" s="130" customFormat="1" ht="21.75" customHeight="1" spans="1:21">
      <c r="A234" s="176" t="s">
        <v>282</v>
      </c>
      <c r="B234" s="177">
        <v>1236.84</v>
      </c>
      <c r="C234" s="177"/>
      <c r="D234" s="177"/>
      <c r="E234" s="177"/>
      <c r="F234" s="177">
        <v>1236.84</v>
      </c>
      <c r="G234" s="177" t="e">
        <f t="shared" si="237"/>
        <v>#VALUE!</v>
      </c>
      <c r="H234" s="177" t="e">
        <f>SUMIFS('[7]基本支出总表（开）'!P:P,'[7]基本支出总表（开）'!C:C,MID(A234,4,7))</f>
        <v>#VALUE!</v>
      </c>
      <c r="I234" s="177" t="e">
        <f>SUMIFS('[7]项目支出总表（开）'!Y:Y,'[7]项目支出总表（开）'!C:C,MID(A234,4,7))+SUMIFS('[7]项目支出总表（开）'!Z:Z,'[7]项目支出总表（开）'!C:C,MID(A234,4,7))</f>
        <v>#VALUE!</v>
      </c>
      <c r="J234" s="186" t="e">
        <f t="shared" si="203"/>
        <v>#VALUE!</v>
      </c>
      <c r="K234" s="186" t="str">
        <f t="shared" si="204"/>
        <v/>
      </c>
      <c r="L234" s="186" t="e">
        <f t="shared" si="205"/>
        <v>#VALUE!</v>
      </c>
      <c r="O234" s="132"/>
      <c r="S234" s="177" t="e">
        <f t="shared" si="238"/>
        <v>#VALUE!</v>
      </c>
      <c r="T234" s="177" t="e">
        <f>SUMIFS('[7]基本支出总表（开）'!M:M,'[7]基本支出总表（开）'!C:C,MID(TRIM(A234),2,7))</f>
        <v>#VALUE!</v>
      </c>
      <c r="U234" s="177" t="e">
        <f>SUMIFS('[7]项目支出总表（开）'!V:V,'[7]项目支出总表（开）'!C:C,MID(TRIM(A234),2,7))</f>
        <v>#VALUE!</v>
      </c>
    </row>
    <row r="235" s="130" customFormat="1" ht="21.75" customHeight="1" spans="1:21">
      <c r="A235" s="174" t="s">
        <v>283</v>
      </c>
      <c r="B235" s="175">
        <f t="shared" ref="B235:I235" si="239">SUM(B236:B241)</f>
        <v>530.725013</v>
      </c>
      <c r="C235" s="175">
        <f t="shared" si="239"/>
        <v>230.725013</v>
      </c>
      <c r="D235" s="175">
        <f t="shared" si="239"/>
        <v>211.520789</v>
      </c>
      <c r="E235" s="175">
        <f t="shared" si="239"/>
        <v>19.204224</v>
      </c>
      <c r="F235" s="175">
        <f t="shared" si="239"/>
        <v>300</v>
      </c>
      <c r="G235" s="175" t="e">
        <f t="shared" si="239"/>
        <v>#VALUE!</v>
      </c>
      <c r="H235" s="175" t="e">
        <f t="shared" si="239"/>
        <v>#VALUE!</v>
      </c>
      <c r="I235" s="175" t="e">
        <f t="shared" si="239"/>
        <v>#VALUE!</v>
      </c>
      <c r="J235" s="185" t="e">
        <f t="shared" si="203"/>
        <v>#VALUE!</v>
      </c>
      <c r="K235" s="185" t="e">
        <f t="shared" si="204"/>
        <v>#VALUE!</v>
      </c>
      <c r="L235" s="185" t="e">
        <f t="shared" si="205"/>
        <v>#VALUE!</v>
      </c>
      <c r="O235" s="132"/>
      <c r="S235" s="175" t="e">
        <f t="shared" ref="S235:U235" si="240">SUM(S236:S241)</f>
        <v>#VALUE!</v>
      </c>
      <c r="T235" s="175" t="e">
        <f t="shared" si="240"/>
        <v>#VALUE!</v>
      </c>
      <c r="U235" s="175" t="e">
        <f t="shared" si="240"/>
        <v>#VALUE!</v>
      </c>
    </row>
    <row r="236" s="130" customFormat="1" ht="21.75" customHeight="1" spans="1:21">
      <c r="A236" s="176" t="s">
        <v>284</v>
      </c>
      <c r="B236" s="177">
        <v>230.725013</v>
      </c>
      <c r="C236" s="177">
        <v>230.725013</v>
      </c>
      <c r="D236" s="177">
        <v>211.520789</v>
      </c>
      <c r="E236" s="177">
        <v>19.204224</v>
      </c>
      <c r="F236" s="177"/>
      <c r="G236" s="177" t="e">
        <f t="shared" ref="G236:G241" si="241">SUM(H236:I236)</f>
        <v>#VALUE!</v>
      </c>
      <c r="H236" s="177" t="e">
        <f>SUMIFS('[7]基本支出总表（开）'!P:P,'[7]基本支出总表（开）'!C:C,MID(A236,4,7))</f>
        <v>#VALUE!</v>
      </c>
      <c r="I236" s="177" t="e">
        <f>SUMIFS('[7]项目支出总表（开）'!Y:Y,'[7]项目支出总表（开）'!C:C,MID(A236,4,7))+SUMIFS('[7]项目支出总表（开）'!Z:Z,'[7]项目支出总表（开）'!C:C,MID(A236,4,7))</f>
        <v>#VALUE!</v>
      </c>
      <c r="J236" s="186" t="e">
        <f t="shared" si="203"/>
        <v>#VALUE!</v>
      </c>
      <c r="K236" s="186" t="e">
        <f t="shared" si="204"/>
        <v>#VALUE!</v>
      </c>
      <c r="L236" s="186" t="str">
        <f t="shared" si="205"/>
        <v/>
      </c>
      <c r="O236" s="132"/>
      <c r="S236" s="177" t="e">
        <f t="shared" ref="S236:S241" si="242">SUM(T236:U236)</f>
        <v>#VALUE!</v>
      </c>
      <c r="T236" s="177" t="e">
        <f>SUMIFS('[7]基本支出总表（开）'!M:M,'[7]基本支出总表（开）'!C:C,MID(TRIM(A236),2,7))</f>
        <v>#VALUE!</v>
      </c>
      <c r="U236" s="177" t="e">
        <f>SUMIFS('[7]项目支出总表（开）'!V:V,'[7]项目支出总表（开）'!C:C,MID(TRIM(A236),2,7))</f>
        <v>#VALUE!</v>
      </c>
    </row>
    <row r="237" s="130" customFormat="1" ht="21.75" customHeight="1" spans="1:21">
      <c r="A237" s="178" t="s">
        <v>285</v>
      </c>
      <c r="B237" s="177"/>
      <c r="C237" s="177"/>
      <c r="D237" s="177"/>
      <c r="E237" s="177"/>
      <c r="F237" s="177"/>
      <c r="G237" s="177"/>
      <c r="H237" s="177"/>
      <c r="I237" s="177" t="e">
        <f>SUMIFS('[7]项目支出总表（开）'!Y:Y,'[7]项目支出总表（开）'!C:C,MID(A237,4,7))+SUMIFS('[7]项目支出总表（开）'!Z:Z,'[7]项目支出总表（开）'!C:C,MID(A237,4,7))</f>
        <v>#VALUE!</v>
      </c>
      <c r="J237" s="186"/>
      <c r="K237" s="186"/>
      <c r="L237" s="186"/>
      <c r="O237" s="132"/>
      <c r="S237" s="177" t="e">
        <f t="shared" si="242"/>
        <v>#VALUE!</v>
      </c>
      <c r="T237" s="177" t="e">
        <f>SUMIFS('[7]基本支出总表（开）'!M:M,'[7]基本支出总表（开）'!C:C,MID(TRIM(A237),2,7))</f>
        <v>#VALUE!</v>
      </c>
      <c r="U237" s="177" t="e">
        <f>SUMIFS('[7]项目支出总表（开）'!V:V,'[7]项目支出总表（开）'!C:C,MID(TRIM(A237),2,7))</f>
        <v>#VALUE!</v>
      </c>
    </row>
    <row r="238" s="130" customFormat="1" ht="21.75" customHeight="1" spans="1:21">
      <c r="A238" s="178" t="s">
        <v>286</v>
      </c>
      <c r="B238" s="177"/>
      <c r="C238" s="177"/>
      <c r="D238" s="177"/>
      <c r="E238" s="177"/>
      <c r="F238" s="177"/>
      <c r="G238" s="177" t="e">
        <f t="shared" si="241"/>
        <v>#VALUE!</v>
      </c>
      <c r="H238" s="177" t="e">
        <f>SUMIFS('[7]基本支出总表（开）'!P:P,'[7]基本支出总表（开）'!C:C,MID(A238,4,7))</f>
        <v>#VALUE!</v>
      </c>
      <c r="I238" s="177" t="e">
        <f>SUMIFS('[7]项目支出总表（开）'!Y:Y,'[7]项目支出总表（开）'!C:C,MID(A238,4,7))+SUMIFS('[7]项目支出总表（开）'!Z:Z,'[7]项目支出总表（开）'!C:C,MID(A238,4,7))</f>
        <v>#VALUE!</v>
      </c>
      <c r="J238" s="186" t="str">
        <f t="shared" ref="J238:J277" si="243">IF(B238=0,"",G238/B238)</f>
        <v/>
      </c>
      <c r="K238" s="186" t="str">
        <f t="shared" ref="K238:K277" si="244">IF(C238=0,"",H238/C238)</f>
        <v/>
      </c>
      <c r="L238" s="186" t="str">
        <f t="shared" ref="L238:L277" si="245">IF(F238=0,"",I238/F238)</f>
        <v/>
      </c>
      <c r="O238" s="132"/>
      <c r="S238" s="177" t="e">
        <f t="shared" si="242"/>
        <v>#VALUE!</v>
      </c>
      <c r="T238" s="177" t="e">
        <f>SUMIFS('[7]基本支出总表（开）'!M:M,'[7]基本支出总表（开）'!C:C,MID(TRIM(A238),2,7))</f>
        <v>#VALUE!</v>
      </c>
      <c r="U238" s="177" t="e">
        <f>SUMIFS('[7]项目支出总表（开）'!V:V,'[7]项目支出总表（开）'!C:C,MID(TRIM(A238),2,7))</f>
        <v>#VALUE!</v>
      </c>
    </row>
    <row r="239" s="130" customFormat="1" ht="21.75" customHeight="1" spans="1:21">
      <c r="A239" s="178" t="s">
        <v>287</v>
      </c>
      <c r="B239" s="177"/>
      <c r="C239" s="177"/>
      <c r="D239" s="177"/>
      <c r="E239" s="177"/>
      <c r="F239" s="177"/>
      <c r="G239" s="177" t="e">
        <f t="shared" si="241"/>
        <v>#VALUE!</v>
      </c>
      <c r="H239" s="177" t="e">
        <f>SUMIFS('[7]基本支出总表（开）'!P:P,'[7]基本支出总表（开）'!C:C,MID(A239,4,7))</f>
        <v>#VALUE!</v>
      </c>
      <c r="I239" s="177" t="e">
        <f>SUMIFS('[7]项目支出总表（开）'!Y:Y,'[7]项目支出总表（开）'!C:C,MID(A239,4,7))+SUMIFS('[7]项目支出总表（开）'!Z:Z,'[7]项目支出总表（开）'!C:C,MID(A239,4,7))</f>
        <v>#VALUE!</v>
      </c>
      <c r="J239" s="186" t="str">
        <f t="shared" si="243"/>
        <v/>
      </c>
      <c r="K239" s="186" t="str">
        <f t="shared" si="244"/>
        <v/>
      </c>
      <c r="L239" s="186" t="str">
        <f t="shared" si="245"/>
        <v/>
      </c>
      <c r="O239" s="132"/>
      <c r="S239" s="177" t="e">
        <f t="shared" si="242"/>
        <v>#VALUE!</v>
      </c>
      <c r="T239" s="177" t="e">
        <f>SUMIFS('[7]基本支出总表（开）'!M:M,'[7]基本支出总表（开）'!C:C,MID(TRIM(A239),2,7))</f>
        <v>#VALUE!</v>
      </c>
      <c r="U239" s="177" t="e">
        <f>SUMIFS('[7]项目支出总表（开）'!V:V,'[7]项目支出总表（开）'!C:C,MID(TRIM(A239),2,7))</f>
        <v>#VALUE!</v>
      </c>
    </row>
    <row r="240" s="130" customFormat="1" ht="21.75" customHeight="1" spans="1:21">
      <c r="A240" s="178" t="s">
        <v>288</v>
      </c>
      <c r="B240" s="177"/>
      <c r="C240" s="177"/>
      <c r="D240" s="177"/>
      <c r="E240" s="177"/>
      <c r="F240" s="177"/>
      <c r="G240" s="177" t="e">
        <f t="shared" si="241"/>
        <v>#VALUE!</v>
      </c>
      <c r="H240" s="177" t="e">
        <f>SUMIFS('[7]基本支出总表（开）'!P:P,'[7]基本支出总表（开）'!C:C,MID(A240,4,7))</f>
        <v>#VALUE!</v>
      </c>
      <c r="I240" s="177" t="e">
        <f>SUMIFS('[7]项目支出总表（开）'!Y:Y,'[7]项目支出总表（开）'!C:C,MID(A240,4,7))+SUMIFS('[7]项目支出总表（开）'!Z:Z,'[7]项目支出总表（开）'!C:C,MID(A240,4,7))</f>
        <v>#VALUE!</v>
      </c>
      <c r="J240" s="186" t="str">
        <f t="shared" si="243"/>
        <v/>
      </c>
      <c r="K240" s="186" t="str">
        <f t="shared" si="244"/>
        <v/>
      </c>
      <c r="L240" s="186" t="str">
        <f t="shared" si="245"/>
        <v/>
      </c>
      <c r="O240" s="132"/>
      <c r="S240" s="177" t="e">
        <f t="shared" si="242"/>
        <v>#VALUE!</v>
      </c>
      <c r="T240" s="177" t="e">
        <f>SUMIFS('[7]基本支出总表（开）'!M:M,'[7]基本支出总表（开）'!C:C,MID(TRIM(A240),2,7))</f>
        <v>#VALUE!</v>
      </c>
      <c r="U240" s="177" t="e">
        <f>SUMIFS('[7]项目支出总表（开）'!V:V,'[7]项目支出总表（开）'!C:C,MID(TRIM(A240),2,7))</f>
        <v>#VALUE!</v>
      </c>
    </row>
    <row r="241" s="130" customFormat="1" ht="21.75" customHeight="1" spans="1:21">
      <c r="A241" s="176" t="s">
        <v>289</v>
      </c>
      <c r="B241" s="177">
        <v>300</v>
      </c>
      <c r="C241" s="177"/>
      <c r="D241" s="177"/>
      <c r="E241" s="177"/>
      <c r="F241" s="177">
        <v>300</v>
      </c>
      <c r="G241" s="177" t="e">
        <f t="shared" si="241"/>
        <v>#VALUE!</v>
      </c>
      <c r="H241" s="177" t="e">
        <f>SUMIFS('[7]基本支出总表（开）'!P:P,'[7]基本支出总表（开）'!C:C,MID(A241,4,7))</f>
        <v>#VALUE!</v>
      </c>
      <c r="I241" s="177" t="e">
        <f>SUMIFS('[7]项目支出总表（开）'!Y:Y,'[7]项目支出总表（开）'!C:C,MID(A241,4,7))+SUMIFS('[7]项目支出总表（开）'!Z:Z,'[7]项目支出总表（开）'!C:C,MID(A241,4,7))</f>
        <v>#VALUE!</v>
      </c>
      <c r="J241" s="186" t="e">
        <f t="shared" si="243"/>
        <v>#VALUE!</v>
      </c>
      <c r="K241" s="186" t="str">
        <f t="shared" si="244"/>
        <v/>
      </c>
      <c r="L241" s="186" t="e">
        <f t="shared" si="245"/>
        <v>#VALUE!</v>
      </c>
      <c r="O241" s="132"/>
      <c r="S241" s="177" t="e">
        <f t="shared" si="242"/>
        <v>#VALUE!</v>
      </c>
      <c r="T241" s="177" t="e">
        <f>SUMIFS('[7]基本支出总表（开）'!M:M,'[7]基本支出总表（开）'!C:C,MID(TRIM(A241),2,7))</f>
        <v>#VALUE!</v>
      </c>
      <c r="U241" s="177" t="e">
        <f>SUMIFS('[7]项目支出总表（开）'!V:V,'[7]项目支出总表（开）'!C:C,MID(TRIM(A241),2,7))</f>
        <v>#VALUE!</v>
      </c>
    </row>
    <row r="242" s="130" customFormat="1" ht="21.75" customHeight="1" spans="1:21">
      <c r="A242" s="174" t="s">
        <v>290</v>
      </c>
      <c r="B242" s="175">
        <f t="shared" ref="B242:I242" si="246">SUM(B243:B247)</f>
        <v>457.986313</v>
      </c>
      <c r="C242" s="175">
        <f t="shared" si="246"/>
        <v>77.986313</v>
      </c>
      <c r="D242" s="175">
        <f t="shared" si="246"/>
        <v>71.804596</v>
      </c>
      <c r="E242" s="175">
        <f t="shared" si="246"/>
        <v>6.181717</v>
      </c>
      <c r="F242" s="175">
        <f t="shared" si="246"/>
        <v>380</v>
      </c>
      <c r="G242" s="175" t="e">
        <f t="shared" si="246"/>
        <v>#VALUE!</v>
      </c>
      <c r="H242" s="175" t="e">
        <f t="shared" si="246"/>
        <v>#VALUE!</v>
      </c>
      <c r="I242" s="175" t="e">
        <f t="shared" si="246"/>
        <v>#VALUE!</v>
      </c>
      <c r="J242" s="185" t="e">
        <f t="shared" si="243"/>
        <v>#VALUE!</v>
      </c>
      <c r="K242" s="185" t="e">
        <f t="shared" si="244"/>
        <v>#VALUE!</v>
      </c>
      <c r="L242" s="185" t="e">
        <f t="shared" si="245"/>
        <v>#VALUE!</v>
      </c>
      <c r="O242" s="132"/>
      <c r="S242" s="175" t="e">
        <f t="shared" ref="S242:U242" si="247">SUM(S243:S247)</f>
        <v>#VALUE!</v>
      </c>
      <c r="T242" s="175" t="e">
        <f t="shared" si="247"/>
        <v>#VALUE!</v>
      </c>
      <c r="U242" s="175" t="e">
        <f t="shared" si="247"/>
        <v>#VALUE!</v>
      </c>
    </row>
    <row r="243" s="130" customFormat="1" ht="21.75" customHeight="1" spans="1:21">
      <c r="A243" s="176" t="s">
        <v>291</v>
      </c>
      <c r="B243" s="177">
        <v>77.986313</v>
      </c>
      <c r="C243" s="177">
        <v>77.986313</v>
      </c>
      <c r="D243" s="177">
        <v>71.804596</v>
      </c>
      <c r="E243" s="177">
        <v>6.181717</v>
      </c>
      <c r="F243" s="177"/>
      <c r="G243" s="177" t="e">
        <f t="shared" ref="G243:G247" si="248">SUM(H243:I243)</f>
        <v>#VALUE!</v>
      </c>
      <c r="H243" s="177" t="e">
        <f>SUMIFS('[7]基本支出总表（开）'!P:P,'[7]基本支出总表（开）'!C:C,MID(A243,4,7))</f>
        <v>#VALUE!</v>
      </c>
      <c r="I243" s="177" t="e">
        <f>SUMIFS('[7]项目支出总表（开）'!Y:Y,'[7]项目支出总表（开）'!C:C,MID(A243,4,7))+SUMIFS('[7]项目支出总表（开）'!Z:Z,'[7]项目支出总表（开）'!C:C,MID(A243,4,7))</f>
        <v>#VALUE!</v>
      </c>
      <c r="J243" s="186" t="e">
        <f t="shared" si="243"/>
        <v>#VALUE!</v>
      </c>
      <c r="K243" s="186" t="e">
        <f t="shared" si="244"/>
        <v>#VALUE!</v>
      </c>
      <c r="L243" s="186" t="str">
        <f t="shared" si="245"/>
        <v/>
      </c>
      <c r="O243" s="132"/>
      <c r="S243" s="177" t="e">
        <f t="shared" ref="S243:S247" si="249">SUM(T243:U243)</f>
        <v>#VALUE!</v>
      </c>
      <c r="T243" s="177" t="e">
        <f>SUMIFS('[7]基本支出总表（开）'!M:M,'[7]基本支出总表（开）'!C:C,MID(TRIM(A243),2,7))</f>
        <v>#VALUE!</v>
      </c>
      <c r="U243" s="177" t="e">
        <f>SUMIFS('[7]项目支出总表（开）'!V:V,'[7]项目支出总表（开）'!C:C,MID(TRIM(A243),2,7))</f>
        <v>#VALUE!</v>
      </c>
    </row>
    <row r="244" s="130" customFormat="1" ht="21.75" customHeight="1" spans="1:21">
      <c r="A244" s="178" t="s">
        <v>292</v>
      </c>
      <c r="B244" s="177"/>
      <c r="C244" s="177"/>
      <c r="D244" s="177"/>
      <c r="E244" s="177"/>
      <c r="F244" s="177"/>
      <c r="G244" s="177" t="e">
        <f t="shared" si="248"/>
        <v>#VALUE!</v>
      </c>
      <c r="H244" s="177" t="e">
        <f>SUMIFS('[7]基本支出总表（开）'!P:P,'[7]基本支出总表（开）'!C:C,MID(A244,4,7))</f>
        <v>#VALUE!</v>
      </c>
      <c r="I244" s="177" t="e">
        <f>SUMIFS('[7]项目支出总表（开）'!Y:Y,'[7]项目支出总表（开）'!C:C,MID(A244,4,7))+SUMIFS('[7]项目支出总表（开）'!Z:Z,'[7]项目支出总表（开）'!C:C,MID(A244,4,7))</f>
        <v>#VALUE!</v>
      </c>
      <c r="J244" s="186" t="str">
        <f t="shared" si="243"/>
        <v/>
      </c>
      <c r="K244" s="186" t="str">
        <f t="shared" si="244"/>
        <v/>
      </c>
      <c r="L244" s="186" t="str">
        <f t="shared" si="245"/>
        <v/>
      </c>
      <c r="O244" s="132"/>
      <c r="S244" s="177" t="e">
        <f t="shared" si="249"/>
        <v>#VALUE!</v>
      </c>
      <c r="T244" s="177" t="e">
        <f>SUMIFS('[7]基本支出总表（开）'!M:M,'[7]基本支出总表（开）'!C:C,MID(TRIM(A244),2,7))</f>
        <v>#VALUE!</v>
      </c>
      <c r="U244" s="177" t="e">
        <f>SUMIFS('[7]项目支出总表（开）'!V:V,'[7]项目支出总表（开）'!C:C,MID(TRIM(A244),2,7))</f>
        <v>#VALUE!</v>
      </c>
    </row>
    <row r="245" s="130" customFormat="1" ht="21.75" customHeight="1" spans="1:21">
      <c r="A245" s="176" t="s">
        <v>293</v>
      </c>
      <c r="B245" s="177">
        <v>24</v>
      </c>
      <c r="C245" s="177"/>
      <c r="D245" s="177"/>
      <c r="E245" s="177"/>
      <c r="F245" s="177">
        <v>24</v>
      </c>
      <c r="G245" s="177" t="e">
        <f t="shared" si="248"/>
        <v>#VALUE!</v>
      </c>
      <c r="H245" s="177" t="e">
        <f>SUMIFS('[7]基本支出总表（开）'!P:P,'[7]基本支出总表（开）'!C:C,MID(A245,4,7))</f>
        <v>#VALUE!</v>
      </c>
      <c r="I245" s="177" t="e">
        <f>SUMIFS('[7]项目支出总表（开）'!Y:Y,'[7]项目支出总表（开）'!C:C,MID(A245,4,7))+SUMIFS('[7]项目支出总表（开）'!Z:Z,'[7]项目支出总表（开）'!C:C,MID(A245,4,7))</f>
        <v>#VALUE!</v>
      </c>
      <c r="J245" s="186" t="e">
        <f t="shared" si="243"/>
        <v>#VALUE!</v>
      </c>
      <c r="K245" s="186" t="str">
        <f t="shared" si="244"/>
        <v/>
      </c>
      <c r="L245" s="186" t="e">
        <f t="shared" si="245"/>
        <v>#VALUE!</v>
      </c>
      <c r="O245" s="132"/>
      <c r="S245" s="177" t="e">
        <f t="shared" si="249"/>
        <v>#VALUE!</v>
      </c>
      <c r="T245" s="177" t="e">
        <f>SUMIFS('[7]基本支出总表（开）'!M:M,'[7]基本支出总表（开）'!C:C,MID(TRIM(A245),2,7))</f>
        <v>#VALUE!</v>
      </c>
      <c r="U245" s="177" t="e">
        <f>SUMIFS('[7]项目支出总表（开）'!V:V,'[7]项目支出总表（开）'!C:C,MID(TRIM(A245),2,7))</f>
        <v>#VALUE!</v>
      </c>
    </row>
    <row r="246" s="130" customFormat="1" ht="21.75" customHeight="1" spans="1:21">
      <c r="A246" s="178" t="s">
        <v>294</v>
      </c>
      <c r="B246" s="177"/>
      <c r="C246" s="177"/>
      <c r="D246" s="177"/>
      <c r="E246" s="177"/>
      <c r="F246" s="177"/>
      <c r="G246" s="177" t="e">
        <f t="shared" si="248"/>
        <v>#VALUE!</v>
      </c>
      <c r="H246" s="177" t="e">
        <f>SUMIFS('[7]基本支出总表（开）'!P:P,'[7]基本支出总表（开）'!C:C,MID(A246,4,7))</f>
        <v>#VALUE!</v>
      </c>
      <c r="I246" s="177" t="e">
        <f>SUMIFS('[7]项目支出总表（开）'!Y:Y,'[7]项目支出总表（开）'!C:C,MID(A246,4,7))+SUMIFS('[7]项目支出总表（开）'!Z:Z,'[7]项目支出总表（开）'!C:C,MID(A246,4,7))</f>
        <v>#VALUE!</v>
      </c>
      <c r="J246" s="186" t="str">
        <f t="shared" si="243"/>
        <v/>
      </c>
      <c r="K246" s="186" t="str">
        <f t="shared" si="244"/>
        <v/>
      </c>
      <c r="L246" s="186" t="str">
        <f t="shared" si="245"/>
        <v/>
      </c>
      <c r="O246" s="132"/>
      <c r="S246" s="177" t="e">
        <f t="shared" si="249"/>
        <v>#VALUE!</v>
      </c>
      <c r="T246" s="177" t="e">
        <f>SUMIFS('[7]基本支出总表（开）'!M:M,'[7]基本支出总表（开）'!C:C,MID(TRIM(A246),2,7))</f>
        <v>#VALUE!</v>
      </c>
      <c r="U246" s="177" t="e">
        <f>SUMIFS('[7]项目支出总表（开）'!V:V,'[7]项目支出总表（开）'!C:C,MID(TRIM(A246),2,7))</f>
        <v>#VALUE!</v>
      </c>
    </row>
    <row r="247" s="130" customFormat="1" ht="21.75" customHeight="1" spans="1:21">
      <c r="A247" s="176" t="s">
        <v>295</v>
      </c>
      <c r="B247" s="177">
        <v>356</v>
      </c>
      <c r="C247" s="177"/>
      <c r="D247" s="177"/>
      <c r="E247" s="177"/>
      <c r="F247" s="177">
        <v>356</v>
      </c>
      <c r="G247" s="177" t="e">
        <f t="shared" si="248"/>
        <v>#VALUE!</v>
      </c>
      <c r="H247" s="177" t="e">
        <f>SUMIFS('[7]基本支出总表（开）'!P:P,'[7]基本支出总表（开）'!C:C,MID(A247,4,7))</f>
        <v>#VALUE!</v>
      </c>
      <c r="I247" s="177" t="e">
        <f>SUMIFS('[7]项目支出总表（开）'!Y:Y,'[7]项目支出总表（开）'!C:C,MID(A247,4,7))+SUMIFS('[7]项目支出总表（开）'!Z:Z,'[7]项目支出总表（开）'!C:C,MID(A247,4,7))</f>
        <v>#VALUE!</v>
      </c>
      <c r="J247" s="186" t="e">
        <f t="shared" si="243"/>
        <v>#VALUE!</v>
      </c>
      <c r="K247" s="186" t="str">
        <f t="shared" si="244"/>
        <v/>
      </c>
      <c r="L247" s="186" t="e">
        <f t="shared" si="245"/>
        <v>#VALUE!</v>
      </c>
      <c r="O247" s="132"/>
      <c r="S247" s="177" t="e">
        <f t="shared" si="249"/>
        <v>#VALUE!</v>
      </c>
      <c r="T247" s="177" t="e">
        <f>SUMIFS('[7]基本支出总表（开）'!M:M,'[7]基本支出总表（开）'!C:C,MID(TRIM(A247),2,7))</f>
        <v>#VALUE!</v>
      </c>
      <c r="U247" s="177" t="e">
        <f>SUMIFS('[7]项目支出总表（开）'!V:V,'[7]项目支出总表（开）'!C:C,MID(TRIM(A247),2,7))</f>
        <v>#VALUE!</v>
      </c>
    </row>
    <row r="248" s="130" customFormat="1" ht="21.75" customHeight="1" spans="1:21">
      <c r="A248" s="174" t="s">
        <v>296</v>
      </c>
      <c r="B248" s="175">
        <f t="shared" ref="B248:I248" si="250">SUM(B249:B251)</f>
        <v>3973</v>
      </c>
      <c r="C248" s="175">
        <f t="shared" si="250"/>
        <v>0</v>
      </c>
      <c r="D248" s="175">
        <f t="shared" si="250"/>
        <v>0</v>
      </c>
      <c r="E248" s="175">
        <f t="shared" si="250"/>
        <v>0</v>
      </c>
      <c r="F248" s="175">
        <f t="shared" si="250"/>
        <v>3973</v>
      </c>
      <c r="G248" s="175" t="e">
        <f t="shared" si="250"/>
        <v>#VALUE!</v>
      </c>
      <c r="H248" s="175" t="e">
        <f t="shared" si="250"/>
        <v>#VALUE!</v>
      </c>
      <c r="I248" s="175" t="e">
        <f t="shared" si="250"/>
        <v>#VALUE!</v>
      </c>
      <c r="J248" s="185" t="e">
        <f t="shared" si="243"/>
        <v>#VALUE!</v>
      </c>
      <c r="K248" s="185" t="str">
        <f t="shared" si="244"/>
        <v/>
      </c>
      <c r="L248" s="185" t="e">
        <f t="shared" si="245"/>
        <v>#VALUE!</v>
      </c>
      <c r="O248" s="132"/>
      <c r="S248" s="175" t="e">
        <f t="shared" ref="S248:U248" si="251">SUM(S249:S251)</f>
        <v>#VALUE!</v>
      </c>
      <c r="T248" s="175" t="e">
        <f t="shared" si="251"/>
        <v>#VALUE!</v>
      </c>
      <c r="U248" s="175" t="e">
        <f t="shared" si="251"/>
        <v>#VALUE!</v>
      </c>
    </row>
    <row r="249" s="130" customFormat="1" ht="21.75" customHeight="1" spans="1:21">
      <c r="A249" s="176" t="s">
        <v>297</v>
      </c>
      <c r="B249" s="177">
        <v>3623</v>
      </c>
      <c r="C249" s="177"/>
      <c r="D249" s="177"/>
      <c r="E249" s="177"/>
      <c r="F249" s="177">
        <v>3623</v>
      </c>
      <c r="G249" s="177" t="e">
        <f t="shared" ref="G249:G251" si="252">SUM(H249:I249)</f>
        <v>#VALUE!</v>
      </c>
      <c r="H249" s="177" t="e">
        <f>SUMIFS('[7]基本支出总表（开）'!P:P,'[7]基本支出总表（开）'!C:C,MID(A249,4,7))</f>
        <v>#VALUE!</v>
      </c>
      <c r="I249" s="177" t="e">
        <f>SUMIFS('[7]项目支出总表（开）'!Y:Y,'[7]项目支出总表（开）'!C:C,MID(A249,4,7))+SUMIFS('[7]项目支出总表（开）'!Z:Z,'[7]项目支出总表（开）'!C:C,MID(A249,4,7))</f>
        <v>#VALUE!</v>
      </c>
      <c r="J249" s="186" t="e">
        <f t="shared" si="243"/>
        <v>#VALUE!</v>
      </c>
      <c r="K249" s="186" t="str">
        <f t="shared" si="244"/>
        <v/>
      </c>
      <c r="L249" s="186" t="e">
        <f t="shared" si="245"/>
        <v>#VALUE!</v>
      </c>
      <c r="O249" s="132"/>
      <c r="S249" s="177" t="e">
        <f t="shared" ref="S249:S251" si="253">SUM(T249:U249)</f>
        <v>#VALUE!</v>
      </c>
      <c r="T249" s="177" t="e">
        <f>SUMIFS('[7]基本支出总表（开）'!M:M,'[7]基本支出总表（开）'!C:C,MID(TRIM(A249),2,7))</f>
        <v>#VALUE!</v>
      </c>
      <c r="U249" s="177" t="e">
        <f>SUMIFS('[7]项目支出总表（开）'!V:V,'[7]项目支出总表（开）'!C:C,MID(TRIM(A249),2,7))</f>
        <v>#VALUE!</v>
      </c>
    </row>
    <row r="250" s="130" customFormat="1" ht="21.75" customHeight="1" spans="1:21">
      <c r="A250" s="178" t="s">
        <v>298</v>
      </c>
      <c r="B250" s="177"/>
      <c r="C250" s="177"/>
      <c r="D250" s="177"/>
      <c r="E250" s="177"/>
      <c r="F250" s="177"/>
      <c r="G250" s="177" t="e">
        <f t="shared" si="252"/>
        <v>#VALUE!</v>
      </c>
      <c r="H250" s="177" t="e">
        <f>SUMIFS('[7]基本支出总表（开）'!P:P,'[7]基本支出总表（开）'!C:C,MID(A250,4,7))</f>
        <v>#VALUE!</v>
      </c>
      <c r="I250" s="177" t="e">
        <f>SUMIFS('[7]项目支出总表（开）'!Y:Y,'[7]项目支出总表（开）'!C:C,MID(A250,4,7))+SUMIFS('[7]项目支出总表（开）'!Z:Z,'[7]项目支出总表（开）'!C:C,MID(A250,4,7))</f>
        <v>#VALUE!</v>
      </c>
      <c r="J250" s="186" t="str">
        <f t="shared" si="243"/>
        <v/>
      </c>
      <c r="K250" s="186" t="str">
        <f t="shared" si="244"/>
        <v/>
      </c>
      <c r="L250" s="186" t="str">
        <f t="shared" si="245"/>
        <v/>
      </c>
      <c r="O250" s="132"/>
      <c r="S250" s="177" t="e">
        <f t="shared" si="253"/>
        <v>#VALUE!</v>
      </c>
      <c r="T250" s="177" t="e">
        <f>SUMIFS('[7]基本支出总表（开）'!M:M,'[7]基本支出总表（开）'!C:C,MID(TRIM(A250),2,7))</f>
        <v>#VALUE!</v>
      </c>
      <c r="U250" s="177" t="e">
        <f>SUMIFS('[7]项目支出总表（开）'!V:V,'[7]项目支出总表（开）'!C:C,MID(TRIM(A250),2,7))</f>
        <v>#VALUE!</v>
      </c>
    </row>
    <row r="251" s="130" customFormat="1" ht="21.75" customHeight="1" spans="1:21">
      <c r="A251" s="176" t="s">
        <v>299</v>
      </c>
      <c r="B251" s="177">
        <v>350</v>
      </c>
      <c r="C251" s="177"/>
      <c r="D251" s="177"/>
      <c r="E251" s="177"/>
      <c r="F251" s="177">
        <v>350</v>
      </c>
      <c r="G251" s="177" t="e">
        <f t="shared" si="252"/>
        <v>#VALUE!</v>
      </c>
      <c r="H251" s="177" t="e">
        <f>SUMIFS('[7]基本支出总表（开）'!P:P,'[7]基本支出总表（开）'!C:C,MID(A251,4,7))</f>
        <v>#VALUE!</v>
      </c>
      <c r="I251" s="177" t="e">
        <f>SUMIFS('[7]项目支出总表（开）'!Y:Y,'[7]项目支出总表（开）'!C:C,MID(A251,4,7))+SUMIFS('[7]项目支出总表（开）'!Z:Z,'[7]项目支出总表（开）'!C:C,MID(A251,4,7))</f>
        <v>#VALUE!</v>
      </c>
      <c r="J251" s="186" t="e">
        <f t="shared" si="243"/>
        <v>#VALUE!</v>
      </c>
      <c r="K251" s="186" t="str">
        <f t="shared" si="244"/>
        <v/>
      </c>
      <c r="L251" s="186" t="e">
        <f t="shared" si="245"/>
        <v>#VALUE!</v>
      </c>
      <c r="O251" s="132"/>
      <c r="S251" s="177" t="e">
        <f t="shared" si="253"/>
        <v>#VALUE!</v>
      </c>
      <c r="T251" s="177" t="e">
        <f>SUMIFS('[7]基本支出总表（开）'!M:M,'[7]基本支出总表（开）'!C:C,MID(TRIM(A251),2,7))</f>
        <v>#VALUE!</v>
      </c>
      <c r="U251" s="177" t="e">
        <f>SUMIFS('[7]项目支出总表（开）'!V:V,'[7]项目支出总表（开）'!C:C,MID(TRIM(A251),2,7))</f>
        <v>#VALUE!</v>
      </c>
    </row>
    <row r="252" s="130" customFormat="1" ht="21.75" customHeight="1" spans="1:21">
      <c r="A252" s="174" t="s">
        <v>300</v>
      </c>
      <c r="B252" s="175">
        <f t="shared" ref="B252:I252" si="254">SUM(B253:B255)</f>
        <v>2953.48</v>
      </c>
      <c r="C252" s="175">
        <f t="shared" si="254"/>
        <v>0</v>
      </c>
      <c r="D252" s="175">
        <f t="shared" si="254"/>
        <v>0</v>
      </c>
      <c r="E252" s="175">
        <f t="shared" si="254"/>
        <v>0</v>
      </c>
      <c r="F252" s="175">
        <f t="shared" si="254"/>
        <v>2953.48</v>
      </c>
      <c r="G252" s="175" t="e">
        <f t="shared" si="254"/>
        <v>#VALUE!</v>
      </c>
      <c r="H252" s="175" t="e">
        <f t="shared" si="254"/>
        <v>#VALUE!</v>
      </c>
      <c r="I252" s="175" t="e">
        <f t="shared" si="254"/>
        <v>#VALUE!</v>
      </c>
      <c r="J252" s="185" t="e">
        <f t="shared" si="243"/>
        <v>#VALUE!</v>
      </c>
      <c r="K252" s="185" t="str">
        <f t="shared" si="244"/>
        <v/>
      </c>
      <c r="L252" s="185" t="e">
        <f t="shared" si="245"/>
        <v>#VALUE!</v>
      </c>
      <c r="O252" s="132"/>
      <c r="S252" s="175" t="e">
        <f t="shared" ref="S252:U252" si="255">SUM(S253:S255)</f>
        <v>#VALUE!</v>
      </c>
      <c r="T252" s="175" t="e">
        <f t="shared" si="255"/>
        <v>#VALUE!</v>
      </c>
      <c r="U252" s="175" t="e">
        <f t="shared" si="255"/>
        <v>#VALUE!</v>
      </c>
    </row>
    <row r="253" s="130" customFormat="1" ht="21.75" customHeight="1" spans="1:21">
      <c r="A253" s="178" t="s">
        <v>301</v>
      </c>
      <c r="B253" s="177"/>
      <c r="C253" s="177"/>
      <c r="D253" s="177"/>
      <c r="E253" s="177"/>
      <c r="F253" s="177"/>
      <c r="G253" s="177" t="e">
        <f t="shared" ref="G253:G255" si="256">SUM(H253:I253)</f>
        <v>#VALUE!</v>
      </c>
      <c r="H253" s="177" t="e">
        <f>SUMIFS('[7]基本支出总表（开）'!P:P,'[7]基本支出总表（开）'!C:C,MID(A253,4,7))</f>
        <v>#VALUE!</v>
      </c>
      <c r="I253" s="177" t="e">
        <f>SUMIFS('[7]项目支出总表（开）'!Y:Y,'[7]项目支出总表（开）'!C:C,MID(A253,4,7))+SUMIFS('[7]项目支出总表（开）'!Z:Z,'[7]项目支出总表（开）'!C:C,MID(A253,4,7))</f>
        <v>#VALUE!</v>
      </c>
      <c r="J253" s="186" t="str">
        <f t="shared" si="243"/>
        <v/>
      </c>
      <c r="K253" s="186" t="str">
        <f t="shared" si="244"/>
        <v/>
      </c>
      <c r="L253" s="186" t="str">
        <f t="shared" si="245"/>
        <v/>
      </c>
      <c r="O253" s="132"/>
      <c r="S253" s="177" t="e">
        <f t="shared" ref="S253:S255" si="257">SUM(T253:U253)</f>
        <v>#VALUE!</v>
      </c>
      <c r="T253" s="177" t="e">
        <f>SUMIFS('[7]基本支出总表（开）'!M:M,'[7]基本支出总表（开）'!C:C,MID(TRIM(A253),2,7))</f>
        <v>#VALUE!</v>
      </c>
      <c r="U253" s="177" t="e">
        <f>SUMIFS('[7]项目支出总表（开）'!V:V,'[7]项目支出总表（开）'!C:C,MID(TRIM(A253),2,7))</f>
        <v>#VALUE!</v>
      </c>
    </row>
    <row r="254" s="130" customFormat="1" ht="21.75" customHeight="1" spans="1:21">
      <c r="A254" s="176" t="s">
        <v>302</v>
      </c>
      <c r="B254" s="177">
        <v>2950.78</v>
      </c>
      <c r="C254" s="177"/>
      <c r="D254" s="177"/>
      <c r="E254" s="177"/>
      <c r="F254" s="177">
        <v>2950.78</v>
      </c>
      <c r="G254" s="177" t="e">
        <f t="shared" si="256"/>
        <v>#VALUE!</v>
      </c>
      <c r="H254" s="177" t="e">
        <f>SUMIFS('[7]基本支出总表（开）'!P:P,'[7]基本支出总表（开）'!C:C,MID(A254,4,7))</f>
        <v>#VALUE!</v>
      </c>
      <c r="I254" s="177" t="e">
        <f>SUMIFS('[7]项目支出总表（开）'!Y:Y,'[7]项目支出总表（开）'!C:C,MID(A254,4,7))+SUMIFS('[7]项目支出总表（开）'!Z:Z,'[7]项目支出总表（开）'!C:C,MID(A254,4,7))</f>
        <v>#VALUE!</v>
      </c>
      <c r="J254" s="186" t="e">
        <f t="shared" si="243"/>
        <v>#VALUE!</v>
      </c>
      <c r="K254" s="186" t="str">
        <f t="shared" si="244"/>
        <v/>
      </c>
      <c r="L254" s="186" t="e">
        <f t="shared" si="245"/>
        <v>#VALUE!</v>
      </c>
      <c r="O254" s="132"/>
      <c r="S254" s="177" t="e">
        <f t="shared" si="257"/>
        <v>#VALUE!</v>
      </c>
      <c r="T254" s="177" t="e">
        <f>SUMIFS('[7]基本支出总表（开）'!M:M,'[7]基本支出总表（开）'!C:C,MID(TRIM(A254),2,7))</f>
        <v>#VALUE!</v>
      </c>
      <c r="U254" s="177" t="e">
        <f>SUMIFS('[7]项目支出总表（开）'!V:V,'[7]项目支出总表（开）'!C:C,MID(TRIM(A254),2,7))</f>
        <v>#VALUE!</v>
      </c>
    </row>
    <row r="255" s="130" customFormat="1" ht="21.75" customHeight="1" spans="1:21">
      <c r="A255" s="176" t="s">
        <v>303</v>
      </c>
      <c r="B255" s="177">
        <v>2.7</v>
      </c>
      <c r="C255" s="177"/>
      <c r="D255" s="177"/>
      <c r="E255" s="177"/>
      <c r="F255" s="177">
        <v>2.7</v>
      </c>
      <c r="G255" s="177" t="e">
        <f t="shared" si="256"/>
        <v>#VALUE!</v>
      </c>
      <c r="H255" s="177" t="e">
        <f>SUMIFS('[7]基本支出总表（开）'!P:P,'[7]基本支出总表（开）'!C:C,MID(A255,4,7))</f>
        <v>#VALUE!</v>
      </c>
      <c r="I255" s="177" t="e">
        <f>SUMIFS('[7]项目支出总表（开）'!Y:Y,'[7]项目支出总表（开）'!C:C,MID(A255,4,7))+SUMIFS('[7]项目支出总表（开）'!Z:Z,'[7]项目支出总表（开）'!C:C,MID(A255,4,7))</f>
        <v>#VALUE!</v>
      </c>
      <c r="J255" s="186" t="e">
        <f t="shared" si="243"/>
        <v>#VALUE!</v>
      </c>
      <c r="K255" s="186" t="str">
        <f t="shared" si="244"/>
        <v/>
      </c>
      <c r="L255" s="186" t="e">
        <f t="shared" si="245"/>
        <v>#VALUE!</v>
      </c>
      <c r="O255" s="132"/>
      <c r="S255" s="177" t="e">
        <f t="shared" si="257"/>
        <v>#VALUE!</v>
      </c>
      <c r="T255" s="177" t="e">
        <f>SUMIFS('[7]基本支出总表（开）'!M:M,'[7]基本支出总表（开）'!C:C,MID(TRIM(A255),2,7))</f>
        <v>#VALUE!</v>
      </c>
      <c r="U255" s="177" t="e">
        <f>SUMIFS('[7]项目支出总表（开）'!V:V,'[7]项目支出总表（开）'!C:C,MID(TRIM(A255),2,7))</f>
        <v>#VALUE!</v>
      </c>
    </row>
    <row r="256" s="130" customFormat="1" ht="21.75" customHeight="1" spans="1:21">
      <c r="A256" s="174" t="s">
        <v>304</v>
      </c>
      <c r="B256" s="175">
        <f t="shared" ref="B256:I256" si="258">SUM(B257)</f>
        <v>2</v>
      </c>
      <c r="C256" s="175">
        <f t="shared" si="258"/>
        <v>0</v>
      </c>
      <c r="D256" s="175">
        <f t="shared" si="258"/>
        <v>0</v>
      </c>
      <c r="E256" s="175">
        <f t="shared" si="258"/>
        <v>0</v>
      </c>
      <c r="F256" s="175">
        <f t="shared" si="258"/>
        <v>2</v>
      </c>
      <c r="G256" s="175" t="e">
        <f t="shared" si="258"/>
        <v>#VALUE!</v>
      </c>
      <c r="H256" s="175" t="e">
        <f t="shared" si="258"/>
        <v>#VALUE!</v>
      </c>
      <c r="I256" s="175" t="e">
        <f t="shared" si="258"/>
        <v>#VALUE!</v>
      </c>
      <c r="J256" s="185" t="e">
        <f t="shared" si="243"/>
        <v>#VALUE!</v>
      </c>
      <c r="K256" s="185" t="str">
        <f t="shared" si="244"/>
        <v/>
      </c>
      <c r="L256" s="185" t="e">
        <f t="shared" si="245"/>
        <v>#VALUE!</v>
      </c>
      <c r="O256" s="132"/>
      <c r="S256" s="175" t="e">
        <f t="shared" ref="S256:U256" si="259">SUM(S257)</f>
        <v>#VALUE!</v>
      </c>
      <c r="T256" s="175" t="e">
        <f t="shared" si="259"/>
        <v>#VALUE!</v>
      </c>
      <c r="U256" s="175" t="e">
        <f t="shared" si="259"/>
        <v>#VALUE!</v>
      </c>
    </row>
    <row r="257" s="130" customFormat="1" ht="21.75" customHeight="1" spans="1:21">
      <c r="A257" s="176" t="s">
        <v>305</v>
      </c>
      <c r="B257" s="177">
        <v>2</v>
      </c>
      <c r="C257" s="177"/>
      <c r="D257" s="177"/>
      <c r="E257" s="177"/>
      <c r="F257" s="177">
        <v>2</v>
      </c>
      <c r="G257" s="177" t="e">
        <f t="shared" ref="G257:G262" si="260">SUM(H257:I257)</f>
        <v>#VALUE!</v>
      </c>
      <c r="H257" s="177" t="e">
        <f>SUMIFS('[7]基本支出总表（开）'!P:P,'[7]基本支出总表（开）'!C:C,MID(A257,4,7))</f>
        <v>#VALUE!</v>
      </c>
      <c r="I257" s="177" t="e">
        <f>SUMIFS('[7]项目支出总表（开）'!Y:Y,'[7]项目支出总表（开）'!C:C,MID(A257,4,7))+SUMIFS('[7]项目支出总表（开）'!Z:Z,'[7]项目支出总表（开）'!C:C,MID(A257,4,7))</f>
        <v>#VALUE!</v>
      </c>
      <c r="J257" s="186" t="e">
        <f t="shared" si="243"/>
        <v>#VALUE!</v>
      </c>
      <c r="K257" s="186" t="str">
        <f t="shared" si="244"/>
        <v/>
      </c>
      <c r="L257" s="186" t="e">
        <f t="shared" si="245"/>
        <v>#VALUE!</v>
      </c>
      <c r="O257" s="132"/>
      <c r="S257" s="177" t="e">
        <f t="shared" ref="S257:S262" si="261">SUM(T257:U257)</f>
        <v>#VALUE!</v>
      </c>
      <c r="T257" s="177" t="e">
        <f>SUMIFS('[7]基本支出总表（开）'!M:M,'[7]基本支出总表（开）'!C:C,MID(TRIM(A257),2,7))</f>
        <v>#VALUE!</v>
      </c>
      <c r="U257" s="177" t="e">
        <f>SUMIFS('[7]项目支出总表（开）'!V:V,'[7]项目支出总表（开）'!C:C,MID(TRIM(A257),2,7))</f>
        <v>#VALUE!</v>
      </c>
    </row>
    <row r="258" s="130" customFormat="1" ht="21.75" customHeight="1" spans="1:21">
      <c r="A258" s="179" t="s">
        <v>306</v>
      </c>
      <c r="B258" s="175">
        <f t="shared" ref="B258:I258" si="262">SUM(B259)</f>
        <v>0</v>
      </c>
      <c r="C258" s="175">
        <f t="shared" si="262"/>
        <v>0</v>
      </c>
      <c r="D258" s="175">
        <f t="shared" si="262"/>
        <v>0</v>
      </c>
      <c r="E258" s="175">
        <f t="shared" si="262"/>
        <v>0</v>
      </c>
      <c r="F258" s="175">
        <f t="shared" si="262"/>
        <v>0</v>
      </c>
      <c r="G258" s="175" t="e">
        <f t="shared" si="262"/>
        <v>#VALUE!</v>
      </c>
      <c r="H258" s="175" t="e">
        <f t="shared" si="262"/>
        <v>#VALUE!</v>
      </c>
      <c r="I258" s="175" t="e">
        <f t="shared" si="262"/>
        <v>#VALUE!</v>
      </c>
      <c r="J258" s="185" t="str">
        <f t="shared" si="243"/>
        <v/>
      </c>
      <c r="K258" s="185" t="str">
        <f t="shared" si="244"/>
        <v/>
      </c>
      <c r="L258" s="185" t="str">
        <f t="shared" si="245"/>
        <v/>
      </c>
      <c r="O258" s="132"/>
      <c r="S258" s="175" t="e">
        <f t="shared" ref="S258:U258" si="263">SUM(S259)</f>
        <v>#VALUE!</v>
      </c>
      <c r="T258" s="175" t="e">
        <f t="shared" si="263"/>
        <v>#VALUE!</v>
      </c>
      <c r="U258" s="175" t="e">
        <f t="shared" si="263"/>
        <v>#VALUE!</v>
      </c>
    </row>
    <row r="259" s="130" customFormat="1" ht="21.75" customHeight="1" spans="1:21">
      <c r="A259" s="178" t="s">
        <v>307</v>
      </c>
      <c r="B259" s="177"/>
      <c r="C259" s="177"/>
      <c r="D259" s="177"/>
      <c r="E259" s="177"/>
      <c r="F259" s="177"/>
      <c r="G259" s="177" t="e">
        <f t="shared" si="260"/>
        <v>#VALUE!</v>
      </c>
      <c r="H259" s="177" t="e">
        <f>SUMIFS('[7]基本支出总表（开）'!P:P,'[7]基本支出总表（开）'!C:C,MID(A259,4,7))</f>
        <v>#VALUE!</v>
      </c>
      <c r="I259" s="177" t="e">
        <f>SUMIFS('[7]项目支出总表（开）'!Y:Y,'[7]项目支出总表（开）'!C:C,MID(A259,4,7))+SUMIFS('[7]项目支出总表（开）'!Z:Z,'[7]项目支出总表（开）'!C:C,MID(A259,4,7))</f>
        <v>#VALUE!</v>
      </c>
      <c r="J259" s="186" t="str">
        <f t="shared" si="243"/>
        <v/>
      </c>
      <c r="K259" s="186" t="str">
        <f t="shared" si="244"/>
        <v/>
      </c>
      <c r="L259" s="186" t="str">
        <f t="shared" si="245"/>
        <v/>
      </c>
      <c r="O259" s="132"/>
      <c r="S259" s="177" t="e">
        <f t="shared" si="261"/>
        <v>#VALUE!</v>
      </c>
      <c r="T259" s="177" t="e">
        <f>SUMIFS('[7]基本支出总表（开）'!M:M,'[7]基本支出总表（开）'!C:C,MID(TRIM(A259),2,7))</f>
        <v>#VALUE!</v>
      </c>
      <c r="U259" s="177" t="e">
        <f>SUMIFS('[7]项目支出总表（开）'!V:V,'[7]项目支出总表（开）'!C:C,MID(TRIM(A259),2,7))</f>
        <v>#VALUE!</v>
      </c>
    </row>
    <row r="260" s="130" customFormat="1" ht="21.75" customHeight="1" spans="1:21">
      <c r="A260" s="172" t="s">
        <v>308</v>
      </c>
      <c r="B260" s="173">
        <f t="shared" ref="B260:I260" si="264">B261+B263</f>
        <v>9</v>
      </c>
      <c r="C260" s="173">
        <f t="shared" si="264"/>
        <v>0</v>
      </c>
      <c r="D260" s="173">
        <f t="shared" si="264"/>
        <v>0</v>
      </c>
      <c r="E260" s="173">
        <f t="shared" si="264"/>
        <v>0</v>
      </c>
      <c r="F260" s="173">
        <f t="shared" si="264"/>
        <v>9</v>
      </c>
      <c r="G260" s="173" t="e">
        <f t="shared" si="264"/>
        <v>#VALUE!</v>
      </c>
      <c r="H260" s="173" t="e">
        <f t="shared" si="264"/>
        <v>#VALUE!</v>
      </c>
      <c r="I260" s="173" t="e">
        <f t="shared" si="264"/>
        <v>#VALUE!</v>
      </c>
      <c r="J260" s="184" t="e">
        <f t="shared" si="243"/>
        <v>#VALUE!</v>
      </c>
      <c r="K260" s="184" t="str">
        <f t="shared" si="244"/>
        <v/>
      </c>
      <c r="L260" s="184" t="e">
        <f t="shared" si="245"/>
        <v>#VALUE!</v>
      </c>
      <c r="O260" s="132"/>
      <c r="S260" s="173" t="e">
        <f t="shared" ref="S260:U260" si="265">S261+S263</f>
        <v>#VALUE!</v>
      </c>
      <c r="T260" s="173" t="e">
        <f t="shared" si="265"/>
        <v>#VALUE!</v>
      </c>
      <c r="U260" s="173" t="e">
        <f t="shared" si="265"/>
        <v>#VALUE!</v>
      </c>
    </row>
    <row r="261" s="130" customFormat="1" ht="21.75" customHeight="1" spans="1:21">
      <c r="A261" s="179" t="s">
        <v>309</v>
      </c>
      <c r="B261" s="175">
        <f t="shared" ref="B261:I261" si="266">SUM(B262)</f>
        <v>0</v>
      </c>
      <c r="C261" s="175">
        <f t="shared" si="266"/>
        <v>0</v>
      </c>
      <c r="D261" s="175">
        <f t="shared" si="266"/>
        <v>0</v>
      </c>
      <c r="E261" s="175">
        <f t="shared" si="266"/>
        <v>0</v>
      </c>
      <c r="F261" s="175">
        <f t="shared" si="266"/>
        <v>0</v>
      </c>
      <c r="G261" s="175" t="e">
        <f t="shared" si="266"/>
        <v>#VALUE!</v>
      </c>
      <c r="H261" s="175" t="e">
        <f t="shared" si="266"/>
        <v>#VALUE!</v>
      </c>
      <c r="I261" s="175" t="e">
        <f t="shared" si="266"/>
        <v>#VALUE!</v>
      </c>
      <c r="J261" s="185" t="str">
        <f t="shared" si="243"/>
        <v/>
      </c>
      <c r="K261" s="185" t="str">
        <f t="shared" si="244"/>
        <v/>
      </c>
      <c r="L261" s="185" t="str">
        <f t="shared" si="245"/>
        <v/>
      </c>
      <c r="O261" s="132"/>
      <c r="S261" s="175" t="e">
        <f t="shared" ref="S261:U261" si="267">SUM(S262)</f>
        <v>#VALUE!</v>
      </c>
      <c r="T261" s="175" t="e">
        <f t="shared" si="267"/>
        <v>#VALUE!</v>
      </c>
      <c r="U261" s="175" t="e">
        <f t="shared" si="267"/>
        <v>#VALUE!</v>
      </c>
    </row>
    <row r="262" s="130" customFormat="1" ht="21.75" customHeight="1" spans="1:21">
      <c r="A262" s="178" t="s">
        <v>310</v>
      </c>
      <c r="B262" s="177"/>
      <c r="C262" s="177"/>
      <c r="D262" s="177"/>
      <c r="E262" s="177"/>
      <c r="F262" s="177"/>
      <c r="G262" s="177" t="e">
        <f t="shared" si="260"/>
        <v>#VALUE!</v>
      </c>
      <c r="H262" s="177" t="e">
        <f>SUMIFS('[7]基本支出总表（开）'!P:P,'[7]基本支出总表（开）'!C:C,MID(A262,4,7))</f>
        <v>#VALUE!</v>
      </c>
      <c r="I262" s="177" t="e">
        <f>SUMIFS('[7]项目支出总表（开）'!Y:Y,'[7]项目支出总表（开）'!C:C,MID(A262,4,7))+SUMIFS('[7]项目支出总表（开）'!Z:Z,'[7]项目支出总表（开）'!C:C,MID(A262,4,7))</f>
        <v>#VALUE!</v>
      </c>
      <c r="J262" s="186" t="str">
        <f t="shared" si="243"/>
        <v/>
      </c>
      <c r="K262" s="186" t="str">
        <f t="shared" si="244"/>
        <v/>
      </c>
      <c r="L262" s="186" t="str">
        <f t="shared" si="245"/>
        <v/>
      </c>
      <c r="O262" s="132"/>
      <c r="S262" s="177" t="e">
        <f t="shared" si="261"/>
        <v>#VALUE!</v>
      </c>
      <c r="T262" s="177" t="e">
        <f>SUMIFS('[7]基本支出总表（开）'!M:M,'[7]基本支出总表（开）'!C:C,MID(TRIM(A262),2,7))</f>
        <v>#VALUE!</v>
      </c>
      <c r="U262" s="177" t="e">
        <f>SUMIFS('[7]项目支出总表（开）'!V:V,'[7]项目支出总表（开）'!C:C,MID(TRIM(A262),2,7))</f>
        <v>#VALUE!</v>
      </c>
    </row>
    <row r="263" s="130" customFormat="1" ht="21.75" customHeight="1" spans="1:21">
      <c r="A263" s="174" t="s">
        <v>311</v>
      </c>
      <c r="B263" s="175">
        <f t="shared" ref="B263:I263" si="268">SUM(B264:B265)</f>
        <v>9</v>
      </c>
      <c r="C263" s="175">
        <f t="shared" si="268"/>
        <v>0</v>
      </c>
      <c r="D263" s="175">
        <f t="shared" si="268"/>
        <v>0</v>
      </c>
      <c r="E263" s="175">
        <f t="shared" si="268"/>
        <v>0</v>
      </c>
      <c r="F263" s="175">
        <f t="shared" si="268"/>
        <v>9</v>
      </c>
      <c r="G263" s="175" t="e">
        <f t="shared" si="268"/>
        <v>#VALUE!</v>
      </c>
      <c r="H263" s="175" t="e">
        <f t="shared" si="268"/>
        <v>#VALUE!</v>
      </c>
      <c r="I263" s="175" t="e">
        <f t="shared" si="268"/>
        <v>#VALUE!</v>
      </c>
      <c r="J263" s="185" t="e">
        <f t="shared" si="243"/>
        <v>#VALUE!</v>
      </c>
      <c r="K263" s="185" t="str">
        <f t="shared" si="244"/>
        <v/>
      </c>
      <c r="L263" s="185" t="e">
        <f t="shared" si="245"/>
        <v>#VALUE!</v>
      </c>
      <c r="O263" s="132"/>
      <c r="S263" s="175" t="e">
        <f t="shared" ref="S263:U263" si="269">SUM(S264:S265)</f>
        <v>#VALUE!</v>
      </c>
      <c r="T263" s="175" t="e">
        <f t="shared" si="269"/>
        <v>#VALUE!</v>
      </c>
      <c r="U263" s="175" t="e">
        <f t="shared" si="269"/>
        <v>#VALUE!</v>
      </c>
    </row>
    <row r="264" s="130" customFormat="1" ht="21.75" customHeight="1" spans="1:21">
      <c r="A264" s="176" t="s">
        <v>312</v>
      </c>
      <c r="B264" s="177">
        <v>9</v>
      </c>
      <c r="C264" s="177"/>
      <c r="D264" s="177"/>
      <c r="E264" s="177"/>
      <c r="F264" s="177">
        <v>9</v>
      </c>
      <c r="G264" s="177" t="e">
        <f t="shared" ref="G264:G268" si="270">SUM(H264:I264)</f>
        <v>#VALUE!</v>
      </c>
      <c r="H264" s="177" t="e">
        <f>SUMIFS('[7]基本支出总表（开）'!P:P,'[7]基本支出总表（开）'!C:C,MID(A264,4,7))</f>
        <v>#VALUE!</v>
      </c>
      <c r="I264" s="177" t="e">
        <f>SUMIFS('[7]项目支出总表（开）'!Y:Y,'[7]项目支出总表（开）'!C:C,MID(A264,4,7))+SUMIFS('[7]项目支出总表（开）'!Z:Z,'[7]项目支出总表（开）'!C:C,MID(A264,4,7))</f>
        <v>#VALUE!</v>
      </c>
      <c r="J264" s="186" t="e">
        <f t="shared" si="243"/>
        <v>#VALUE!</v>
      </c>
      <c r="K264" s="186" t="str">
        <f t="shared" si="244"/>
        <v/>
      </c>
      <c r="L264" s="186" t="e">
        <f t="shared" si="245"/>
        <v>#VALUE!</v>
      </c>
      <c r="O264" s="132"/>
      <c r="S264" s="177" t="e">
        <f t="shared" ref="S264:S268" si="271">SUM(T264:U264)</f>
        <v>#VALUE!</v>
      </c>
      <c r="T264" s="177" t="e">
        <f>SUMIFS('[7]基本支出总表（开）'!M:M,'[7]基本支出总表（开）'!C:C,MID(TRIM(A264),2,7))</f>
        <v>#VALUE!</v>
      </c>
      <c r="U264" s="177" t="e">
        <f>SUMIFS('[7]项目支出总表（开）'!V:V,'[7]项目支出总表（开）'!C:C,MID(TRIM(A264),2,7))</f>
        <v>#VALUE!</v>
      </c>
    </row>
    <row r="265" s="130" customFormat="1" ht="21.75" customHeight="1" spans="1:21">
      <c r="A265" s="178" t="s">
        <v>313</v>
      </c>
      <c r="B265" s="177"/>
      <c r="C265" s="177"/>
      <c r="D265" s="177"/>
      <c r="E265" s="177"/>
      <c r="F265" s="177"/>
      <c r="G265" s="177" t="e">
        <f t="shared" si="270"/>
        <v>#VALUE!</v>
      </c>
      <c r="H265" s="177" t="e">
        <f>SUMIFS('[7]基本支出总表（开）'!P:P,'[7]基本支出总表（开）'!C:C,MID(A265,4,7))</f>
        <v>#VALUE!</v>
      </c>
      <c r="I265" s="177" t="e">
        <f>SUMIFS('[7]项目支出总表（开）'!Y:Y,'[7]项目支出总表（开）'!C:C,MID(A265,4,7))+SUMIFS('[7]项目支出总表（开）'!Z:Z,'[7]项目支出总表（开）'!C:C,MID(A265,4,7))</f>
        <v>#VALUE!</v>
      </c>
      <c r="J265" s="186" t="str">
        <f t="shared" si="243"/>
        <v/>
      </c>
      <c r="K265" s="186" t="str">
        <f t="shared" si="244"/>
        <v/>
      </c>
      <c r="L265" s="186" t="str">
        <f t="shared" si="245"/>
        <v/>
      </c>
      <c r="O265" s="132"/>
      <c r="S265" s="177" t="e">
        <f t="shared" si="271"/>
        <v>#VALUE!</v>
      </c>
      <c r="T265" s="177" t="e">
        <f>SUMIFS('[7]基本支出总表（开）'!M:M,'[7]基本支出总表（开）'!C:C,MID(TRIM(A265),2,7))</f>
        <v>#VALUE!</v>
      </c>
      <c r="U265" s="177" t="e">
        <f>SUMIFS('[7]项目支出总表（开）'!V:V,'[7]项目支出总表（开）'!C:C,MID(TRIM(A265),2,7))</f>
        <v>#VALUE!</v>
      </c>
    </row>
    <row r="266" s="130" customFormat="1" ht="21.75" customHeight="1" spans="1:21">
      <c r="A266" s="172" t="s">
        <v>314</v>
      </c>
      <c r="B266" s="173">
        <f t="shared" ref="B266:I266" si="272">B267+B269</f>
        <v>20926.929942</v>
      </c>
      <c r="C266" s="173">
        <f t="shared" si="272"/>
        <v>393.549942</v>
      </c>
      <c r="D266" s="173">
        <f t="shared" si="272"/>
        <v>370.387496</v>
      </c>
      <c r="E266" s="173">
        <f t="shared" si="272"/>
        <v>23.162446</v>
      </c>
      <c r="F266" s="173">
        <f t="shared" si="272"/>
        <v>20533.38</v>
      </c>
      <c r="G266" s="173" t="e">
        <f t="shared" si="272"/>
        <v>#VALUE!</v>
      </c>
      <c r="H266" s="173" t="e">
        <f t="shared" si="272"/>
        <v>#VALUE!</v>
      </c>
      <c r="I266" s="173" t="e">
        <f t="shared" si="272"/>
        <v>#VALUE!</v>
      </c>
      <c r="J266" s="184" t="e">
        <f t="shared" si="243"/>
        <v>#VALUE!</v>
      </c>
      <c r="K266" s="184" t="e">
        <f t="shared" si="244"/>
        <v>#VALUE!</v>
      </c>
      <c r="L266" s="184" t="e">
        <f t="shared" si="245"/>
        <v>#VALUE!</v>
      </c>
      <c r="O266" s="132"/>
      <c r="S266" s="173" t="e">
        <f t="shared" ref="S266:U266" si="273">S267+S269</f>
        <v>#VALUE!</v>
      </c>
      <c r="T266" s="173" t="e">
        <f t="shared" si="273"/>
        <v>#VALUE!</v>
      </c>
      <c r="U266" s="173" t="e">
        <f t="shared" si="273"/>
        <v>#VALUE!</v>
      </c>
    </row>
    <row r="267" s="130" customFormat="1" ht="21.75" customHeight="1" spans="1:21">
      <c r="A267" s="179" t="s">
        <v>315</v>
      </c>
      <c r="B267" s="175">
        <f t="shared" ref="B267:I267" si="274">SUM(B268)</f>
        <v>0</v>
      </c>
      <c r="C267" s="175">
        <f t="shared" si="274"/>
        <v>0</v>
      </c>
      <c r="D267" s="175">
        <f t="shared" si="274"/>
        <v>0</v>
      </c>
      <c r="E267" s="175">
        <f t="shared" si="274"/>
        <v>0</v>
      </c>
      <c r="F267" s="175">
        <f t="shared" si="274"/>
        <v>0</v>
      </c>
      <c r="G267" s="175" t="e">
        <f t="shared" si="274"/>
        <v>#VALUE!</v>
      </c>
      <c r="H267" s="175" t="e">
        <f t="shared" si="274"/>
        <v>#VALUE!</v>
      </c>
      <c r="I267" s="175" t="e">
        <f t="shared" si="274"/>
        <v>#VALUE!</v>
      </c>
      <c r="J267" s="185" t="str">
        <f t="shared" si="243"/>
        <v/>
      </c>
      <c r="K267" s="185" t="str">
        <f t="shared" si="244"/>
        <v/>
      </c>
      <c r="L267" s="185" t="str">
        <f t="shared" si="245"/>
        <v/>
      </c>
      <c r="O267" s="132"/>
      <c r="S267" s="175" t="e">
        <f t="shared" ref="S267:U267" si="275">SUM(S268)</f>
        <v>#VALUE!</v>
      </c>
      <c r="T267" s="175" t="e">
        <f t="shared" si="275"/>
        <v>#VALUE!</v>
      </c>
      <c r="U267" s="175" t="e">
        <f t="shared" si="275"/>
        <v>#VALUE!</v>
      </c>
    </row>
    <row r="268" s="130" customFormat="1" ht="21.75" customHeight="1" spans="1:21">
      <c r="A268" s="178" t="s">
        <v>316</v>
      </c>
      <c r="B268" s="177"/>
      <c r="C268" s="177"/>
      <c r="D268" s="177"/>
      <c r="E268" s="177"/>
      <c r="F268" s="177"/>
      <c r="G268" s="177" t="e">
        <f t="shared" si="270"/>
        <v>#VALUE!</v>
      </c>
      <c r="H268" s="177" t="e">
        <f>SUMIFS('[7]基本支出总表（开）'!P:P,'[7]基本支出总表（开）'!C:C,MID(A268,4,7))</f>
        <v>#VALUE!</v>
      </c>
      <c r="I268" s="177" t="e">
        <f>SUMIFS('[7]项目支出总表（开）'!Y:Y,'[7]项目支出总表（开）'!C:C,MID(A268,4,7))+SUMIFS('[7]项目支出总表（开）'!Z:Z,'[7]项目支出总表（开）'!C:C,MID(A268,4,7))</f>
        <v>#VALUE!</v>
      </c>
      <c r="J268" s="186" t="str">
        <f t="shared" si="243"/>
        <v/>
      </c>
      <c r="K268" s="186" t="str">
        <f t="shared" si="244"/>
        <v/>
      </c>
      <c r="L268" s="186" t="str">
        <f t="shared" si="245"/>
        <v/>
      </c>
      <c r="O268" s="132"/>
      <c r="S268" s="177" t="e">
        <f t="shared" si="271"/>
        <v>#VALUE!</v>
      </c>
      <c r="T268" s="177" t="e">
        <f>SUMIFS('[7]基本支出总表（开）'!M:M,'[7]基本支出总表（开）'!C:C,MID(TRIM(A268),2,7))</f>
        <v>#VALUE!</v>
      </c>
      <c r="U268" s="177" t="e">
        <f>SUMIFS('[7]项目支出总表（开）'!V:V,'[7]项目支出总表（开）'!C:C,MID(TRIM(A268),2,7))</f>
        <v>#VALUE!</v>
      </c>
    </row>
    <row r="269" s="130" customFormat="1" ht="21.75" customHeight="1" spans="1:21">
      <c r="A269" s="174" t="s">
        <v>317</v>
      </c>
      <c r="B269" s="175">
        <f t="shared" ref="B269:I269" si="276">SUM(B270:B273)</f>
        <v>20926.929942</v>
      </c>
      <c r="C269" s="175">
        <f t="shared" si="276"/>
        <v>393.549942</v>
      </c>
      <c r="D269" s="175">
        <f t="shared" si="276"/>
        <v>370.387496</v>
      </c>
      <c r="E269" s="175">
        <f t="shared" si="276"/>
        <v>23.162446</v>
      </c>
      <c r="F269" s="175">
        <f t="shared" si="276"/>
        <v>20533.38</v>
      </c>
      <c r="G269" s="175" t="e">
        <f t="shared" si="276"/>
        <v>#VALUE!</v>
      </c>
      <c r="H269" s="175" t="e">
        <f t="shared" si="276"/>
        <v>#VALUE!</v>
      </c>
      <c r="I269" s="175" t="e">
        <f t="shared" si="276"/>
        <v>#VALUE!</v>
      </c>
      <c r="J269" s="185" t="e">
        <f t="shared" si="243"/>
        <v>#VALUE!</v>
      </c>
      <c r="K269" s="185" t="e">
        <f t="shared" si="244"/>
        <v>#VALUE!</v>
      </c>
      <c r="L269" s="185" t="e">
        <f t="shared" si="245"/>
        <v>#VALUE!</v>
      </c>
      <c r="O269" s="132"/>
      <c r="S269" s="175" t="e">
        <f t="shared" ref="S269:U269" si="277">SUM(S270:S273)</f>
        <v>#VALUE!</v>
      </c>
      <c r="T269" s="175" t="e">
        <f t="shared" si="277"/>
        <v>#VALUE!</v>
      </c>
      <c r="U269" s="175" t="e">
        <f t="shared" si="277"/>
        <v>#VALUE!</v>
      </c>
    </row>
    <row r="270" s="130" customFormat="1" ht="21.75" customHeight="1" spans="1:21">
      <c r="A270" s="176" t="s">
        <v>318</v>
      </c>
      <c r="B270" s="177">
        <v>393.549942</v>
      </c>
      <c r="C270" s="177">
        <v>393.549942</v>
      </c>
      <c r="D270" s="177">
        <v>370.387496</v>
      </c>
      <c r="E270" s="177">
        <v>23.162446</v>
      </c>
      <c r="F270" s="177"/>
      <c r="G270" s="177" t="e">
        <f t="shared" ref="G270:G273" si="278">SUM(H270:I270)</f>
        <v>#VALUE!</v>
      </c>
      <c r="H270" s="177" t="e">
        <f>SUMIFS('[7]基本支出总表（开）'!P:P,'[7]基本支出总表（开）'!C:C,MID(A270,4,7))</f>
        <v>#VALUE!</v>
      </c>
      <c r="I270" s="177" t="e">
        <f>SUMIFS('[7]项目支出总表（开）'!Y:Y,'[7]项目支出总表（开）'!C:C,MID(A270,4,7))+SUMIFS('[7]项目支出总表（开）'!Z:Z,'[7]项目支出总表（开）'!C:C,MID(A270,4,7))</f>
        <v>#VALUE!</v>
      </c>
      <c r="J270" s="186" t="e">
        <f t="shared" si="243"/>
        <v>#VALUE!</v>
      </c>
      <c r="K270" s="186" t="e">
        <f t="shared" si="244"/>
        <v>#VALUE!</v>
      </c>
      <c r="L270" s="186" t="str">
        <f t="shared" si="245"/>
        <v/>
      </c>
      <c r="O270" s="132"/>
      <c r="S270" s="177" t="e">
        <f t="shared" ref="S270:S273" si="279">SUM(T270:U270)</f>
        <v>#VALUE!</v>
      </c>
      <c r="T270" s="177" t="e">
        <f>SUMIFS('[7]基本支出总表（开）'!M:M,'[7]基本支出总表（开）'!C:C,MID(TRIM(A270),2,7))</f>
        <v>#VALUE!</v>
      </c>
      <c r="U270" s="177" t="e">
        <f>SUMIFS('[7]项目支出总表（开）'!V:V,'[7]项目支出总表（开）'!C:C,MID(TRIM(A270),2,7))</f>
        <v>#VALUE!</v>
      </c>
    </row>
    <row r="271" s="130" customFormat="1" ht="21.75" customHeight="1" spans="1:21">
      <c r="A271" s="176" t="s">
        <v>319</v>
      </c>
      <c r="B271" s="177">
        <v>225.38</v>
      </c>
      <c r="C271" s="177"/>
      <c r="D271" s="177"/>
      <c r="E271" s="177"/>
      <c r="F271" s="177">
        <v>225.38</v>
      </c>
      <c r="G271" s="177" t="e">
        <f t="shared" si="278"/>
        <v>#VALUE!</v>
      </c>
      <c r="H271" s="177" t="e">
        <f>SUMIFS('[7]基本支出总表（开）'!P:P,'[7]基本支出总表（开）'!C:C,MID(A271,4,7))</f>
        <v>#VALUE!</v>
      </c>
      <c r="I271" s="177" t="e">
        <f>SUMIFS('[7]项目支出总表（开）'!Y:Y,'[7]项目支出总表（开）'!C:C,MID(A271,4,7))+SUMIFS('[7]项目支出总表（开）'!Z:Z,'[7]项目支出总表（开）'!C:C,MID(A271,4,7))</f>
        <v>#VALUE!</v>
      </c>
      <c r="J271" s="186" t="e">
        <f t="shared" si="243"/>
        <v>#VALUE!</v>
      </c>
      <c r="K271" s="186" t="str">
        <f t="shared" si="244"/>
        <v/>
      </c>
      <c r="L271" s="186" t="e">
        <f t="shared" si="245"/>
        <v>#VALUE!</v>
      </c>
      <c r="O271" s="132"/>
      <c r="S271" s="177" t="e">
        <f t="shared" si="279"/>
        <v>#VALUE!</v>
      </c>
      <c r="T271" s="177" t="e">
        <f>SUMIFS('[7]基本支出总表（开）'!M:M,'[7]基本支出总表（开）'!C:C,MID(TRIM(A271),2,7))</f>
        <v>#VALUE!</v>
      </c>
      <c r="U271" s="177" t="e">
        <f>SUMIFS('[7]项目支出总表（开）'!V:V,'[7]项目支出总表（开）'!C:C,MID(TRIM(A271),2,7))</f>
        <v>#VALUE!</v>
      </c>
    </row>
    <row r="272" s="130" customFormat="1" ht="21.75" customHeight="1" spans="1:21">
      <c r="A272" s="178" t="s">
        <v>320</v>
      </c>
      <c r="B272" s="177"/>
      <c r="C272" s="177"/>
      <c r="D272" s="177"/>
      <c r="E272" s="177"/>
      <c r="F272" s="177"/>
      <c r="G272" s="177" t="e">
        <f t="shared" si="278"/>
        <v>#VALUE!</v>
      </c>
      <c r="H272" s="177" t="e">
        <f>SUMIFS('[7]基本支出总表（开）'!P:P,'[7]基本支出总表（开）'!C:C,MID(A272,4,7))</f>
        <v>#VALUE!</v>
      </c>
      <c r="I272" s="177" t="e">
        <f>SUMIFS('[7]项目支出总表（开）'!Y:Y,'[7]项目支出总表（开）'!C:C,MID(A272,4,7))+SUMIFS('[7]项目支出总表（开）'!Z:Z,'[7]项目支出总表（开）'!C:C,MID(A272,4,7))</f>
        <v>#VALUE!</v>
      </c>
      <c r="J272" s="186" t="str">
        <f t="shared" si="243"/>
        <v/>
      </c>
      <c r="K272" s="186" t="str">
        <f t="shared" si="244"/>
        <v/>
      </c>
      <c r="L272" s="186" t="str">
        <f t="shared" si="245"/>
        <v/>
      </c>
      <c r="O272" s="132"/>
      <c r="S272" s="177" t="e">
        <f t="shared" si="279"/>
        <v>#VALUE!</v>
      </c>
      <c r="T272" s="177" t="e">
        <f>SUMIFS('[7]基本支出总表（开）'!M:M,'[7]基本支出总表（开）'!C:C,MID(TRIM(A272),2,7))</f>
        <v>#VALUE!</v>
      </c>
      <c r="U272" s="177" t="e">
        <f>SUMIFS('[7]项目支出总表（开）'!V:V,'[7]项目支出总表（开）'!C:C,MID(TRIM(A272),2,7))</f>
        <v>#VALUE!</v>
      </c>
    </row>
    <row r="273" s="130" customFormat="1" ht="21.75" customHeight="1" spans="1:21">
      <c r="A273" s="176" t="s">
        <v>321</v>
      </c>
      <c r="B273" s="177">
        <v>20308</v>
      </c>
      <c r="C273" s="177"/>
      <c r="D273" s="177"/>
      <c r="E273" s="177"/>
      <c r="F273" s="177">
        <v>20308</v>
      </c>
      <c r="G273" s="177" t="e">
        <f t="shared" si="278"/>
        <v>#VALUE!</v>
      </c>
      <c r="H273" s="177" t="e">
        <f>SUMIFS('[7]基本支出总表（开）'!P:P,'[7]基本支出总表（开）'!C:C,MID(A273,4,7))</f>
        <v>#VALUE!</v>
      </c>
      <c r="I273" s="177" t="e">
        <f>SUMIFS('[7]项目支出总表（开）'!Y:Y,'[7]项目支出总表（开）'!C:C,MID(A273,4,7))+SUMIFS('[7]项目支出总表（开）'!Z:Z,'[7]项目支出总表（开）'!C:C,MID(A273,4,7))</f>
        <v>#VALUE!</v>
      </c>
      <c r="J273" s="186" t="e">
        <f t="shared" si="243"/>
        <v>#VALUE!</v>
      </c>
      <c r="K273" s="186" t="str">
        <f t="shared" si="244"/>
        <v/>
      </c>
      <c r="L273" s="186" t="e">
        <f t="shared" si="245"/>
        <v>#VALUE!</v>
      </c>
      <c r="O273" s="132"/>
      <c r="S273" s="177" t="e">
        <f t="shared" si="279"/>
        <v>#VALUE!</v>
      </c>
      <c r="T273" s="177" t="e">
        <f>SUMIFS('[7]基本支出总表（开）'!M:M,'[7]基本支出总表（开）'!C:C,MID(TRIM(A273),2,7))</f>
        <v>#VALUE!</v>
      </c>
      <c r="U273" s="177" t="e">
        <f>SUMIFS('[7]项目支出总表（开）'!V:V,'[7]项目支出总表（开）'!C:C,MID(TRIM(A273),2,7))</f>
        <v>#VALUE!</v>
      </c>
    </row>
    <row r="274" s="130" customFormat="1" ht="21.75" customHeight="1" spans="1:21">
      <c r="A274" s="180" t="s">
        <v>322</v>
      </c>
      <c r="B274" s="173">
        <f t="shared" ref="B274:I274" si="280">B275+B277</f>
        <v>0</v>
      </c>
      <c r="C274" s="173">
        <f t="shared" si="280"/>
        <v>0</v>
      </c>
      <c r="D274" s="173">
        <f t="shared" si="280"/>
        <v>0</v>
      </c>
      <c r="E274" s="173">
        <f t="shared" si="280"/>
        <v>0</v>
      </c>
      <c r="F274" s="173">
        <f t="shared" si="280"/>
        <v>0</v>
      </c>
      <c r="G274" s="173" t="e">
        <f t="shared" si="280"/>
        <v>#VALUE!</v>
      </c>
      <c r="H274" s="173" t="e">
        <f t="shared" si="280"/>
        <v>#VALUE!</v>
      </c>
      <c r="I274" s="173" t="e">
        <f t="shared" si="280"/>
        <v>#VALUE!</v>
      </c>
      <c r="J274" s="184" t="str">
        <f t="shared" si="243"/>
        <v/>
      </c>
      <c r="K274" s="184" t="str">
        <f t="shared" si="244"/>
        <v/>
      </c>
      <c r="L274" s="184" t="str">
        <f t="shared" si="245"/>
        <v/>
      </c>
      <c r="O274" s="132"/>
      <c r="S274" s="173" t="e">
        <f t="shared" ref="S274:U274" si="281">S275+S277</f>
        <v>#VALUE!</v>
      </c>
      <c r="T274" s="173" t="e">
        <f t="shared" si="281"/>
        <v>#VALUE!</v>
      </c>
      <c r="U274" s="173" t="e">
        <f t="shared" si="281"/>
        <v>#VALUE!</v>
      </c>
    </row>
    <row r="275" s="130" customFormat="1" ht="21.75" customHeight="1" spans="1:21">
      <c r="A275" s="179" t="s">
        <v>323</v>
      </c>
      <c r="B275" s="175">
        <f t="shared" ref="B275:F275" si="282">B276</f>
        <v>0</v>
      </c>
      <c r="C275" s="175">
        <f t="shared" si="282"/>
        <v>0</v>
      </c>
      <c r="D275" s="175">
        <f t="shared" si="282"/>
        <v>0</v>
      </c>
      <c r="E275" s="175">
        <f t="shared" si="282"/>
        <v>0</v>
      </c>
      <c r="F275" s="175">
        <f t="shared" si="282"/>
        <v>0</v>
      </c>
      <c r="G275" s="175" t="e">
        <f>SUM(G276:G276)</f>
        <v>#VALUE!</v>
      </c>
      <c r="H275" s="175" t="e">
        <f>H276</f>
        <v>#VALUE!</v>
      </c>
      <c r="I275" s="175" t="e">
        <f>SUM(I276:I276)</f>
        <v>#VALUE!</v>
      </c>
      <c r="J275" s="185" t="str">
        <f t="shared" si="243"/>
        <v/>
      </c>
      <c r="K275" s="185" t="str">
        <f t="shared" si="244"/>
        <v/>
      </c>
      <c r="L275" s="185" t="str">
        <f t="shared" si="245"/>
        <v/>
      </c>
      <c r="O275" s="132"/>
      <c r="S275" s="175" t="e">
        <f t="shared" ref="S275:U275" si="283">SUM(S276:S276)</f>
        <v>#VALUE!</v>
      </c>
      <c r="T275" s="175" t="e">
        <f t="shared" si="283"/>
        <v>#VALUE!</v>
      </c>
      <c r="U275" s="175" t="e">
        <f t="shared" si="283"/>
        <v>#VALUE!</v>
      </c>
    </row>
    <row r="276" s="130" customFormat="1" ht="21.75" customHeight="1" spans="1:21">
      <c r="A276" s="178" t="s">
        <v>324</v>
      </c>
      <c r="B276" s="177"/>
      <c r="C276" s="177"/>
      <c r="D276" s="177"/>
      <c r="E276" s="177"/>
      <c r="F276" s="177"/>
      <c r="G276" s="177" t="e">
        <f t="shared" ref="G276:G281" si="284">SUM(H276:I276)</f>
        <v>#VALUE!</v>
      </c>
      <c r="H276" s="177" t="e">
        <f>SUMIFS('[7]基本支出总表（开）'!P:P,'[7]基本支出总表（开）'!C:C,MID(A276,4,7))</f>
        <v>#VALUE!</v>
      </c>
      <c r="I276" s="177" t="e">
        <f>SUMIFS('[7]项目支出总表（开）'!Y:Y,'[7]项目支出总表（开）'!C:C,MID(A276,4,7))+SUMIFS('[7]项目支出总表（开）'!Z:Z,'[7]项目支出总表（开）'!C:C,MID(A276,4,7))</f>
        <v>#VALUE!</v>
      </c>
      <c r="J276" s="186" t="str">
        <f t="shared" si="243"/>
        <v/>
      </c>
      <c r="K276" s="186" t="str">
        <f t="shared" si="244"/>
        <v/>
      </c>
      <c r="L276" s="186" t="str">
        <f t="shared" si="245"/>
        <v/>
      </c>
      <c r="O276" s="132"/>
      <c r="S276" s="177" t="e">
        <f t="shared" ref="S276:S281" si="285">SUM(T276:U276)</f>
        <v>#VALUE!</v>
      </c>
      <c r="T276" s="177" t="e">
        <f>SUMIFS('[7]基本支出总表（开）'!M:M,'[7]基本支出总表（开）'!C:C,MID(TRIM(A276),2,7))</f>
        <v>#VALUE!</v>
      </c>
      <c r="U276" s="177" t="e">
        <f>SUMIFS('[7]项目支出总表（开）'!V:V,'[7]项目支出总表（开）'!C:C,MID(TRIM(A276),2,7))</f>
        <v>#VALUE!</v>
      </c>
    </row>
    <row r="277" s="130" customFormat="1" ht="21.75" customHeight="1" spans="1:21">
      <c r="A277" s="179" t="s">
        <v>325</v>
      </c>
      <c r="B277" s="175">
        <f t="shared" ref="B277:F277" si="286">B278</f>
        <v>0</v>
      </c>
      <c r="C277" s="175">
        <f t="shared" si="286"/>
        <v>0</v>
      </c>
      <c r="D277" s="175">
        <f t="shared" si="286"/>
        <v>0</v>
      </c>
      <c r="E277" s="175">
        <f t="shared" si="286"/>
        <v>0</v>
      </c>
      <c r="F277" s="175">
        <f t="shared" si="286"/>
        <v>0</v>
      </c>
      <c r="G277" s="175" t="e">
        <f>SUM(G278:G278)</f>
        <v>#VALUE!</v>
      </c>
      <c r="H277" s="175" t="e">
        <f>H278</f>
        <v>#VALUE!</v>
      </c>
      <c r="I277" s="175" t="e">
        <f>SUM(I278:I278)</f>
        <v>#VALUE!</v>
      </c>
      <c r="J277" s="185" t="str">
        <f t="shared" si="243"/>
        <v/>
      </c>
      <c r="K277" s="185" t="str">
        <f t="shared" si="244"/>
        <v/>
      </c>
      <c r="L277" s="185" t="str">
        <f t="shared" si="245"/>
        <v/>
      </c>
      <c r="O277" s="132"/>
      <c r="S277" s="175" t="e">
        <f t="shared" ref="S277:U277" si="287">SUM(S278:S278)</f>
        <v>#VALUE!</v>
      </c>
      <c r="T277" s="175" t="e">
        <f t="shared" si="287"/>
        <v>#VALUE!</v>
      </c>
      <c r="U277" s="175" t="e">
        <f t="shared" si="287"/>
        <v>#VALUE!</v>
      </c>
    </row>
    <row r="278" s="130" customFormat="1" ht="21.75" customHeight="1" spans="1:21">
      <c r="A278" s="178" t="s">
        <v>326</v>
      </c>
      <c r="B278" s="177"/>
      <c r="C278" s="177"/>
      <c r="D278" s="177"/>
      <c r="E278" s="177"/>
      <c r="F278" s="177"/>
      <c r="G278" s="177" t="e">
        <f t="shared" si="284"/>
        <v>#VALUE!</v>
      </c>
      <c r="H278" s="177" t="e">
        <f>SUMIFS('[7]基本支出总表（开）'!P:P,'[7]基本支出总表（开）'!C:C,MID(A278,4,7))</f>
        <v>#VALUE!</v>
      </c>
      <c r="I278" s="177" t="e">
        <f>SUMIFS('[7]项目支出总表（开）'!Y:Y,'[7]项目支出总表（开）'!C:C,MID(A278,4,7))+SUMIFS('[7]项目支出总表（开）'!Z:Z,'[7]项目支出总表（开）'!C:C,MID(A278,4,7))</f>
        <v>#VALUE!</v>
      </c>
      <c r="J278" s="186"/>
      <c r="K278" s="186"/>
      <c r="L278" s="186"/>
      <c r="O278" s="132"/>
      <c r="S278" s="177" t="e">
        <f t="shared" si="285"/>
        <v>#VALUE!</v>
      </c>
      <c r="T278" s="177" t="e">
        <f>SUMIFS('[7]基本支出总表（开）'!M:M,'[7]基本支出总表（开）'!C:C,MID(TRIM(A278),2,7))</f>
        <v>#VALUE!</v>
      </c>
      <c r="U278" s="177" t="e">
        <f>SUMIFS('[7]项目支出总表（开）'!V:V,'[7]项目支出总表（开）'!C:C,MID(TRIM(A278),2,7))</f>
        <v>#VALUE!</v>
      </c>
    </row>
    <row r="279" s="130" customFormat="1" ht="21.75" customHeight="1" spans="1:21">
      <c r="A279" s="180" t="s">
        <v>327</v>
      </c>
      <c r="B279" s="173">
        <f t="shared" ref="B279:I279" si="288">B280</f>
        <v>0</v>
      </c>
      <c r="C279" s="173">
        <f t="shared" si="288"/>
        <v>0</v>
      </c>
      <c r="D279" s="173">
        <f t="shared" si="288"/>
        <v>0</v>
      </c>
      <c r="E279" s="173">
        <f t="shared" si="288"/>
        <v>0</v>
      </c>
      <c r="F279" s="173">
        <f t="shared" si="288"/>
        <v>0</v>
      </c>
      <c r="G279" s="173" t="e">
        <f t="shared" si="288"/>
        <v>#VALUE!</v>
      </c>
      <c r="H279" s="173" t="e">
        <f t="shared" si="288"/>
        <v>#VALUE!</v>
      </c>
      <c r="I279" s="173" t="e">
        <f t="shared" si="288"/>
        <v>#VALUE!</v>
      </c>
      <c r="J279" s="184" t="str">
        <f t="shared" ref="J279:J329" si="289">IF(B279=0,"",G279/B279)</f>
        <v/>
      </c>
      <c r="K279" s="184" t="str">
        <f t="shared" ref="K279:K329" si="290">IF(C279=0,"",H279/C279)</f>
        <v/>
      </c>
      <c r="L279" s="184" t="str">
        <f t="shared" ref="L279:L329" si="291">IF(F279=0,"",I279/F279)</f>
        <v/>
      </c>
      <c r="O279" s="132"/>
      <c r="S279" s="173" t="e">
        <f t="shared" ref="S279:U279" si="292">S280</f>
        <v>#VALUE!</v>
      </c>
      <c r="T279" s="173" t="e">
        <f t="shared" si="292"/>
        <v>#VALUE!</v>
      </c>
      <c r="U279" s="173" t="e">
        <f t="shared" si="292"/>
        <v>#VALUE!</v>
      </c>
    </row>
    <row r="280" s="130" customFormat="1" ht="21.75" customHeight="1" spans="1:21">
      <c r="A280" s="179" t="s">
        <v>328</v>
      </c>
      <c r="B280" s="175">
        <f t="shared" ref="B280:I280" si="293">B281</f>
        <v>0</v>
      </c>
      <c r="C280" s="175">
        <f t="shared" si="293"/>
        <v>0</v>
      </c>
      <c r="D280" s="175">
        <f t="shared" si="293"/>
        <v>0</v>
      </c>
      <c r="E280" s="175">
        <f t="shared" si="293"/>
        <v>0</v>
      </c>
      <c r="F280" s="175">
        <f t="shared" si="293"/>
        <v>0</v>
      </c>
      <c r="G280" s="175" t="e">
        <f t="shared" si="293"/>
        <v>#VALUE!</v>
      </c>
      <c r="H280" s="175" t="e">
        <f t="shared" si="293"/>
        <v>#VALUE!</v>
      </c>
      <c r="I280" s="175" t="e">
        <f t="shared" si="293"/>
        <v>#VALUE!</v>
      </c>
      <c r="J280" s="185" t="str">
        <f t="shared" si="289"/>
        <v/>
      </c>
      <c r="K280" s="185" t="str">
        <f t="shared" si="290"/>
        <v/>
      </c>
      <c r="L280" s="185" t="str">
        <f t="shared" si="291"/>
        <v/>
      </c>
      <c r="O280" s="132"/>
      <c r="S280" s="175" t="e">
        <f t="shared" ref="S280:U280" si="294">S281</f>
        <v>#VALUE!</v>
      </c>
      <c r="T280" s="175" t="e">
        <f t="shared" si="294"/>
        <v>#VALUE!</v>
      </c>
      <c r="U280" s="175" t="e">
        <f t="shared" si="294"/>
        <v>#VALUE!</v>
      </c>
    </row>
    <row r="281" s="130" customFormat="1" ht="21.75" customHeight="1" spans="1:21">
      <c r="A281" s="178" t="s">
        <v>329</v>
      </c>
      <c r="B281" s="177"/>
      <c r="C281" s="177"/>
      <c r="D281" s="177"/>
      <c r="E281" s="177"/>
      <c r="F281" s="177"/>
      <c r="G281" s="177" t="e">
        <f t="shared" si="284"/>
        <v>#VALUE!</v>
      </c>
      <c r="H281" s="177" t="e">
        <f>SUMIFS('[7]基本支出总表（开）'!P:P,'[7]基本支出总表（开）'!C:C,MID(A281,4,7))</f>
        <v>#VALUE!</v>
      </c>
      <c r="I281" s="177" t="e">
        <f>SUMIFS('[7]项目支出总表（开）'!Y:Y,'[7]项目支出总表（开）'!C:C,MID(A281,4,7))+SUMIFS('[7]项目支出总表（开）'!Z:Z,'[7]项目支出总表（开）'!C:C,MID(A281,4,7))</f>
        <v>#VALUE!</v>
      </c>
      <c r="J281" s="186" t="str">
        <f t="shared" si="289"/>
        <v/>
      </c>
      <c r="K281" s="186" t="str">
        <f t="shared" si="290"/>
        <v/>
      </c>
      <c r="L281" s="186" t="str">
        <f t="shared" si="291"/>
        <v/>
      </c>
      <c r="O281" s="132"/>
      <c r="S281" s="177" t="e">
        <f t="shared" si="285"/>
        <v>#VALUE!</v>
      </c>
      <c r="T281" s="177" t="e">
        <f>SUMIFS('[7]基本支出总表（开）'!M:M,'[7]基本支出总表（开）'!C:C,MID(TRIM(A281),2,7))</f>
        <v>#VALUE!</v>
      </c>
      <c r="U281" s="177" t="e">
        <f>SUMIFS('[7]项目支出总表（开）'!V:V,'[7]项目支出总表（开）'!C:C,MID(TRIM(A281),2,7))</f>
        <v>#VALUE!</v>
      </c>
    </row>
    <row r="282" s="130" customFormat="1" ht="21.75" customHeight="1" spans="1:21">
      <c r="A282" s="172" t="s">
        <v>330</v>
      </c>
      <c r="B282" s="173">
        <f t="shared" ref="B282:I282" si="295">SUM(B283)</f>
        <v>1684.454596</v>
      </c>
      <c r="C282" s="173">
        <f t="shared" si="295"/>
        <v>1166.454596</v>
      </c>
      <c r="D282" s="173">
        <f t="shared" si="295"/>
        <v>1077.63791</v>
      </c>
      <c r="E282" s="173">
        <f t="shared" si="295"/>
        <v>88.816686</v>
      </c>
      <c r="F282" s="173">
        <f t="shared" si="295"/>
        <v>518</v>
      </c>
      <c r="G282" s="173" t="e">
        <f t="shared" si="295"/>
        <v>#VALUE!</v>
      </c>
      <c r="H282" s="173" t="e">
        <f t="shared" si="295"/>
        <v>#VALUE!</v>
      </c>
      <c r="I282" s="173" t="e">
        <f t="shared" si="295"/>
        <v>#VALUE!</v>
      </c>
      <c r="J282" s="184" t="e">
        <f t="shared" si="289"/>
        <v>#VALUE!</v>
      </c>
      <c r="K282" s="184" t="e">
        <f t="shared" si="290"/>
        <v>#VALUE!</v>
      </c>
      <c r="L282" s="184" t="e">
        <f t="shared" si="291"/>
        <v>#VALUE!</v>
      </c>
      <c r="O282" s="132"/>
      <c r="S282" s="173" t="e">
        <f t="shared" ref="S282:U282" si="296">SUM(S283)</f>
        <v>#VALUE!</v>
      </c>
      <c r="T282" s="173" t="e">
        <f t="shared" si="296"/>
        <v>#VALUE!</v>
      </c>
      <c r="U282" s="173" t="e">
        <f t="shared" si="296"/>
        <v>#VALUE!</v>
      </c>
    </row>
    <row r="283" s="130" customFormat="1" ht="21.75" customHeight="1" spans="1:21">
      <c r="A283" s="174" t="s">
        <v>331</v>
      </c>
      <c r="B283" s="175">
        <f t="shared" ref="B283:I283" si="297">SUM(B284:B287)</f>
        <v>1684.454596</v>
      </c>
      <c r="C283" s="175">
        <f t="shared" si="297"/>
        <v>1166.454596</v>
      </c>
      <c r="D283" s="175">
        <f t="shared" si="297"/>
        <v>1077.63791</v>
      </c>
      <c r="E283" s="175">
        <f t="shared" si="297"/>
        <v>88.816686</v>
      </c>
      <c r="F283" s="175">
        <f t="shared" si="297"/>
        <v>518</v>
      </c>
      <c r="G283" s="175" t="e">
        <f t="shared" si="297"/>
        <v>#VALUE!</v>
      </c>
      <c r="H283" s="175" t="e">
        <f t="shared" si="297"/>
        <v>#VALUE!</v>
      </c>
      <c r="I283" s="175" t="e">
        <f t="shared" si="297"/>
        <v>#VALUE!</v>
      </c>
      <c r="J283" s="185" t="e">
        <f t="shared" si="289"/>
        <v>#VALUE!</v>
      </c>
      <c r="K283" s="185" t="e">
        <f t="shared" si="290"/>
        <v>#VALUE!</v>
      </c>
      <c r="L283" s="185" t="e">
        <f t="shared" si="291"/>
        <v>#VALUE!</v>
      </c>
      <c r="O283" s="132"/>
      <c r="S283" s="175" t="e">
        <f t="shared" ref="S283:U283" si="298">SUM(S284:S287)</f>
        <v>#VALUE!</v>
      </c>
      <c r="T283" s="175" t="e">
        <f t="shared" si="298"/>
        <v>#VALUE!</v>
      </c>
      <c r="U283" s="175" t="e">
        <f t="shared" si="298"/>
        <v>#VALUE!</v>
      </c>
    </row>
    <row r="284" s="130" customFormat="1" ht="21.75" customHeight="1" spans="1:21">
      <c r="A284" s="176" t="s">
        <v>332</v>
      </c>
      <c r="B284" s="177">
        <v>1166.454596</v>
      </c>
      <c r="C284" s="177">
        <v>1166.454596</v>
      </c>
      <c r="D284" s="177">
        <v>1077.63791</v>
      </c>
      <c r="E284" s="177">
        <v>88.816686</v>
      </c>
      <c r="F284" s="177"/>
      <c r="G284" s="177" t="e">
        <f t="shared" ref="G284:G287" si="299">SUM(H284:I284)</f>
        <v>#VALUE!</v>
      </c>
      <c r="H284" s="177" t="e">
        <f>SUMIFS('[7]基本支出总表（开）'!P:P,'[7]基本支出总表（开）'!C:C,MID(A284,4,7))</f>
        <v>#VALUE!</v>
      </c>
      <c r="I284" s="177" t="e">
        <f>SUMIFS('[7]项目支出总表（开）'!Y:Y,'[7]项目支出总表（开）'!C:C,MID(A284,4,7))+SUMIFS('[7]项目支出总表（开）'!Z:Z,'[7]项目支出总表（开）'!C:C,MID(A284,4,7))</f>
        <v>#VALUE!</v>
      </c>
      <c r="J284" s="186" t="e">
        <f t="shared" si="289"/>
        <v>#VALUE!</v>
      </c>
      <c r="K284" s="186" t="e">
        <f t="shared" si="290"/>
        <v>#VALUE!</v>
      </c>
      <c r="L284" s="186" t="str">
        <f t="shared" si="291"/>
        <v/>
      </c>
      <c r="O284" s="132"/>
      <c r="S284" s="177" t="e">
        <f t="shared" ref="S284:S287" si="300">SUM(T284:U284)</f>
        <v>#VALUE!</v>
      </c>
      <c r="T284" s="177" t="e">
        <f>SUMIFS('[7]基本支出总表（开）'!M:M,'[7]基本支出总表（开）'!C:C,MID(TRIM(A284),2,7))</f>
        <v>#VALUE!</v>
      </c>
      <c r="U284" s="177" t="e">
        <f>SUMIFS('[7]项目支出总表（开）'!V:V,'[7]项目支出总表（开）'!C:C,MID(TRIM(A284),2,7))</f>
        <v>#VALUE!</v>
      </c>
    </row>
    <row r="285" s="130" customFormat="1" ht="21.75" customHeight="1" spans="1:21">
      <c r="A285" s="176" t="s">
        <v>333</v>
      </c>
      <c r="B285" s="177">
        <v>68</v>
      </c>
      <c r="C285" s="177"/>
      <c r="D285" s="177"/>
      <c r="E285" s="177"/>
      <c r="F285" s="177">
        <v>68</v>
      </c>
      <c r="G285" s="177" t="e">
        <f t="shared" si="299"/>
        <v>#VALUE!</v>
      </c>
      <c r="H285" s="177" t="e">
        <f>SUMIFS('[7]基本支出总表（开）'!P:P,'[7]基本支出总表（开）'!C:C,MID(A285,4,7))</f>
        <v>#VALUE!</v>
      </c>
      <c r="I285" s="177" t="e">
        <f>SUMIFS('[7]项目支出总表（开）'!Y:Y,'[7]项目支出总表（开）'!C:C,MID(A285,4,7))+SUMIFS('[7]项目支出总表（开）'!Z:Z,'[7]项目支出总表（开）'!C:C,MID(A285,4,7))</f>
        <v>#VALUE!</v>
      </c>
      <c r="J285" s="186" t="e">
        <f t="shared" si="289"/>
        <v>#VALUE!</v>
      </c>
      <c r="K285" s="186" t="str">
        <f t="shared" si="290"/>
        <v/>
      </c>
      <c r="L285" s="186" t="e">
        <f t="shared" si="291"/>
        <v>#VALUE!</v>
      </c>
      <c r="O285" s="132"/>
      <c r="S285" s="177" t="e">
        <f t="shared" si="300"/>
        <v>#VALUE!</v>
      </c>
      <c r="T285" s="177" t="e">
        <f>SUMIFS('[7]基本支出总表（开）'!M:M,'[7]基本支出总表（开）'!C:C,MID(TRIM(A285),2,7))</f>
        <v>#VALUE!</v>
      </c>
      <c r="U285" s="177" t="e">
        <f>SUMIFS('[7]项目支出总表（开）'!V:V,'[7]项目支出总表（开）'!C:C,MID(TRIM(A285),2,7))</f>
        <v>#VALUE!</v>
      </c>
    </row>
    <row r="286" s="130" customFormat="1" ht="21.75" customHeight="1" spans="1:21">
      <c r="A286" s="176" t="s">
        <v>334</v>
      </c>
      <c r="B286" s="177">
        <v>450</v>
      </c>
      <c r="C286" s="177"/>
      <c r="D286" s="177"/>
      <c r="E286" s="177"/>
      <c r="F286" s="177">
        <v>450</v>
      </c>
      <c r="G286" s="177" t="e">
        <f t="shared" si="299"/>
        <v>#VALUE!</v>
      </c>
      <c r="H286" s="177" t="e">
        <f>SUMIFS('[7]基本支出总表（开）'!P:P,'[7]基本支出总表（开）'!C:C,MID(A286,4,7))</f>
        <v>#VALUE!</v>
      </c>
      <c r="I286" s="177" t="e">
        <f>SUMIFS('[7]项目支出总表（开）'!Y:Y,'[7]项目支出总表（开）'!C:C,MID(A286,4,7))+SUMIFS('[7]项目支出总表（开）'!Z:Z,'[7]项目支出总表（开）'!C:C,MID(A286,4,7))</f>
        <v>#VALUE!</v>
      </c>
      <c r="J286" s="186" t="e">
        <f t="shared" si="289"/>
        <v>#VALUE!</v>
      </c>
      <c r="K286" s="186" t="str">
        <f t="shared" si="290"/>
        <v/>
      </c>
      <c r="L286" s="186" t="e">
        <f t="shared" si="291"/>
        <v>#VALUE!</v>
      </c>
      <c r="O286" s="132"/>
      <c r="S286" s="177" t="e">
        <f t="shared" si="300"/>
        <v>#VALUE!</v>
      </c>
      <c r="T286" s="177" t="e">
        <f>SUMIFS('[7]基本支出总表（开）'!M:M,'[7]基本支出总表（开）'!C:C,MID(TRIM(A286),2,7))</f>
        <v>#VALUE!</v>
      </c>
      <c r="U286" s="177" t="e">
        <f>SUMIFS('[7]项目支出总表（开）'!V:V,'[7]项目支出总表（开）'!C:C,MID(TRIM(A286),2,7))</f>
        <v>#VALUE!</v>
      </c>
    </row>
    <row r="287" s="130" customFormat="1" ht="21.75" customHeight="1" spans="1:21">
      <c r="A287" s="178" t="s">
        <v>335</v>
      </c>
      <c r="B287" s="177"/>
      <c r="C287" s="177"/>
      <c r="D287" s="177"/>
      <c r="E287" s="177"/>
      <c r="F287" s="177"/>
      <c r="G287" s="177" t="e">
        <f t="shared" si="299"/>
        <v>#VALUE!</v>
      </c>
      <c r="H287" s="177" t="e">
        <f>SUMIFS('[7]基本支出总表（开）'!P:P,'[7]基本支出总表（开）'!C:C,MID(A287,4,7))</f>
        <v>#VALUE!</v>
      </c>
      <c r="I287" s="177" t="e">
        <f>SUMIFS('[7]项目支出总表（开）'!Y:Y,'[7]项目支出总表（开）'!C:C,MID(A287,4,7))+SUMIFS('[7]项目支出总表（开）'!Z:Z,'[7]项目支出总表（开）'!C:C,MID(A287,4,7))</f>
        <v>#VALUE!</v>
      </c>
      <c r="J287" s="186" t="str">
        <f t="shared" si="289"/>
        <v/>
      </c>
      <c r="K287" s="186" t="str">
        <f t="shared" si="290"/>
        <v/>
      </c>
      <c r="L287" s="186" t="str">
        <f t="shared" si="291"/>
        <v/>
      </c>
      <c r="O287" s="132"/>
      <c r="S287" s="177" t="e">
        <f t="shared" si="300"/>
        <v>#VALUE!</v>
      </c>
      <c r="T287" s="177" t="e">
        <f>SUMIFS('[7]基本支出总表（开）'!M:M,'[7]基本支出总表（开）'!C:C,MID(TRIM(A287),2,7))</f>
        <v>#VALUE!</v>
      </c>
      <c r="U287" s="177" t="e">
        <f>SUMIFS('[7]项目支出总表（开）'!V:V,'[7]项目支出总表（开）'!C:C,MID(TRIM(A287),2,7))</f>
        <v>#VALUE!</v>
      </c>
    </row>
    <row r="288" s="130" customFormat="1" ht="21.75" customHeight="1" spans="1:21">
      <c r="A288" s="180" t="s">
        <v>336</v>
      </c>
      <c r="B288" s="173">
        <f t="shared" ref="B288:I288" si="301">B289+B292</f>
        <v>0</v>
      </c>
      <c r="C288" s="173">
        <f t="shared" si="301"/>
        <v>0</v>
      </c>
      <c r="D288" s="173">
        <f t="shared" si="301"/>
        <v>0</v>
      </c>
      <c r="E288" s="173">
        <f t="shared" si="301"/>
        <v>0</v>
      </c>
      <c r="F288" s="173">
        <f t="shared" si="301"/>
        <v>0</v>
      </c>
      <c r="G288" s="173" t="e">
        <f t="shared" si="301"/>
        <v>#VALUE!</v>
      </c>
      <c r="H288" s="173" t="e">
        <f t="shared" si="301"/>
        <v>#VALUE!</v>
      </c>
      <c r="I288" s="173" t="e">
        <f t="shared" si="301"/>
        <v>#VALUE!</v>
      </c>
      <c r="J288" s="184" t="str">
        <f t="shared" si="289"/>
        <v/>
      </c>
      <c r="K288" s="184" t="str">
        <f t="shared" si="290"/>
        <v/>
      </c>
      <c r="L288" s="184" t="str">
        <f t="shared" si="291"/>
        <v/>
      </c>
      <c r="O288" s="132"/>
      <c r="S288" s="173" t="e">
        <f t="shared" ref="S288:U288" si="302">S289+S292</f>
        <v>#VALUE!</v>
      </c>
      <c r="T288" s="173" t="e">
        <f t="shared" si="302"/>
        <v>#VALUE!</v>
      </c>
      <c r="U288" s="173" t="e">
        <f t="shared" si="302"/>
        <v>#VALUE!</v>
      </c>
    </row>
    <row r="289" s="130" customFormat="1" ht="21.75" customHeight="1" spans="1:21">
      <c r="A289" s="179" t="s">
        <v>337</v>
      </c>
      <c r="B289" s="175">
        <f t="shared" ref="B289:I289" si="303">SUM(B290:B291)</f>
        <v>0</v>
      </c>
      <c r="C289" s="175">
        <f t="shared" si="303"/>
        <v>0</v>
      </c>
      <c r="D289" s="175">
        <f t="shared" si="303"/>
        <v>0</v>
      </c>
      <c r="E289" s="175">
        <f t="shared" si="303"/>
        <v>0</v>
      </c>
      <c r="F289" s="175">
        <f t="shared" si="303"/>
        <v>0</v>
      </c>
      <c r="G289" s="175" t="e">
        <f t="shared" si="303"/>
        <v>#VALUE!</v>
      </c>
      <c r="H289" s="175" t="e">
        <f t="shared" si="303"/>
        <v>#VALUE!</v>
      </c>
      <c r="I289" s="175" t="e">
        <f t="shared" si="303"/>
        <v>#VALUE!</v>
      </c>
      <c r="J289" s="185" t="str">
        <f t="shared" si="289"/>
        <v/>
      </c>
      <c r="K289" s="185" t="str">
        <f t="shared" si="290"/>
        <v/>
      </c>
      <c r="L289" s="185" t="str">
        <f t="shared" si="291"/>
        <v/>
      </c>
      <c r="O289" s="132"/>
      <c r="S289" s="175" t="e">
        <f t="shared" ref="S289:U289" si="304">SUM(S290:S291)</f>
        <v>#VALUE!</v>
      </c>
      <c r="T289" s="175" t="e">
        <f t="shared" si="304"/>
        <v>#VALUE!</v>
      </c>
      <c r="U289" s="175" t="e">
        <f t="shared" si="304"/>
        <v>#VALUE!</v>
      </c>
    </row>
    <row r="290" s="130" customFormat="1" ht="21.75" customHeight="1" spans="1:21">
      <c r="A290" s="178" t="s">
        <v>338</v>
      </c>
      <c r="B290" s="177"/>
      <c r="C290" s="177"/>
      <c r="D290" s="177"/>
      <c r="E290" s="177"/>
      <c r="F290" s="177"/>
      <c r="G290" s="177" t="e">
        <f t="shared" ref="G290:G293" si="305">SUM(H290:I290)</f>
        <v>#VALUE!</v>
      </c>
      <c r="H290" s="177" t="e">
        <f>SUMIFS('[7]基本支出总表（开）'!P:P,'[7]基本支出总表（开）'!C:C,MID(A290,4,7))</f>
        <v>#VALUE!</v>
      </c>
      <c r="I290" s="177" t="e">
        <f>SUMIFS('[7]项目支出总表（开）'!Y:Y,'[7]项目支出总表（开）'!C:C,MID(A290,4,7))+SUMIFS('[7]项目支出总表（开）'!Z:Z,'[7]项目支出总表（开）'!C:C,MID(A290,4,7))</f>
        <v>#VALUE!</v>
      </c>
      <c r="J290" s="186" t="str">
        <f t="shared" si="289"/>
        <v/>
      </c>
      <c r="K290" s="186" t="str">
        <f t="shared" si="290"/>
        <v/>
      </c>
      <c r="L290" s="186" t="str">
        <f t="shared" si="291"/>
        <v/>
      </c>
      <c r="O290" s="132"/>
      <c r="S290" s="177" t="e">
        <f t="shared" ref="S290:S293" si="306">SUM(T290:U290)</f>
        <v>#VALUE!</v>
      </c>
      <c r="T290" s="177" t="e">
        <f>SUMIFS('[7]基本支出总表（开）'!M:M,'[7]基本支出总表（开）'!C:C,MID(TRIM(A290),2,7))</f>
        <v>#VALUE!</v>
      </c>
      <c r="U290" s="177" t="e">
        <f>SUMIFS('[7]项目支出总表（开）'!V:V,'[7]项目支出总表（开）'!C:C,MID(TRIM(A290),2,7))</f>
        <v>#VALUE!</v>
      </c>
    </row>
    <row r="291" s="130" customFormat="1" ht="21.75" customHeight="1" spans="1:21">
      <c r="A291" s="178" t="s">
        <v>339</v>
      </c>
      <c r="B291" s="177"/>
      <c r="C291" s="177"/>
      <c r="D291" s="177"/>
      <c r="E291" s="177"/>
      <c r="F291" s="177"/>
      <c r="G291" s="177" t="e">
        <f t="shared" si="305"/>
        <v>#VALUE!</v>
      </c>
      <c r="H291" s="177" t="e">
        <f>SUMIFS('[7]基本支出总表（开）'!P:P,'[7]基本支出总表（开）'!C:C,MID(A291,4,7))</f>
        <v>#VALUE!</v>
      </c>
      <c r="I291" s="177" t="e">
        <f>SUMIFS('[7]项目支出总表（开）'!Y:Y,'[7]项目支出总表（开）'!C:C,MID(A291,4,7))+SUMIFS('[7]项目支出总表（开）'!Z:Z,'[7]项目支出总表（开）'!C:C,MID(A291,4,7))</f>
        <v>#VALUE!</v>
      </c>
      <c r="J291" s="186" t="str">
        <f t="shared" si="289"/>
        <v/>
      </c>
      <c r="K291" s="186" t="str">
        <f t="shared" si="290"/>
        <v/>
      </c>
      <c r="L291" s="186" t="str">
        <f t="shared" si="291"/>
        <v/>
      </c>
      <c r="O291" s="132"/>
      <c r="S291" s="177" t="e">
        <f t="shared" si="306"/>
        <v>#VALUE!</v>
      </c>
      <c r="T291" s="177" t="e">
        <f>SUMIFS('[7]基本支出总表（开）'!M:M,'[7]基本支出总表（开）'!C:C,MID(TRIM(A291),2,7))</f>
        <v>#VALUE!</v>
      </c>
      <c r="U291" s="177" t="e">
        <f>SUMIFS('[7]项目支出总表（开）'!V:V,'[7]项目支出总表（开）'!C:C,MID(TRIM(A291),2,7))</f>
        <v>#VALUE!</v>
      </c>
    </row>
    <row r="292" s="130" customFormat="1" ht="21.75" customHeight="1" spans="1:21">
      <c r="A292" s="179" t="s">
        <v>340</v>
      </c>
      <c r="B292" s="175">
        <f t="shared" ref="B292:I292" si="307">SUM(B293)</f>
        <v>0</v>
      </c>
      <c r="C292" s="175">
        <f t="shared" si="307"/>
        <v>0</v>
      </c>
      <c r="D292" s="175">
        <f t="shared" si="307"/>
        <v>0</v>
      </c>
      <c r="E292" s="175">
        <f t="shared" si="307"/>
        <v>0</v>
      </c>
      <c r="F292" s="175">
        <f t="shared" si="307"/>
        <v>0</v>
      </c>
      <c r="G292" s="175" t="e">
        <f t="shared" si="307"/>
        <v>#VALUE!</v>
      </c>
      <c r="H292" s="175" t="e">
        <f t="shared" si="307"/>
        <v>#VALUE!</v>
      </c>
      <c r="I292" s="175" t="e">
        <f t="shared" si="307"/>
        <v>#VALUE!</v>
      </c>
      <c r="J292" s="185" t="str">
        <f t="shared" si="289"/>
        <v/>
      </c>
      <c r="K292" s="185" t="str">
        <f t="shared" si="290"/>
        <v/>
      </c>
      <c r="L292" s="185" t="str">
        <f t="shared" si="291"/>
        <v/>
      </c>
      <c r="O292" s="132"/>
      <c r="S292" s="175" t="e">
        <f t="shared" ref="S292:U292" si="308">SUM(S293)</f>
        <v>#VALUE!</v>
      </c>
      <c r="T292" s="175" t="e">
        <f t="shared" si="308"/>
        <v>#VALUE!</v>
      </c>
      <c r="U292" s="175" t="e">
        <f t="shared" si="308"/>
        <v>#VALUE!</v>
      </c>
    </row>
    <row r="293" s="130" customFormat="1" ht="21.75" customHeight="1" spans="1:21">
      <c r="A293" s="178" t="s">
        <v>341</v>
      </c>
      <c r="B293" s="177"/>
      <c r="C293" s="177"/>
      <c r="D293" s="177"/>
      <c r="E293" s="177"/>
      <c r="F293" s="177"/>
      <c r="G293" s="177" t="e">
        <f t="shared" si="305"/>
        <v>#VALUE!</v>
      </c>
      <c r="H293" s="177" t="e">
        <f>SUMIFS('[7]基本支出总表（开）'!P:P,'[7]基本支出总表（开）'!C:C,MID(A293,4,7))</f>
        <v>#VALUE!</v>
      </c>
      <c r="I293" s="177" t="e">
        <f>SUMIFS('[7]项目支出总表（开）'!Y:Y,'[7]项目支出总表（开）'!C:C,MID(A293,4,7))+SUMIFS('[7]项目支出总表（开）'!Z:Z,'[7]项目支出总表（开）'!C:C,MID(A293,4,7))</f>
        <v>#VALUE!</v>
      </c>
      <c r="J293" s="186" t="str">
        <f t="shared" si="289"/>
        <v/>
      </c>
      <c r="K293" s="186" t="str">
        <f t="shared" si="290"/>
        <v/>
      </c>
      <c r="L293" s="186" t="str">
        <f t="shared" si="291"/>
        <v/>
      </c>
      <c r="O293" s="132"/>
      <c r="S293" s="177" t="e">
        <f t="shared" si="306"/>
        <v>#VALUE!</v>
      </c>
      <c r="T293" s="177" t="e">
        <f>SUMIFS('[7]基本支出总表（开）'!M:M,'[7]基本支出总表（开）'!C:C,MID(TRIM(A293),2,7))</f>
        <v>#VALUE!</v>
      </c>
      <c r="U293" s="177" t="e">
        <f>SUMIFS('[7]项目支出总表（开）'!V:V,'[7]项目支出总表（开）'!C:C,MID(TRIM(A293),2,7))</f>
        <v>#VALUE!</v>
      </c>
    </row>
    <row r="294" s="130" customFormat="1" ht="21.75" customHeight="1" spans="1:21">
      <c r="A294" s="172" t="s">
        <v>342</v>
      </c>
      <c r="B294" s="173">
        <f t="shared" ref="B294:I294" si="309">B295+B303+B308+B305+B310</f>
        <v>1431.996375</v>
      </c>
      <c r="C294" s="173">
        <f t="shared" si="309"/>
        <v>210.396375</v>
      </c>
      <c r="D294" s="173">
        <f t="shared" si="309"/>
        <v>182.996233</v>
      </c>
      <c r="E294" s="173">
        <f t="shared" si="309"/>
        <v>27.400142</v>
      </c>
      <c r="F294" s="173">
        <f t="shared" si="309"/>
        <v>1221.6</v>
      </c>
      <c r="G294" s="173" t="e">
        <f t="shared" si="309"/>
        <v>#VALUE!</v>
      </c>
      <c r="H294" s="173" t="e">
        <f t="shared" si="309"/>
        <v>#VALUE!</v>
      </c>
      <c r="I294" s="173" t="e">
        <f t="shared" si="309"/>
        <v>#VALUE!</v>
      </c>
      <c r="J294" s="184" t="e">
        <f t="shared" si="289"/>
        <v>#VALUE!</v>
      </c>
      <c r="K294" s="184" t="e">
        <f t="shared" si="290"/>
        <v>#VALUE!</v>
      </c>
      <c r="L294" s="184" t="e">
        <f t="shared" si="291"/>
        <v>#VALUE!</v>
      </c>
      <c r="O294" s="132"/>
      <c r="S294" s="173" t="e">
        <f t="shared" ref="S294:U294" si="310">S295+S303+S308+S305+S310</f>
        <v>#VALUE!</v>
      </c>
      <c r="T294" s="173" t="e">
        <f t="shared" si="310"/>
        <v>#VALUE!</v>
      </c>
      <c r="U294" s="173" t="e">
        <f t="shared" si="310"/>
        <v>#VALUE!</v>
      </c>
    </row>
    <row r="295" s="130" customFormat="1" ht="21.75" customHeight="1" spans="1:21">
      <c r="A295" s="174" t="s">
        <v>343</v>
      </c>
      <c r="B295" s="175">
        <f t="shared" ref="B295:I295" si="311">SUM(B296:B302)</f>
        <v>697.996375</v>
      </c>
      <c r="C295" s="175">
        <f t="shared" si="311"/>
        <v>210.396375</v>
      </c>
      <c r="D295" s="175">
        <f t="shared" si="311"/>
        <v>182.996233</v>
      </c>
      <c r="E295" s="175">
        <f t="shared" si="311"/>
        <v>27.400142</v>
      </c>
      <c r="F295" s="175">
        <f t="shared" si="311"/>
        <v>487.6</v>
      </c>
      <c r="G295" s="175" t="e">
        <f t="shared" si="311"/>
        <v>#VALUE!</v>
      </c>
      <c r="H295" s="175" t="e">
        <f t="shared" si="311"/>
        <v>#VALUE!</v>
      </c>
      <c r="I295" s="175" t="e">
        <f t="shared" si="311"/>
        <v>#VALUE!</v>
      </c>
      <c r="J295" s="185" t="e">
        <f t="shared" si="289"/>
        <v>#VALUE!</v>
      </c>
      <c r="K295" s="185" t="e">
        <f t="shared" si="290"/>
        <v>#VALUE!</v>
      </c>
      <c r="L295" s="185" t="e">
        <f t="shared" si="291"/>
        <v>#VALUE!</v>
      </c>
      <c r="O295" s="132"/>
      <c r="S295" s="175" t="e">
        <f t="shared" ref="S295:U295" si="312">SUM(S296:S302)</f>
        <v>#VALUE!</v>
      </c>
      <c r="T295" s="175" t="e">
        <f t="shared" si="312"/>
        <v>#VALUE!</v>
      </c>
      <c r="U295" s="175" t="e">
        <f t="shared" si="312"/>
        <v>#VALUE!</v>
      </c>
    </row>
    <row r="296" s="130" customFormat="1" ht="21.75" customHeight="1" spans="1:21">
      <c r="A296" s="176" t="s">
        <v>344</v>
      </c>
      <c r="B296" s="177">
        <v>210.396375</v>
      </c>
      <c r="C296" s="177">
        <v>210.396375</v>
      </c>
      <c r="D296" s="177">
        <v>182.996233</v>
      </c>
      <c r="E296" s="177">
        <v>27.400142</v>
      </c>
      <c r="F296" s="177"/>
      <c r="G296" s="177" t="e">
        <f t="shared" ref="G296:G302" si="313">SUM(H296:I296)</f>
        <v>#VALUE!</v>
      </c>
      <c r="H296" s="177" t="e">
        <f>SUMIFS('[7]基本支出总表（开）'!P:P,'[7]基本支出总表（开）'!C:C,MID(A296,4,7))</f>
        <v>#VALUE!</v>
      </c>
      <c r="I296" s="177" t="e">
        <f>SUMIFS('[7]项目支出总表（开）'!Y:Y,'[7]项目支出总表（开）'!C:C,MID(A296,4,7))+SUMIFS('[7]项目支出总表（开）'!Z:Z,'[7]项目支出总表（开）'!C:C,MID(A296,4,7))</f>
        <v>#VALUE!</v>
      </c>
      <c r="J296" s="186" t="e">
        <f t="shared" si="289"/>
        <v>#VALUE!</v>
      </c>
      <c r="K296" s="186" t="e">
        <f t="shared" si="290"/>
        <v>#VALUE!</v>
      </c>
      <c r="L296" s="186" t="str">
        <f t="shared" si="291"/>
        <v/>
      </c>
      <c r="O296" s="132"/>
      <c r="S296" s="177" t="e">
        <f t="shared" ref="S296:S302" si="314">SUM(T296:U296)</f>
        <v>#VALUE!</v>
      </c>
      <c r="T296" s="177" t="e">
        <f>SUMIFS('[7]基本支出总表（开）'!M:M,'[7]基本支出总表（开）'!C:C,MID(TRIM(A296),2,7))</f>
        <v>#VALUE!</v>
      </c>
      <c r="U296" s="177" t="e">
        <f>SUMIFS('[7]项目支出总表（开）'!V:V,'[7]项目支出总表（开）'!C:C,MID(TRIM(A296),2,7))</f>
        <v>#VALUE!</v>
      </c>
    </row>
    <row r="297" s="130" customFormat="1" ht="21.75" customHeight="1" spans="1:21">
      <c r="A297" s="176" t="s">
        <v>345</v>
      </c>
      <c r="B297" s="177">
        <v>2</v>
      </c>
      <c r="C297" s="177"/>
      <c r="D297" s="177"/>
      <c r="E297" s="177"/>
      <c r="F297" s="177">
        <v>2</v>
      </c>
      <c r="G297" s="177" t="e">
        <f t="shared" si="313"/>
        <v>#VALUE!</v>
      </c>
      <c r="H297" s="177" t="e">
        <f>SUMIFS('[7]基本支出总表（开）'!P:P,'[7]基本支出总表（开）'!C:C,MID(A297,4,7))</f>
        <v>#VALUE!</v>
      </c>
      <c r="I297" s="177" t="e">
        <f>SUMIFS('[7]项目支出总表（开）'!Y:Y,'[7]项目支出总表（开）'!C:C,MID(A297,4,7))+SUMIFS('[7]项目支出总表（开）'!Z:Z,'[7]项目支出总表（开）'!C:C,MID(A297,4,7))</f>
        <v>#VALUE!</v>
      </c>
      <c r="J297" s="186" t="e">
        <f t="shared" si="289"/>
        <v>#VALUE!</v>
      </c>
      <c r="K297" s="186" t="str">
        <f t="shared" si="290"/>
        <v/>
      </c>
      <c r="L297" s="186" t="e">
        <f t="shared" si="291"/>
        <v>#VALUE!</v>
      </c>
      <c r="O297" s="132"/>
      <c r="S297" s="177" t="e">
        <f t="shared" si="314"/>
        <v>#VALUE!</v>
      </c>
      <c r="T297" s="177" t="e">
        <f>SUMIFS('[7]基本支出总表（开）'!M:M,'[7]基本支出总表（开）'!C:C,MID(TRIM(A297),2,7))</f>
        <v>#VALUE!</v>
      </c>
      <c r="U297" s="177" t="e">
        <f>SUMIFS('[7]项目支出总表（开）'!V:V,'[7]项目支出总表（开）'!C:C,MID(TRIM(A297),2,7))</f>
        <v>#VALUE!</v>
      </c>
    </row>
    <row r="298" s="130" customFormat="1" ht="21.75" customHeight="1" spans="1:21">
      <c r="A298" s="176" t="s">
        <v>346</v>
      </c>
      <c r="B298" s="177">
        <v>30</v>
      </c>
      <c r="C298" s="177"/>
      <c r="D298" s="177"/>
      <c r="E298" s="177"/>
      <c r="F298" s="177">
        <v>30</v>
      </c>
      <c r="G298" s="177" t="e">
        <f t="shared" si="313"/>
        <v>#VALUE!</v>
      </c>
      <c r="H298" s="177" t="e">
        <f>SUMIFS('[7]基本支出总表（开）'!P:P,'[7]基本支出总表（开）'!C:C,MID(A298,4,7))</f>
        <v>#VALUE!</v>
      </c>
      <c r="I298" s="177" t="e">
        <f>SUMIFS('[7]项目支出总表（开）'!Y:Y,'[7]项目支出总表（开）'!C:C,MID(A298,4,7))+SUMIFS('[7]项目支出总表（开）'!Z:Z,'[7]项目支出总表（开）'!C:C,MID(A298,4,7))</f>
        <v>#VALUE!</v>
      </c>
      <c r="J298" s="186" t="e">
        <f t="shared" si="289"/>
        <v>#VALUE!</v>
      </c>
      <c r="K298" s="186" t="str">
        <f t="shared" si="290"/>
        <v/>
      </c>
      <c r="L298" s="186" t="e">
        <f t="shared" si="291"/>
        <v>#VALUE!</v>
      </c>
      <c r="O298" s="132"/>
      <c r="S298" s="177" t="e">
        <f t="shared" si="314"/>
        <v>#VALUE!</v>
      </c>
      <c r="T298" s="177" t="e">
        <f>SUMIFS('[7]基本支出总表（开）'!M:M,'[7]基本支出总表（开）'!C:C,MID(TRIM(A298),2,7))</f>
        <v>#VALUE!</v>
      </c>
      <c r="U298" s="177" t="e">
        <f>SUMIFS('[7]项目支出总表（开）'!V:V,'[7]项目支出总表（开）'!C:C,MID(TRIM(A298),2,7))</f>
        <v>#VALUE!</v>
      </c>
    </row>
    <row r="299" s="130" customFormat="1" ht="21.75" customHeight="1" spans="1:21">
      <c r="A299" s="176" t="s">
        <v>347</v>
      </c>
      <c r="B299" s="177">
        <v>365.6</v>
      </c>
      <c r="C299" s="177"/>
      <c r="D299" s="177"/>
      <c r="E299" s="177"/>
      <c r="F299" s="177">
        <v>365.6</v>
      </c>
      <c r="G299" s="177" t="e">
        <f t="shared" si="313"/>
        <v>#VALUE!</v>
      </c>
      <c r="H299" s="177" t="e">
        <f>SUMIFS('[7]基本支出总表（开）'!P:P,'[7]基本支出总表（开）'!C:C,MID(A299,4,7))</f>
        <v>#VALUE!</v>
      </c>
      <c r="I299" s="177" t="e">
        <f>SUMIFS('[7]项目支出总表（开）'!Y:Y,'[7]项目支出总表（开）'!C:C,MID(A299,4,7))+SUMIFS('[7]项目支出总表（开）'!Z:Z,'[7]项目支出总表（开）'!C:C,MID(A299,4,7))</f>
        <v>#VALUE!</v>
      </c>
      <c r="J299" s="186" t="e">
        <f t="shared" si="289"/>
        <v>#VALUE!</v>
      </c>
      <c r="K299" s="186" t="str">
        <f t="shared" si="290"/>
        <v/>
      </c>
      <c r="L299" s="186" t="e">
        <f t="shared" si="291"/>
        <v>#VALUE!</v>
      </c>
      <c r="O299" s="132"/>
      <c r="S299" s="177" t="e">
        <f t="shared" si="314"/>
        <v>#VALUE!</v>
      </c>
      <c r="T299" s="177" t="e">
        <f>SUMIFS('[7]基本支出总表（开）'!M:M,'[7]基本支出总表（开）'!C:C,MID(TRIM(A299),2,7))</f>
        <v>#VALUE!</v>
      </c>
      <c r="U299" s="177" t="e">
        <f>SUMIFS('[7]项目支出总表（开）'!V:V,'[7]项目支出总表（开）'!C:C,MID(TRIM(A299),2,7))</f>
        <v>#VALUE!</v>
      </c>
    </row>
    <row r="300" s="130" customFormat="1" ht="21.75" customHeight="1" spans="1:21">
      <c r="A300" s="176" t="s">
        <v>348</v>
      </c>
      <c r="B300" s="177">
        <v>20</v>
      </c>
      <c r="C300" s="177"/>
      <c r="D300" s="177"/>
      <c r="E300" s="177"/>
      <c r="F300" s="177">
        <v>20</v>
      </c>
      <c r="G300" s="177" t="e">
        <f t="shared" si="313"/>
        <v>#VALUE!</v>
      </c>
      <c r="H300" s="177" t="e">
        <f>SUMIFS('[7]基本支出总表（开）'!P:P,'[7]基本支出总表（开）'!C:C,MID(A300,4,7))</f>
        <v>#VALUE!</v>
      </c>
      <c r="I300" s="177" t="e">
        <f>SUMIFS('[7]项目支出总表（开）'!Y:Y,'[7]项目支出总表（开）'!C:C,MID(A300,4,7))+SUMIFS('[7]项目支出总表（开）'!Z:Z,'[7]项目支出总表（开）'!C:C,MID(A300,4,7))</f>
        <v>#VALUE!</v>
      </c>
      <c r="J300" s="186" t="e">
        <f t="shared" si="289"/>
        <v>#VALUE!</v>
      </c>
      <c r="K300" s="186" t="str">
        <f t="shared" si="290"/>
        <v/>
      </c>
      <c r="L300" s="186" t="e">
        <f t="shared" si="291"/>
        <v>#VALUE!</v>
      </c>
      <c r="O300" s="132"/>
      <c r="S300" s="177" t="e">
        <f t="shared" si="314"/>
        <v>#VALUE!</v>
      </c>
      <c r="T300" s="177" t="e">
        <f>SUMIFS('[7]基本支出总表（开）'!M:M,'[7]基本支出总表（开）'!C:C,MID(TRIM(A300),2,7))</f>
        <v>#VALUE!</v>
      </c>
      <c r="U300" s="177" t="e">
        <f>SUMIFS('[7]项目支出总表（开）'!V:V,'[7]项目支出总表（开）'!C:C,MID(TRIM(A300),2,7))</f>
        <v>#VALUE!</v>
      </c>
    </row>
    <row r="301" s="130" customFormat="1" ht="21.75" customHeight="1" spans="1:21">
      <c r="A301" s="176" t="s">
        <v>349</v>
      </c>
      <c r="B301" s="177">
        <v>20</v>
      </c>
      <c r="C301" s="177"/>
      <c r="D301" s="177"/>
      <c r="E301" s="177"/>
      <c r="F301" s="177">
        <v>20</v>
      </c>
      <c r="G301" s="177" t="e">
        <f t="shared" si="313"/>
        <v>#VALUE!</v>
      </c>
      <c r="H301" s="177" t="e">
        <f>SUMIFS('[7]基本支出总表（开）'!P:P,'[7]基本支出总表（开）'!C:C,MID(A301,4,7))</f>
        <v>#VALUE!</v>
      </c>
      <c r="I301" s="177" t="e">
        <f>SUMIFS('[7]项目支出总表（开）'!Y:Y,'[7]项目支出总表（开）'!C:C,MID(A301,4,7))+SUMIFS('[7]项目支出总表（开）'!Z:Z,'[7]项目支出总表（开）'!C:C,MID(A301,4,7))</f>
        <v>#VALUE!</v>
      </c>
      <c r="J301" s="186" t="e">
        <f t="shared" si="289"/>
        <v>#VALUE!</v>
      </c>
      <c r="K301" s="186" t="str">
        <f t="shared" si="290"/>
        <v/>
      </c>
      <c r="L301" s="186" t="e">
        <f t="shared" si="291"/>
        <v>#VALUE!</v>
      </c>
      <c r="O301" s="132"/>
      <c r="S301" s="177" t="e">
        <f t="shared" si="314"/>
        <v>#VALUE!</v>
      </c>
      <c r="T301" s="177" t="e">
        <f>SUMIFS('[7]基本支出总表（开）'!M:M,'[7]基本支出总表（开）'!C:C,MID(TRIM(A301),2,7))</f>
        <v>#VALUE!</v>
      </c>
      <c r="U301" s="177" t="e">
        <f>SUMIFS('[7]项目支出总表（开）'!V:V,'[7]项目支出总表（开）'!C:C,MID(TRIM(A301),2,7))</f>
        <v>#VALUE!</v>
      </c>
    </row>
    <row r="302" s="130" customFormat="1" ht="21.75" customHeight="1" spans="1:21">
      <c r="A302" s="176" t="s">
        <v>350</v>
      </c>
      <c r="B302" s="177">
        <v>50</v>
      </c>
      <c r="C302" s="177"/>
      <c r="D302" s="177"/>
      <c r="E302" s="177"/>
      <c r="F302" s="177">
        <v>50</v>
      </c>
      <c r="G302" s="177" t="e">
        <f t="shared" si="313"/>
        <v>#VALUE!</v>
      </c>
      <c r="H302" s="177" t="e">
        <f>SUMIFS('[7]基本支出总表（开）'!P:P,'[7]基本支出总表（开）'!C:C,MID(A302,4,7))</f>
        <v>#VALUE!</v>
      </c>
      <c r="I302" s="177" t="e">
        <f>SUMIFS('[7]项目支出总表（开）'!Y:Y,'[7]项目支出总表（开）'!C:C,MID(A302,4,7))+SUMIFS('[7]项目支出总表（开）'!Z:Z,'[7]项目支出总表（开）'!C:C,MID(A302,4,7))</f>
        <v>#VALUE!</v>
      </c>
      <c r="J302" s="186" t="e">
        <f t="shared" si="289"/>
        <v>#VALUE!</v>
      </c>
      <c r="K302" s="186" t="str">
        <f t="shared" si="290"/>
        <v/>
      </c>
      <c r="L302" s="186" t="e">
        <f t="shared" si="291"/>
        <v>#VALUE!</v>
      </c>
      <c r="O302" s="132"/>
      <c r="S302" s="177" t="e">
        <f t="shared" si="314"/>
        <v>#VALUE!</v>
      </c>
      <c r="T302" s="177" t="e">
        <f>SUMIFS('[7]基本支出总表（开）'!M:M,'[7]基本支出总表（开）'!C:C,MID(TRIM(A302),2,7))</f>
        <v>#VALUE!</v>
      </c>
      <c r="U302" s="177" t="e">
        <f>SUMIFS('[7]项目支出总表（开）'!V:V,'[7]项目支出总表（开）'!C:C,MID(TRIM(A302),2,7))</f>
        <v>#VALUE!</v>
      </c>
    </row>
    <row r="303" s="130" customFormat="1" ht="21.75" customHeight="1" spans="1:21">
      <c r="A303" s="179" t="s">
        <v>351</v>
      </c>
      <c r="B303" s="175">
        <f t="shared" ref="B303:I303" si="315">SUM(B304)</f>
        <v>734</v>
      </c>
      <c r="C303" s="175">
        <f t="shared" si="315"/>
        <v>0</v>
      </c>
      <c r="D303" s="175">
        <f t="shared" si="315"/>
        <v>0</v>
      </c>
      <c r="E303" s="175">
        <f t="shared" si="315"/>
        <v>0</v>
      </c>
      <c r="F303" s="175">
        <f t="shared" si="315"/>
        <v>734</v>
      </c>
      <c r="G303" s="175" t="e">
        <f t="shared" si="315"/>
        <v>#VALUE!</v>
      </c>
      <c r="H303" s="175" t="e">
        <f t="shared" si="315"/>
        <v>#VALUE!</v>
      </c>
      <c r="I303" s="175" t="e">
        <f t="shared" si="315"/>
        <v>#VALUE!</v>
      </c>
      <c r="J303" s="185" t="e">
        <f t="shared" si="289"/>
        <v>#VALUE!</v>
      </c>
      <c r="K303" s="185" t="str">
        <f t="shared" si="290"/>
        <v/>
      </c>
      <c r="L303" s="185" t="e">
        <f t="shared" si="291"/>
        <v>#VALUE!</v>
      </c>
      <c r="O303" s="132"/>
      <c r="S303" s="175" t="e">
        <f t="shared" ref="S303:U303" si="316">SUM(S304)</f>
        <v>#VALUE!</v>
      </c>
      <c r="T303" s="175" t="e">
        <f t="shared" si="316"/>
        <v>#VALUE!</v>
      </c>
      <c r="U303" s="175" t="e">
        <f t="shared" si="316"/>
        <v>#VALUE!</v>
      </c>
    </row>
    <row r="304" s="130" customFormat="1" ht="21.75" customHeight="1" spans="1:21">
      <c r="A304" s="178" t="s">
        <v>352</v>
      </c>
      <c r="B304" s="177">
        <v>734</v>
      </c>
      <c r="C304" s="177"/>
      <c r="D304" s="177"/>
      <c r="E304" s="177"/>
      <c r="F304" s="177">
        <v>734</v>
      </c>
      <c r="G304" s="177" t="e">
        <f t="shared" ref="G304:G307" si="317">SUM(H304:I304)</f>
        <v>#VALUE!</v>
      </c>
      <c r="H304" s="177" t="e">
        <f>SUMIFS('[7]基本支出总表（开）'!P:P,'[7]基本支出总表（开）'!C:C,MID(A304,4,7))</f>
        <v>#VALUE!</v>
      </c>
      <c r="I304" s="177" t="e">
        <f>SUMIFS('[7]项目支出总表（开）'!Y:Y,'[7]项目支出总表（开）'!C:C,MID(A304,4,7))+SUMIFS('[7]项目支出总表（开）'!Z:Z,'[7]项目支出总表（开）'!C:C,MID(A304,4,7))</f>
        <v>#VALUE!</v>
      </c>
      <c r="J304" s="186" t="e">
        <f t="shared" si="289"/>
        <v>#VALUE!</v>
      </c>
      <c r="K304" s="186" t="str">
        <f t="shared" si="290"/>
        <v/>
      </c>
      <c r="L304" s="186" t="e">
        <f t="shared" si="291"/>
        <v>#VALUE!</v>
      </c>
      <c r="O304" s="132"/>
      <c r="S304" s="177" t="e">
        <f t="shared" ref="S304:S307" si="318">SUM(T304:U304)</f>
        <v>#VALUE!</v>
      </c>
      <c r="T304" s="177" t="e">
        <f>SUMIFS('[7]基本支出总表（开）'!M:M,'[7]基本支出总表（开）'!C:C,MID(TRIM(A304),2,7))</f>
        <v>#VALUE!</v>
      </c>
      <c r="U304" s="177" t="e">
        <f>SUMIFS('[7]项目支出总表（开）'!V:V,'[7]项目支出总表（开）'!C:C,MID(TRIM(A304),2,7))</f>
        <v>#VALUE!</v>
      </c>
    </row>
    <row r="305" s="130" customFormat="1" ht="21.75" customHeight="1" spans="1:21">
      <c r="A305" s="179" t="s">
        <v>353</v>
      </c>
      <c r="B305" s="175">
        <f t="shared" ref="B305:I305" si="319">SUM(B306:B307)</f>
        <v>0</v>
      </c>
      <c r="C305" s="175">
        <f t="shared" si="319"/>
        <v>0</v>
      </c>
      <c r="D305" s="175">
        <f t="shared" si="319"/>
        <v>0</v>
      </c>
      <c r="E305" s="175">
        <f t="shared" si="319"/>
        <v>0</v>
      </c>
      <c r="F305" s="175">
        <f t="shared" si="319"/>
        <v>0</v>
      </c>
      <c r="G305" s="175" t="e">
        <f t="shared" si="319"/>
        <v>#VALUE!</v>
      </c>
      <c r="H305" s="175" t="e">
        <f t="shared" si="319"/>
        <v>#VALUE!</v>
      </c>
      <c r="I305" s="175" t="e">
        <f t="shared" si="319"/>
        <v>#VALUE!</v>
      </c>
      <c r="J305" s="185" t="str">
        <f t="shared" si="289"/>
        <v/>
      </c>
      <c r="K305" s="185" t="str">
        <f t="shared" si="290"/>
        <v/>
      </c>
      <c r="L305" s="185" t="str">
        <f t="shared" si="291"/>
        <v/>
      </c>
      <c r="O305" s="132"/>
      <c r="S305" s="175" t="e">
        <f t="shared" ref="S305:U305" si="320">SUM(S306:S307)</f>
        <v>#VALUE!</v>
      </c>
      <c r="T305" s="175" t="e">
        <f t="shared" si="320"/>
        <v>#VALUE!</v>
      </c>
      <c r="U305" s="175" t="e">
        <f t="shared" si="320"/>
        <v>#VALUE!</v>
      </c>
    </row>
    <row r="306" s="130" customFormat="1" ht="21.75" customHeight="1" spans="1:21">
      <c r="A306" s="178" t="s">
        <v>354</v>
      </c>
      <c r="B306" s="177"/>
      <c r="C306" s="177"/>
      <c r="D306" s="177"/>
      <c r="E306" s="177"/>
      <c r="F306" s="177"/>
      <c r="G306" s="177" t="e">
        <f t="shared" si="317"/>
        <v>#VALUE!</v>
      </c>
      <c r="H306" s="177" t="e">
        <f>SUMIFS('[7]基本支出总表（开）'!P:P,'[7]基本支出总表（开）'!C:C,MID(A306,4,7))</f>
        <v>#VALUE!</v>
      </c>
      <c r="I306" s="177" t="e">
        <f>SUMIFS('[7]项目支出总表（开）'!Y:Y,'[7]项目支出总表（开）'!C:C,MID(A306,4,7))+SUMIFS('[7]项目支出总表（开）'!Z:Z,'[7]项目支出总表（开）'!C:C,MID(A306,4,7))</f>
        <v>#VALUE!</v>
      </c>
      <c r="J306" s="186" t="str">
        <f t="shared" si="289"/>
        <v/>
      </c>
      <c r="K306" s="186" t="str">
        <f t="shared" si="290"/>
        <v/>
      </c>
      <c r="L306" s="186" t="str">
        <f t="shared" si="291"/>
        <v/>
      </c>
      <c r="O306" s="132"/>
      <c r="S306" s="177" t="e">
        <f t="shared" si="318"/>
        <v>#VALUE!</v>
      </c>
      <c r="T306" s="177" t="e">
        <f>SUMIFS('[7]基本支出总表（开）'!M:M,'[7]基本支出总表（开）'!C:C,MID(TRIM(A306),2,7))</f>
        <v>#VALUE!</v>
      </c>
      <c r="U306" s="177" t="e">
        <f>SUMIFS('[7]项目支出总表（开）'!V:V,'[7]项目支出总表（开）'!C:C,MID(TRIM(A306),2,7))</f>
        <v>#VALUE!</v>
      </c>
    </row>
    <row r="307" s="130" customFormat="1" ht="21.75" customHeight="1" spans="1:21">
      <c r="A307" s="178" t="s">
        <v>355</v>
      </c>
      <c r="B307" s="177"/>
      <c r="C307" s="177"/>
      <c r="D307" s="177"/>
      <c r="E307" s="177"/>
      <c r="F307" s="177"/>
      <c r="G307" s="177" t="e">
        <f t="shared" si="317"/>
        <v>#VALUE!</v>
      </c>
      <c r="H307" s="177" t="e">
        <f>SUMIFS('[7]基本支出总表（开）'!P:P,'[7]基本支出总表（开）'!C:C,MID(A307,4,7))</f>
        <v>#VALUE!</v>
      </c>
      <c r="I307" s="177" t="e">
        <f>SUMIFS('[7]项目支出总表（开）'!Y:Y,'[7]项目支出总表（开）'!C:C,MID(A307,4,7))+SUMIFS('[7]项目支出总表（开）'!Z:Z,'[7]项目支出总表（开）'!C:C,MID(A307,4,7))</f>
        <v>#VALUE!</v>
      </c>
      <c r="J307" s="186" t="str">
        <f t="shared" si="289"/>
        <v/>
      </c>
      <c r="K307" s="186" t="str">
        <f t="shared" si="290"/>
        <v/>
      </c>
      <c r="L307" s="186" t="str">
        <f t="shared" si="291"/>
        <v/>
      </c>
      <c r="O307" s="132"/>
      <c r="S307" s="177" t="e">
        <f t="shared" si="318"/>
        <v>#VALUE!</v>
      </c>
      <c r="T307" s="177" t="e">
        <f>SUMIFS('[7]基本支出总表（开）'!M:M,'[7]基本支出总表（开）'!C:C,MID(TRIM(A307),2,7))</f>
        <v>#VALUE!</v>
      </c>
      <c r="U307" s="177" t="e">
        <f>SUMIFS('[7]项目支出总表（开）'!V:V,'[7]项目支出总表（开）'!C:C,MID(TRIM(A307),2,7))</f>
        <v>#VALUE!</v>
      </c>
    </row>
    <row r="308" s="130" customFormat="1" ht="21.75" customHeight="1" spans="1:21">
      <c r="A308" s="179" t="s">
        <v>356</v>
      </c>
      <c r="B308" s="175">
        <f t="shared" ref="B308:I308" si="321">SUM(B309)</f>
        <v>0</v>
      </c>
      <c r="C308" s="175">
        <f t="shared" si="321"/>
        <v>0</v>
      </c>
      <c r="D308" s="175">
        <f t="shared" si="321"/>
        <v>0</v>
      </c>
      <c r="E308" s="175">
        <f t="shared" si="321"/>
        <v>0</v>
      </c>
      <c r="F308" s="175">
        <f t="shared" si="321"/>
        <v>0</v>
      </c>
      <c r="G308" s="175" t="e">
        <f t="shared" si="321"/>
        <v>#VALUE!</v>
      </c>
      <c r="H308" s="175" t="e">
        <f t="shared" si="321"/>
        <v>#VALUE!</v>
      </c>
      <c r="I308" s="175" t="e">
        <f t="shared" si="321"/>
        <v>#VALUE!</v>
      </c>
      <c r="J308" s="185" t="str">
        <f t="shared" si="289"/>
        <v/>
      </c>
      <c r="K308" s="185" t="str">
        <f t="shared" si="290"/>
        <v/>
      </c>
      <c r="L308" s="185" t="str">
        <f t="shared" si="291"/>
        <v/>
      </c>
      <c r="O308" s="132"/>
      <c r="S308" s="175" t="e">
        <f t="shared" ref="S308:U308" si="322">SUM(S309)</f>
        <v>#VALUE!</v>
      </c>
      <c r="T308" s="175" t="e">
        <f t="shared" si="322"/>
        <v>#VALUE!</v>
      </c>
      <c r="U308" s="175" t="e">
        <f t="shared" si="322"/>
        <v>#VALUE!</v>
      </c>
    </row>
    <row r="309" s="130" customFormat="1" ht="21.75" customHeight="1" spans="1:21">
      <c r="A309" s="178" t="s">
        <v>357</v>
      </c>
      <c r="B309" s="177"/>
      <c r="C309" s="177"/>
      <c r="D309" s="177"/>
      <c r="E309" s="177"/>
      <c r="F309" s="177"/>
      <c r="G309" s="177" t="e">
        <f t="shared" ref="G309:G314" si="323">SUM(H309:I309)</f>
        <v>#VALUE!</v>
      </c>
      <c r="H309" s="177" t="e">
        <f>SUMIFS('[7]基本支出总表（开）'!P:P,'[7]基本支出总表（开）'!C:C,MID(A309,4,7))</f>
        <v>#VALUE!</v>
      </c>
      <c r="I309" s="177" t="e">
        <f>SUMIFS('[7]项目支出总表（开）'!Y:Y,'[7]项目支出总表（开）'!C:C,MID(A309,4,7))+SUMIFS('[7]项目支出总表（开）'!Z:Z,'[7]项目支出总表（开）'!C:C,MID(A309,4,7))</f>
        <v>#VALUE!</v>
      </c>
      <c r="J309" s="186" t="str">
        <f t="shared" si="289"/>
        <v/>
      </c>
      <c r="K309" s="186" t="str">
        <f t="shared" si="290"/>
        <v/>
      </c>
      <c r="L309" s="186" t="str">
        <f t="shared" si="291"/>
        <v/>
      </c>
      <c r="O309" s="132"/>
      <c r="S309" s="177" t="e">
        <f t="shared" ref="S309:S314" si="324">SUM(T309:U309)</f>
        <v>#VALUE!</v>
      </c>
      <c r="T309" s="177" t="e">
        <f>SUMIFS('[7]基本支出总表（开）'!M:M,'[7]基本支出总表（开）'!C:C,MID(TRIM(A309),2,7))</f>
        <v>#VALUE!</v>
      </c>
      <c r="U309" s="177" t="e">
        <f>SUMIFS('[7]项目支出总表（开）'!V:V,'[7]项目支出总表（开）'!C:C,MID(TRIM(A309),2,7))</f>
        <v>#VALUE!</v>
      </c>
    </row>
    <row r="310" s="130" customFormat="1" ht="21.75" customHeight="1" spans="1:21">
      <c r="A310" s="179" t="s">
        <v>358</v>
      </c>
      <c r="B310" s="175">
        <f t="shared" ref="B310:I310" si="325">SUM(B311)</f>
        <v>0</v>
      </c>
      <c r="C310" s="175">
        <f t="shared" si="325"/>
        <v>0</v>
      </c>
      <c r="D310" s="175">
        <f t="shared" si="325"/>
        <v>0</v>
      </c>
      <c r="E310" s="175">
        <f t="shared" si="325"/>
        <v>0</v>
      </c>
      <c r="F310" s="175">
        <f t="shared" si="325"/>
        <v>0</v>
      </c>
      <c r="G310" s="175" t="e">
        <f t="shared" si="325"/>
        <v>#VALUE!</v>
      </c>
      <c r="H310" s="175" t="e">
        <f t="shared" si="325"/>
        <v>#VALUE!</v>
      </c>
      <c r="I310" s="175" t="e">
        <f t="shared" si="325"/>
        <v>#VALUE!</v>
      </c>
      <c r="J310" s="185" t="str">
        <f t="shared" si="289"/>
        <v/>
      </c>
      <c r="K310" s="185" t="str">
        <f t="shared" si="290"/>
        <v/>
      </c>
      <c r="L310" s="185" t="str">
        <f t="shared" si="291"/>
        <v/>
      </c>
      <c r="O310" s="132"/>
      <c r="S310" s="175" t="e">
        <f t="shared" ref="S310:U310" si="326">SUM(S311)</f>
        <v>#VALUE!</v>
      </c>
      <c r="T310" s="175" t="e">
        <f t="shared" si="326"/>
        <v>#VALUE!</v>
      </c>
      <c r="U310" s="175" t="e">
        <f t="shared" si="326"/>
        <v>#VALUE!</v>
      </c>
    </row>
    <row r="311" s="130" customFormat="1" ht="21.75" customHeight="1" spans="1:21">
      <c r="A311" s="178" t="s">
        <v>359</v>
      </c>
      <c r="B311" s="177"/>
      <c r="C311" s="177"/>
      <c r="D311" s="177"/>
      <c r="E311" s="177"/>
      <c r="F311" s="177"/>
      <c r="G311" s="177" t="e">
        <f t="shared" si="323"/>
        <v>#VALUE!</v>
      </c>
      <c r="H311" s="177" t="e">
        <f>SUMIFS('[7]基本支出总表（开）'!P:P,'[7]基本支出总表（开）'!C:C,MID(A311,4,7))</f>
        <v>#VALUE!</v>
      </c>
      <c r="I311" s="177" t="e">
        <f>SUMIFS('[7]项目支出总表（开）'!Y:Y,'[7]项目支出总表（开）'!C:C,MID(A311,4,7))+SUMIFS('[7]项目支出总表（开）'!Z:Z,'[7]项目支出总表（开）'!C:C,MID(A311,4,7))</f>
        <v>#VALUE!</v>
      </c>
      <c r="J311" s="186" t="str">
        <f t="shared" si="289"/>
        <v/>
      </c>
      <c r="K311" s="186" t="str">
        <f t="shared" si="290"/>
        <v/>
      </c>
      <c r="L311" s="186" t="str">
        <f t="shared" si="291"/>
        <v/>
      </c>
      <c r="O311" s="132"/>
      <c r="S311" s="177" t="e">
        <f t="shared" si="324"/>
        <v>#VALUE!</v>
      </c>
      <c r="T311" s="177" t="e">
        <f>SUMIFS('[7]基本支出总表（开）'!M:M,'[7]基本支出总表（开）'!C:C,MID(TRIM(A311),2,7))</f>
        <v>#VALUE!</v>
      </c>
      <c r="U311" s="177" t="e">
        <f>SUMIFS('[7]项目支出总表（开）'!V:V,'[7]项目支出总表（开）'!C:C,MID(TRIM(A311),2,7))</f>
        <v>#VALUE!</v>
      </c>
    </row>
    <row r="312" s="130" customFormat="1" ht="21.75" customHeight="1" spans="1:21">
      <c r="A312" s="172" t="s">
        <v>360</v>
      </c>
      <c r="B312" s="173">
        <f t="shared" ref="B312:I312" si="327">SUM(B313)</f>
        <v>4400</v>
      </c>
      <c r="C312" s="173">
        <f t="shared" si="327"/>
        <v>0</v>
      </c>
      <c r="D312" s="173">
        <f t="shared" si="327"/>
        <v>0</v>
      </c>
      <c r="E312" s="173">
        <f t="shared" si="327"/>
        <v>0</v>
      </c>
      <c r="F312" s="173">
        <f t="shared" si="327"/>
        <v>4400</v>
      </c>
      <c r="G312" s="173" t="e">
        <f t="shared" si="327"/>
        <v>#VALUE!</v>
      </c>
      <c r="H312" s="173" t="e">
        <f t="shared" si="327"/>
        <v>#VALUE!</v>
      </c>
      <c r="I312" s="173" t="e">
        <f t="shared" si="327"/>
        <v>#VALUE!</v>
      </c>
      <c r="J312" s="184" t="e">
        <f t="shared" si="289"/>
        <v>#VALUE!</v>
      </c>
      <c r="K312" s="184" t="str">
        <f t="shared" si="290"/>
        <v/>
      </c>
      <c r="L312" s="184" t="e">
        <f t="shared" si="291"/>
        <v>#VALUE!</v>
      </c>
      <c r="O312" s="132"/>
      <c r="S312" s="173" t="e">
        <f t="shared" ref="S312:U312" si="328">SUM(S313)</f>
        <v>#VALUE!</v>
      </c>
      <c r="T312" s="173" t="e">
        <f t="shared" si="328"/>
        <v>#VALUE!</v>
      </c>
      <c r="U312" s="173" t="e">
        <f t="shared" si="328"/>
        <v>#VALUE!</v>
      </c>
    </row>
    <row r="313" s="130" customFormat="1" ht="21.75" customHeight="1" spans="1:21">
      <c r="A313" s="174" t="s">
        <v>361</v>
      </c>
      <c r="B313" s="175">
        <f t="shared" ref="B313:I313" si="329">SUM(B314)</f>
        <v>4400</v>
      </c>
      <c r="C313" s="175">
        <f t="shared" si="329"/>
        <v>0</v>
      </c>
      <c r="D313" s="175">
        <f t="shared" si="329"/>
        <v>0</v>
      </c>
      <c r="E313" s="175">
        <f t="shared" si="329"/>
        <v>0</v>
      </c>
      <c r="F313" s="175">
        <f t="shared" si="329"/>
        <v>4400</v>
      </c>
      <c r="G313" s="175" t="e">
        <f t="shared" si="329"/>
        <v>#VALUE!</v>
      </c>
      <c r="H313" s="175" t="e">
        <f t="shared" si="329"/>
        <v>#VALUE!</v>
      </c>
      <c r="I313" s="175" t="e">
        <f t="shared" si="329"/>
        <v>#VALUE!</v>
      </c>
      <c r="J313" s="185" t="e">
        <f t="shared" si="289"/>
        <v>#VALUE!</v>
      </c>
      <c r="K313" s="185" t="str">
        <f t="shared" si="290"/>
        <v/>
      </c>
      <c r="L313" s="185" t="e">
        <f t="shared" si="291"/>
        <v>#VALUE!</v>
      </c>
      <c r="O313" s="132"/>
      <c r="S313" s="175" t="e">
        <f t="shared" ref="S313:U313" si="330">SUM(S314)</f>
        <v>#VALUE!</v>
      </c>
      <c r="T313" s="175" t="e">
        <f t="shared" si="330"/>
        <v>#VALUE!</v>
      </c>
      <c r="U313" s="175" t="e">
        <f t="shared" si="330"/>
        <v>#VALUE!</v>
      </c>
    </row>
    <row r="314" s="130" customFormat="1" ht="21.75" customHeight="1" spans="1:21">
      <c r="A314" s="176" t="s">
        <v>362</v>
      </c>
      <c r="B314" s="177">
        <v>4400</v>
      </c>
      <c r="C314" s="177"/>
      <c r="D314" s="177"/>
      <c r="E314" s="177"/>
      <c r="F314" s="177">
        <v>4400</v>
      </c>
      <c r="G314" s="177" t="e">
        <f t="shared" si="323"/>
        <v>#VALUE!</v>
      </c>
      <c r="H314" s="177" t="e">
        <f>SUMIFS('[7]基本支出总表（开）'!P:P,'[7]基本支出总表（开）'!C:C,MID(A314,4,7))</f>
        <v>#VALUE!</v>
      </c>
      <c r="I314" s="177" t="e">
        <f>SUMIFS('[7]项目支出总表（开）'!Y:Y,'[7]项目支出总表（开）'!C:C,MID(A314,4,7))+SUMIFS('[7]项目支出总表（开）'!Z:Z,'[7]项目支出总表（开）'!C:C,MID(A314,4,7))</f>
        <v>#VALUE!</v>
      </c>
      <c r="J314" s="186" t="e">
        <f t="shared" si="289"/>
        <v>#VALUE!</v>
      </c>
      <c r="K314" s="186" t="str">
        <f t="shared" si="290"/>
        <v/>
      </c>
      <c r="L314" s="186" t="e">
        <f t="shared" si="291"/>
        <v>#VALUE!</v>
      </c>
      <c r="O314" s="132"/>
      <c r="S314" s="177" t="e">
        <f t="shared" si="324"/>
        <v>#VALUE!</v>
      </c>
      <c r="T314" s="177" t="e">
        <f>SUMIFS('[7]基本支出总表（开）'!M:M,'[7]基本支出总表（开）'!C:C,MID(TRIM(A314),2,3))</f>
        <v>#VALUE!</v>
      </c>
      <c r="U314" s="177" t="e">
        <f>SUMIFS('[7]项目支出总表（开）'!V:V,'[7]项目支出总表（开）'!C:C,MID(TRIM(A314),2,7))</f>
        <v>#VALUE!</v>
      </c>
    </row>
    <row r="315" s="130" customFormat="1" ht="21.75" customHeight="1" spans="1:21">
      <c r="A315" s="172" t="s">
        <v>363</v>
      </c>
      <c r="B315" s="173">
        <f t="shared" ref="B315:I315" si="331">B316+B318</f>
        <v>7080.4</v>
      </c>
      <c r="C315" s="173">
        <f t="shared" si="331"/>
        <v>0</v>
      </c>
      <c r="D315" s="173">
        <f t="shared" si="331"/>
        <v>0</v>
      </c>
      <c r="E315" s="173">
        <f t="shared" si="331"/>
        <v>0</v>
      </c>
      <c r="F315" s="173">
        <f t="shared" si="331"/>
        <v>7080.4</v>
      </c>
      <c r="G315" s="173" t="e">
        <f t="shared" si="331"/>
        <v>#VALUE!</v>
      </c>
      <c r="H315" s="173" t="e">
        <f t="shared" si="331"/>
        <v>#VALUE!</v>
      </c>
      <c r="I315" s="173" t="e">
        <f t="shared" si="331"/>
        <v>#VALUE!</v>
      </c>
      <c r="J315" s="184" t="e">
        <f t="shared" si="289"/>
        <v>#VALUE!</v>
      </c>
      <c r="K315" s="184" t="str">
        <f t="shared" si="290"/>
        <v/>
      </c>
      <c r="L315" s="184" t="e">
        <f t="shared" si="291"/>
        <v>#VALUE!</v>
      </c>
      <c r="O315" s="132"/>
      <c r="S315" s="173" t="e">
        <f t="shared" ref="S315:U315" si="332">S316+S318</f>
        <v>#VALUE!</v>
      </c>
      <c r="T315" s="173" t="e">
        <f t="shared" si="332"/>
        <v>#VALUE!</v>
      </c>
      <c r="U315" s="173" t="e">
        <f t="shared" si="332"/>
        <v>#VALUE!</v>
      </c>
    </row>
    <row r="316" s="130" customFormat="1" ht="21.75" customHeight="1" spans="1:21">
      <c r="A316" s="174" t="s">
        <v>364</v>
      </c>
      <c r="B316" s="175">
        <f t="shared" ref="B316:I316" si="333">SUM(B317)</f>
        <v>7000</v>
      </c>
      <c r="C316" s="175">
        <f t="shared" si="333"/>
        <v>0</v>
      </c>
      <c r="D316" s="175">
        <f t="shared" si="333"/>
        <v>0</v>
      </c>
      <c r="E316" s="175">
        <f t="shared" si="333"/>
        <v>0</v>
      </c>
      <c r="F316" s="175">
        <f t="shared" si="333"/>
        <v>7000</v>
      </c>
      <c r="G316" s="175" t="e">
        <f t="shared" si="333"/>
        <v>#VALUE!</v>
      </c>
      <c r="H316" s="175" t="e">
        <f t="shared" si="333"/>
        <v>#VALUE!</v>
      </c>
      <c r="I316" s="175" t="e">
        <f t="shared" si="333"/>
        <v>#VALUE!</v>
      </c>
      <c r="J316" s="185" t="e">
        <f t="shared" si="289"/>
        <v>#VALUE!</v>
      </c>
      <c r="K316" s="185" t="str">
        <f t="shared" si="290"/>
        <v/>
      </c>
      <c r="L316" s="185" t="e">
        <f t="shared" si="291"/>
        <v>#VALUE!</v>
      </c>
      <c r="O316" s="132"/>
      <c r="S316" s="175" t="e">
        <f t="shared" ref="S316:U316" si="334">SUM(S317)</f>
        <v>#VALUE!</v>
      </c>
      <c r="T316" s="175" t="e">
        <f t="shared" si="334"/>
        <v>#VALUE!</v>
      </c>
      <c r="U316" s="175" t="e">
        <f t="shared" si="334"/>
        <v>#VALUE!</v>
      </c>
    </row>
    <row r="317" s="130" customFormat="1" ht="21.75" customHeight="1" spans="1:21">
      <c r="A317" s="176" t="s">
        <v>365</v>
      </c>
      <c r="B317" s="177">
        <v>7000</v>
      </c>
      <c r="C317" s="177"/>
      <c r="D317" s="177"/>
      <c r="E317" s="177"/>
      <c r="F317" s="177">
        <v>7000</v>
      </c>
      <c r="G317" s="177" t="e">
        <f t="shared" ref="G317:G322" si="335">SUM(H317:I317)</f>
        <v>#VALUE!</v>
      </c>
      <c r="H317" s="177" t="e">
        <f>SUMIFS('[7]基本支出总表（开）'!P:P,'[7]基本支出总表（开）'!C:C,MID(A317,4,7))</f>
        <v>#VALUE!</v>
      </c>
      <c r="I317" s="177" t="e">
        <f>SUMIFS('[7]项目支出总表（开）'!Y:Y,'[7]项目支出总表（开）'!C:C,MID(A317,4,7))+SUMIFS('[7]项目支出总表（开）'!Z:Z,'[7]项目支出总表（开）'!C:C,MID(A317,4,7))</f>
        <v>#VALUE!</v>
      </c>
      <c r="J317" s="186" t="e">
        <f t="shared" si="289"/>
        <v>#VALUE!</v>
      </c>
      <c r="K317" s="186" t="str">
        <f t="shared" si="290"/>
        <v/>
      </c>
      <c r="L317" s="186" t="e">
        <f t="shared" si="291"/>
        <v>#VALUE!</v>
      </c>
      <c r="O317" s="132"/>
      <c r="S317" s="177" t="e">
        <f t="shared" ref="S317:S322" si="336">SUM(T317:U317)</f>
        <v>#VALUE!</v>
      </c>
      <c r="T317" s="177" t="e">
        <f>SUMIFS('[7]基本支出总表（开）'!M:M,'[7]基本支出总表（开）'!C:C,MID(TRIM(A317),2,7))</f>
        <v>#VALUE!</v>
      </c>
      <c r="U317" s="177" t="e">
        <f>SUMIFS('[7]项目支出总表（开）'!V:V,'[7]项目支出总表（开）'!C:C,MID(TRIM(A317),2,7))</f>
        <v>#VALUE!</v>
      </c>
    </row>
    <row r="318" s="130" customFormat="1" ht="21.75" customHeight="1" spans="1:21">
      <c r="A318" s="174" t="s">
        <v>366</v>
      </c>
      <c r="B318" s="175">
        <f t="shared" ref="B318:I318" si="337">SUM(B319)</f>
        <v>80.4</v>
      </c>
      <c r="C318" s="175">
        <f t="shared" si="337"/>
        <v>0</v>
      </c>
      <c r="D318" s="175">
        <f t="shared" si="337"/>
        <v>0</v>
      </c>
      <c r="E318" s="175">
        <f t="shared" si="337"/>
        <v>0</v>
      </c>
      <c r="F318" s="175">
        <f t="shared" si="337"/>
        <v>80.4</v>
      </c>
      <c r="G318" s="175" t="e">
        <f t="shared" si="337"/>
        <v>#VALUE!</v>
      </c>
      <c r="H318" s="175" t="e">
        <f t="shared" si="337"/>
        <v>#VALUE!</v>
      </c>
      <c r="I318" s="175" t="e">
        <f t="shared" si="337"/>
        <v>#VALUE!</v>
      </c>
      <c r="J318" s="185" t="e">
        <f t="shared" si="289"/>
        <v>#VALUE!</v>
      </c>
      <c r="K318" s="185" t="str">
        <f t="shared" si="290"/>
        <v/>
      </c>
      <c r="L318" s="185" t="e">
        <f t="shared" si="291"/>
        <v>#VALUE!</v>
      </c>
      <c r="O318" s="132"/>
      <c r="S318" s="175" t="e">
        <f t="shared" ref="S318:U318" si="338">SUM(S319)</f>
        <v>#VALUE!</v>
      </c>
      <c r="T318" s="175" t="e">
        <f t="shared" si="338"/>
        <v>#VALUE!</v>
      </c>
      <c r="U318" s="175" t="e">
        <f t="shared" si="338"/>
        <v>#VALUE!</v>
      </c>
    </row>
    <row r="319" s="130" customFormat="1" ht="21.75" customHeight="1" spans="1:21">
      <c r="A319" s="176" t="s">
        <v>367</v>
      </c>
      <c r="B319" s="177">
        <v>80.4</v>
      </c>
      <c r="C319" s="177"/>
      <c r="D319" s="177"/>
      <c r="E319" s="177"/>
      <c r="F319" s="177">
        <v>80.4</v>
      </c>
      <c r="G319" s="177" t="e">
        <f t="shared" si="335"/>
        <v>#VALUE!</v>
      </c>
      <c r="H319" s="177" t="e">
        <f>SUMIFS('[7]基本支出总表（开）'!P:P,'[7]基本支出总表（开）'!C:C,MID(A319,4,7))</f>
        <v>#VALUE!</v>
      </c>
      <c r="I319" s="177" t="e">
        <f>SUMIFS('[7]项目支出总表（开）'!Y:Y,'[7]项目支出总表（开）'!C:C,MID(A319,4,7))+SUMIFS('[7]项目支出总表（开）'!Z:Z,'[7]项目支出总表（开）'!C:C,MID(A319,4,7))</f>
        <v>#VALUE!</v>
      </c>
      <c r="J319" s="186" t="e">
        <f t="shared" si="289"/>
        <v>#VALUE!</v>
      </c>
      <c r="K319" s="186" t="str">
        <f t="shared" si="290"/>
        <v/>
      </c>
      <c r="L319" s="186" t="e">
        <f t="shared" si="291"/>
        <v>#VALUE!</v>
      </c>
      <c r="O319" s="132"/>
      <c r="S319" s="177" t="e">
        <f t="shared" si="336"/>
        <v>#VALUE!</v>
      </c>
      <c r="T319" s="177" t="e">
        <f>SUMIFS('[7]基本支出总表（开）'!M:M,'[7]基本支出总表（开）'!C:C,MID(TRIM(A319),2,7))</f>
        <v>#VALUE!</v>
      </c>
      <c r="U319" s="177" t="e">
        <f>SUMIFS('[7]项目支出总表（开）'!V:V,'[7]项目支出总表（开）'!C:C,MID(TRIM(A319),2,7))</f>
        <v>#VALUE!</v>
      </c>
    </row>
    <row r="320" s="130" customFormat="1" ht="21.75" customHeight="1" spans="1:21">
      <c r="A320" s="172" t="s">
        <v>368</v>
      </c>
      <c r="B320" s="173">
        <f t="shared" ref="B320:I320" si="339">SUM(B321)</f>
        <v>20454</v>
      </c>
      <c r="C320" s="173">
        <f t="shared" si="339"/>
        <v>0</v>
      </c>
      <c r="D320" s="173">
        <f t="shared" si="339"/>
        <v>0</v>
      </c>
      <c r="E320" s="173">
        <f t="shared" si="339"/>
        <v>0</v>
      </c>
      <c r="F320" s="173">
        <f t="shared" si="339"/>
        <v>20454</v>
      </c>
      <c r="G320" s="173" t="e">
        <f t="shared" si="339"/>
        <v>#VALUE!</v>
      </c>
      <c r="H320" s="173" t="e">
        <f t="shared" si="339"/>
        <v>#VALUE!</v>
      </c>
      <c r="I320" s="173" t="e">
        <f t="shared" si="339"/>
        <v>#VALUE!</v>
      </c>
      <c r="J320" s="184" t="e">
        <f t="shared" si="289"/>
        <v>#VALUE!</v>
      </c>
      <c r="K320" s="184" t="str">
        <f t="shared" si="290"/>
        <v/>
      </c>
      <c r="L320" s="184" t="e">
        <f t="shared" si="291"/>
        <v>#VALUE!</v>
      </c>
      <c r="O320" s="132"/>
      <c r="S320" s="173" t="e">
        <f t="shared" ref="S320:U320" si="340">SUM(S321)</f>
        <v>#VALUE!</v>
      </c>
      <c r="T320" s="173" t="e">
        <f t="shared" si="340"/>
        <v>#VALUE!</v>
      </c>
      <c r="U320" s="173" t="e">
        <f t="shared" si="340"/>
        <v>#VALUE!</v>
      </c>
    </row>
    <row r="321" s="130" customFormat="1" ht="21.75" customHeight="1" spans="1:21">
      <c r="A321" s="174" t="s">
        <v>369</v>
      </c>
      <c r="B321" s="175">
        <f t="shared" ref="B321:I321" si="341">SUM(B322)</f>
        <v>20454</v>
      </c>
      <c r="C321" s="175">
        <f t="shared" si="341"/>
        <v>0</v>
      </c>
      <c r="D321" s="175">
        <f t="shared" si="341"/>
        <v>0</v>
      </c>
      <c r="E321" s="175">
        <f t="shared" si="341"/>
        <v>0</v>
      </c>
      <c r="F321" s="175">
        <f t="shared" si="341"/>
        <v>20454</v>
      </c>
      <c r="G321" s="175" t="e">
        <f t="shared" si="341"/>
        <v>#VALUE!</v>
      </c>
      <c r="H321" s="175" t="e">
        <f t="shared" si="341"/>
        <v>#VALUE!</v>
      </c>
      <c r="I321" s="175" t="e">
        <f t="shared" si="341"/>
        <v>#VALUE!</v>
      </c>
      <c r="J321" s="185" t="e">
        <f t="shared" si="289"/>
        <v>#VALUE!</v>
      </c>
      <c r="K321" s="185" t="str">
        <f t="shared" si="290"/>
        <v/>
      </c>
      <c r="L321" s="185" t="e">
        <f t="shared" si="291"/>
        <v>#VALUE!</v>
      </c>
      <c r="O321" s="132"/>
      <c r="S321" s="175" t="e">
        <f t="shared" ref="S321:U321" si="342">SUM(S322)</f>
        <v>#VALUE!</v>
      </c>
      <c r="T321" s="175" t="e">
        <f t="shared" si="342"/>
        <v>#VALUE!</v>
      </c>
      <c r="U321" s="175" t="e">
        <f t="shared" si="342"/>
        <v>#VALUE!</v>
      </c>
    </row>
    <row r="322" s="130" customFormat="1" ht="21.75" customHeight="1" spans="1:21">
      <c r="A322" s="176" t="s">
        <v>370</v>
      </c>
      <c r="B322" s="177">
        <v>20454</v>
      </c>
      <c r="C322" s="177"/>
      <c r="D322" s="177"/>
      <c r="E322" s="177"/>
      <c r="F322" s="177">
        <v>20454</v>
      </c>
      <c r="G322" s="177" t="e">
        <f t="shared" si="335"/>
        <v>#VALUE!</v>
      </c>
      <c r="H322" s="177" t="e">
        <f>SUMIFS('[7]基本支出总表（开）'!P:P,'[7]基本支出总表（开）'!C:C,MID(A322,4,7))</f>
        <v>#VALUE!</v>
      </c>
      <c r="I322" s="177" t="e">
        <f>SUMIFS('[7]项目支出总表（开）'!Y:Y,'[7]项目支出总表（开）'!C:C,MID(A322,4,7))+SUMIFS('[7]项目支出总表（开）'!Z:Z,'[7]项目支出总表（开）'!C:C,MID(A322,4,7))</f>
        <v>#VALUE!</v>
      </c>
      <c r="J322" s="186" t="e">
        <f t="shared" si="289"/>
        <v>#VALUE!</v>
      </c>
      <c r="K322" s="186" t="str">
        <f t="shared" si="290"/>
        <v/>
      </c>
      <c r="L322" s="186" t="e">
        <f t="shared" si="291"/>
        <v>#VALUE!</v>
      </c>
      <c r="O322" s="132"/>
      <c r="S322" s="177" t="e">
        <f t="shared" si="336"/>
        <v>#VALUE!</v>
      </c>
      <c r="T322" s="177" t="e">
        <f>SUMIFS('[7]基本支出总表（开）'!M:M,'[7]基本支出总表（开）'!C:C,MID(TRIM(A322),2,7))</f>
        <v>#VALUE!</v>
      </c>
      <c r="U322" s="177" t="e">
        <f>SUMIFS('[7]项目支出总表（开）'!V:V,'[7]项目支出总表（开）'!C:C,MID(TRIM(A322),2,7))</f>
        <v>#VALUE!</v>
      </c>
    </row>
    <row r="323" s="130" customFormat="1" ht="21.75" customHeight="1" spans="1:21">
      <c r="A323" s="172" t="s">
        <v>371</v>
      </c>
      <c r="B323" s="173">
        <f t="shared" ref="B323:I323" si="343">SUM(B324)</f>
        <v>3940</v>
      </c>
      <c r="C323" s="173">
        <f t="shared" si="343"/>
        <v>0</v>
      </c>
      <c r="D323" s="173">
        <f t="shared" si="343"/>
        <v>0</v>
      </c>
      <c r="E323" s="173">
        <f t="shared" si="343"/>
        <v>0</v>
      </c>
      <c r="F323" s="173">
        <f t="shared" si="343"/>
        <v>3940</v>
      </c>
      <c r="G323" s="173" t="e">
        <f t="shared" si="343"/>
        <v>#VALUE!</v>
      </c>
      <c r="H323" s="173" t="e">
        <f t="shared" si="343"/>
        <v>#VALUE!</v>
      </c>
      <c r="I323" s="173" t="e">
        <f t="shared" si="343"/>
        <v>#VALUE!</v>
      </c>
      <c r="J323" s="184" t="e">
        <f t="shared" si="289"/>
        <v>#VALUE!</v>
      </c>
      <c r="K323" s="184" t="str">
        <f t="shared" si="290"/>
        <v/>
      </c>
      <c r="L323" s="184" t="e">
        <f t="shared" si="291"/>
        <v>#VALUE!</v>
      </c>
      <c r="O323" s="132"/>
      <c r="S323" s="173" t="e">
        <f t="shared" ref="S323:U323" si="344">SUM(S324)</f>
        <v>#VALUE!</v>
      </c>
      <c r="T323" s="173" t="e">
        <f t="shared" si="344"/>
        <v>#VALUE!</v>
      </c>
      <c r="U323" s="173" t="e">
        <f t="shared" si="344"/>
        <v>#VALUE!</v>
      </c>
    </row>
    <row r="324" s="130" customFormat="1" ht="21.75" customHeight="1" spans="1:21">
      <c r="A324" s="174" t="s">
        <v>372</v>
      </c>
      <c r="B324" s="175">
        <f t="shared" ref="B324:I324" si="345">SUM(B325)</f>
        <v>3940</v>
      </c>
      <c r="C324" s="175">
        <f t="shared" si="345"/>
        <v>0</v>
      </c>
      <c r="D324" s="175">
        <f t="shared" si="345"/>
        <v>0</v>
      </c>
      <c r="E324" s="175">
        <f t="shared" si="345"/>
        <v>0</v>
      </c>
      <c r="F324" s="175">
        <f t="shared" si="345"/>
        <v>3940</v>
      </c>
      <c r="G324" s="175" t="e">
        <f t="shared" si="345"/>
        <v>#VALUE!</v>
      </c>
      <c r="H324" s="175" t="e">
        <f t="shared" si="345"/>
        <v>#VALUE!</v>
      </c>
      <c r="I324" s="175" t="e">
        <f t="shared" si="345"/>
        <v>#VALUE!</v>
      </c>
      <c r="J324" s="185" t="e">
        <f t="shared" si="289"/>
        <v>#VALUE!</v>
      </c>
      <c r="K324" s="185" t="str">
        <f t="shared" si="290"/>
        <v/>
      </c>
      <c r="L324" s="185" t="e">
        <f t="shared" si="291"/>
        <v>#VALUE!</v>
      </c>
      <c r="O324" s="132"/>
      <c r="S324" s="175" t="e">
        <f t="shared" ref="S324:U324" si="346">SUM(S325)</f>
        <v>#VALUE!</v>
      </c>
      <c r="T324" s="175" t="e">
        <f t="shared" si="346"/>
        <v>#VALUE!</v>
      </c>
      <c r="U324" s="175" t="e">
        <f t="shared" si="346"/>
        <v>#VALUE!</v>
      </c>
    </row>
    <row r="325" s="130" customFormat="1" ht="21.75" customHeight="1" spans="1:21">
      <c r="A325" s="176" t="s">
        <v>373</v>
      </c>
      <c r="B325" s="177">
        <v>3940</v>
      </c>
      <c r="C325" s="177"/>
      <c r="D325" s="177"/>
      <c r="E325" s="177"/>
      <c r="F325" s="177">
        <v>3940</v>
      </c>
      <c r="G325" s="177" t="e">
        <f>SUM(H325:I325)</f>
        <v>#VALUE!</v>
      </c>
      <c r="H325" s="177" t="e">
        <f>SUMIFS('[7]基本支出总表（开）'!P:P,'[7]基本支出总表（开）'!C:C,MID(A325,4,7))</f>
        <v>#VALUE!</v>
      </c>
      <c r="I325" s="177" t="e">
        <f>SUMIFS('[7]项目支出总表（开）'!Y:Y,'[7]项目支出总表（开）'!C:C,MID(A325,4,7))+SUMIFS('[7]项目支出总表（开）'!Z:Z,'[7]项目支出总表（开）'!C:C,MID(A325,4,7))</f>
        <v>#VALUE!</v>
      </c>
      <c r="J325" s="186" t="e">
        <f t="shared" si="289"/>
        <v>#VALUE!</v>
      </c>
      <c r="K325" s="186" t="str">
        <f t="shared" si="290"/>
        <v/>
      </c>
      <c r="L325" s="186" t="e">
        <f t="shared" si="291"/>
        <v>#VALUE!</v>
      </c>
      <c r="O325" s="132"/>
      <c r="S325" s="177" t="e">
        <f>SUM(T325:U325)</f>
        <v>#VALUE!</v>
      </c>
      <c r="T325" s="177" t="e">
        <f>SUMIFS('[7]基本支出总表（开）'!M:M,'[7]基本支出总表（开）'!C:C,MID(TRIM(A325),2,7))</f>
        <v>#VALUE!</v>
      </c>
      <c r="U325" s="177" t="e">
        <f>SUMIFS('[7]项目支出总表（开）'!V:V,'[7]项目支出总表（开）'!C:C,MID(TRIM(A325),2,7))</f>
        <v>#VALUE!</v>
      </c>
    </row>
    <row r="326" s="130" customFormat="1" ht="21.75" customHeight="1" spans="1:21">
      <c r="A326" s="172" t="s">
        <v>374</v>
      </c>
      <c r="B326" s="173">
        <f t="shared" ref="B326:I326" si="347">SUM(B327)</f>
        <v>50</v>
      </c>
      <c r="C326" s="173">
        <f t="shared" si="347"/>
        <v>0</v>
      </c>
      <c r="D326" s="173">
        <f t="shared" si="347"/>
        <v>0</v>
      </c>
      <c r="E326" s="173">
        <f t="shared" si="347"/>
        <v>0</v>
      </c>
      <c r="F326" s="173">
        <f t="shared" si="347"/>
        <v>50</v>
      </c>
      <c r="G326" s="173" t="e">
        <f t="shared" si="347"/>
        <v>#VALUE!</v>
      </c>
      <c r="H326" s="173" t="e">
        <f t="shared" si="347"/>
        <v>#VALUE!</v>
      </c>
      <c r="I326" s="173" t="e">
        <f t="shared" si="347"/>
        <v>#VALUE!</v>
      </c>
      <c r="J326" s="184" t="e">
        <f t="shared" si="289"/>
        <v>#VALUE!</v>
      </c>
      <c r="K326" s="184" t="str">
        <f t="shared" si="290"/>
        <v/>
      </c>
      <c r="L326" s="184" t="e">
        <f t="shared" si="291"/>
        <v>#VALUE!</v>
      </c>
      <c r="O326" s="132"/>
      <c r="S326" s="173" t="e">
        <f t="shared" ref="S326:U326" si="348">SUM(S327)</f>
        <v>#VALUE!</v>
      </c>
      <c r="T326" s="173" t="e">
        <f t="shared" si="348"/>
        <v>#VALUE!</v>
      </c>
      <c r="U326" s="173" t="e">
        <f t="shared" si="348"/>
        <v>#VALUE!</v>
      </c>
    </row>
    <row r="327" s="130" customFormat="1" ht="21.75" customHeight="1" spans="1:21">
      <c r="A327" s="174" t="s">
        <v>375</v>
      </c>
      <c r="B327" s="175">
        <f t="shared" ref="B327:I327" si="349">SUM(B328)</f>
        <v>50</v>
      </c>
      <c r="C327" s="175">
        <f t="shared" si="349"/>
        <v>0</v>
      </c>
      <c r="D327" s="175">
        <f t="shared" si="349"/>
        <v>0</v>
      </c>
      <c r="E327" s="175">
        <f t="shared" si="349"/>
        <v>0</v>
      </c>
      <c r="F327" s="175">
        <f t="shared" si="349"/>
        <v>50</v>
      </c>
      <c r="G327" s="175" t="e">
        <f t="shared" si="349"/>
        <v>#VALUE!</v>
      </c>
      <c r="H327" s="175" t="e">
        <f t="shared" si="349"/>
        <v>#VALUE!</v>
      </c>
      <c r="I327" s="175" t="e">
        <f t="shared" si="349"/>
        <v>#VALUE!</v>
      </c>
      <c r="J327" s="185" t="e">
        <f t="shared" si="289"/>
        <v>#VALUE!</v>
      </c>
      <c r="K327" s="185" t="str">
        <f t="shared" si="290"/>
        <v/>
      </c>
      <c r="L327" s="185" t="e">
        <f t="shared" si="291"/>
        <v>#VALUE!</v>
      </c>
      <c r="O327" s="132"/>
      <c r="S327" s="175" t="e">
        <f t="shared" ref="S327:U327" si="350">SUM(S328)</f>
        <v>#VALUE!</v>
      </c>
      <c r="T327" s="175" t="e">
        <f t="shared" si="350"/>
        <v>#VALUE!</v>
      </c>
      <c r="U327" s="175" t="e">
        <f t="shared" si="350"/>
        <v>#VALUE!</v>
      </c>
    </row>
    <row r="328" s="130" customFormat="1" ht="21.75" customHeight="1" spans="1:21">
      <c r="A328" s="176" t="s">
        <v>376</v>
      </c>
      <c r="B328" s="177">
        <v>50</v>
      </c>
      <c r="C328" s="177"/>
      <c r="D328" s="177"/>
      <c r="E328" s="177"/>
      <c r="F328" s="177">
        <v>50</v>
      </c>
      <c r="G328" s="177" t="e">
        <f>SUM(H328:I328)</f>
        <v>#VALUE!</v>
      </c>
      <c r="H328" s="177" t="e">
        <f>SUMIFS('[7]基本支出总表（开）'!P:P,'[7]基本支出总表（开）'!C:C,MID(A328,4,7))</f>
        <v>#VALUE!</v>
      </c>
      <c r="I328" s="177" t="e">
        <f>SUMIFS('[7]项目支出总表（开）'!Y:Y,'[7]项目支出总表（开）'!C:C,MID(A328,4,7))+SUMIFS('[7]项目支出总表（开）'!Z:Z,'[7]项目支出总表（开）'!C:C,MID(A328,4,7))</f>
        <v>#VALUE!</v>
      </c>
      <c r="J328" s="186" t="e">
        <f t="shared" si="289"/>
        <v>#VALUE!</v>
      </c>
      <c r="K328" s="186" t="str">
        <f t="shared" si="290"/>
        <v/>
      </c>
      <c r="L328" s="186" t="e">
        <f t="shared" si="291"/>
        <v>#VALUE!</v>
      </c>
      <c r="O328" s="132"/>
      <c r="S328" s="177" t="e">
        <f>SUM(T328:U328)</f>
        <v>#VALUE!</v>
      </c>
      <c r="T328" s="177" t="e">
        <f>SUMIFS('[7]基本支出总表（开）'!M:M,'[7]基本支出总表（开）'!C:C,MID(TRIM(A328),2,5))</f>
        <v>#VALUE!</v>
      </c>
      <c r="U328" s="177" t="e">
        <f>SUMIFS('[7]项目支出总表（开）'!V:V,'[7]项目支出总表（开）'!C:C,MID(TRIM(A328),2,5))</f>
        <v>#VALUE!</v>
      </c>
    </row>
    <row r="329" ht="21.75" customHeight="1" spans="1:21">
      <c r="A329" s="187" t="s">
        <v>38</v>
      </c>
      <c r="B329" s="171">
        <f t="shared" ref="B329:I329" si="351">B6+B320</f>
        <v>198203.6207</v>
      </c>
      <c r="C329" s="171">
        <f t="shared" si="351"/>
        <v>42933.70428</v>
      </c>
      <c r="D329" s="171">
        <f t="shared" si="351"/>
        <v>40161.311911</v>
      </c>
      <c r="E329" s="171">
        <f t="shared" si="351"/>
        <v>2772.392369</v>
      </c>
      <c r="F329" s="171">
        <f t="shared" si="351"/>
        <v>155269.91642</v>
      </c>
      <c r="G329" s="171" t="e">
        <f t="shared" si="351"/>
        <v>#VALUE!</v>
      </c>
      <c r="H329" s="171" t="e">
        <f t="shared" si="351"/>
        <v>#VALUE!</v>
      </c>
      <c r="I329" s="171" t="e">
        <f t="shared" si="351"/>
        <v>#VALUE!</v>
      </c>
      <c r="J329" s="183" t="e">
        <f t="shared" si="289"/>
        <v>#VALUE!</v>
      </c>
      <c r="K329" s="183" t="e">
        <f t="shared" si="290"/>
        <v>#VALUE!</v>
      </c>
      <c r="L329" s="183" t="e">
        <f t="shared" si="291"/>
        <v>#VALUE!</v>
      </c>
      <c r="R329" s="130"/>
      <c r="S329" s="171" t="e">
        <f t="shared" ref="S329:U329" si="352">S6+S320</f>
        <v>#VALUE!</v>
      </c>
      <c r="T329" s="171" t="e">
        <f t="shared" si="352"/>
        <v>#VALUE!</v>
      </c>
      <c r="U329" s="171" t="e">
        <f t="shared" si="352"/>
        <v>#VALUE!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1:U329" etc:filterBottomFollowUsedRange="0">
    <extLst/>
  </autoFilter>
  <mergeCells count="8">
    <mergeCell ref="A2:L2"/>
    <mergeCell ref="C4:E4"/>
    <mergeCell ref="G4:I4"/>
    <mergeCell ref="J4:L4"/>
    <mergeCell ref="S4:U4"/>
    <mergeCell ref="A4:A5"/>
    <mergeCell ref="B4:B5"/>
    <mergeCell ref="F4:F5"/>
  </mergeCells>
  <printOptions horizontalCentered="1"/>
  <pageMargins left="0.393055555555556" right="0.393055555555556" top="0.590277777777778" bottom="0.393055555555556" header="0.393055555555556" footer="0.393055555555556"/>
  <pageSetup paperSize="9" scale="64" fitToHeight="0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U83"/>
  <sheetViews>
    <sheetView showZeros="0" zoomScale="90" zoomScaleNormal="90" workbookViewId="0">
      <selection activeCell="W14" sqref="W14"/>
    </sheetView>
  </sheetViews>
  <sheetFormatPr defaultColWidth="8" defaultRowHeight="12.75" customHeight="1"/>
  <cols>
    <col min="1" max="1" width="40.625" style="130" customWidth="1"/>
    <col min="2" max="12" width="9.625" style="130" customWidth="1"/>
    <col min="13" max="13" width="11.1083333333333" style="160" customWidth="1"/>
    <col min="14" max="17" width="12.625" style="160" customWidth="1"/>
    <col min="18" max="18" width="8" style="160" customWidth="1"/>
    <col min="19" max="21" width="9.625" style="130" customWidth="1"/>
    <col min="22" max="16383" width="8" style="160"/>
  </cols>
  <sheetData>
    <row r="2" s="159" customFormat="1" ht="36" customHeight="1" spans="1:21">
      <c r="A2" s="161" t="s">
        <v>377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S2" s="161"/>
      <c r="T2" s="161"/>
      <c r="U2" s="161"/>
    </row>
    <row r="3" s="130" customFormat="1" ht="15" spans="1:21">
      <c r="A3" s="162"/>
      <c r="G3" s="162"/>
      <c r="H3" s="162"/>
      <c r="I3" s="162"/>
      <c r="J3" s="162"/>
      <c r="K3" s="162"/>
      <c r="L3" s="162"/>
      <c r="S3" s="162"/>
      <c r="T3" s="162"/>
      <c r="U3" s="162"/>
    </row>
    <row r="4" s="130" customFormat="1" ht="21.75" customHeight="1" spans="1:21">
      <c r="A4" s="163" t="s">
        <v>37</v>
      </c>
      <c r="B4" s="164" t="s">
        <v>38</v>
      </c>
      <c r="C4" s="164" t="s">
        <v>39</v>
      </c>
      <c r="D4" s="164"/>
      <c r="E4" s="164"/>
      <c r="F4" s="165" t="s">
        <v>40</v>
      </c>
      <c r="G4" s="166" t="s">
        <v>41</v>
      </c>
      <c r="H4" s="167"/>
      <c r="I4" s="181"/>
      <c r="J4" s="166" t="s">
        <v>42</v>
      </c>
      <c r="K4" s="167"/>
      <c r="L4" s="181"/>
      <c r="S4" s="166" t="s">
        <v>43</v>
      </c>
      <c r="T4" s="167"/>
      <c r="U4" s="181"/>
    </row>
    <row r="5" s="130" customFormat="1" ht="21.75" customHeight="1" spans="1:21">
      <c r="A5" s="163"/>
      <c r="B5" s="164"/>
      <c r="C5" s="168" t="s">
        <v>44</v>
      </c>
      <c r="D5" s="168" t="s">
        <v>45</v>
      </c>
      <c r="E5" s="168" t="s">
        <v>46</v>
      </c>
      <c r="F5" s="169"/>
      <c r="G5" s="168" t="s">
        <v>38</v>
      </c>
      <c r="H5" s="168" t="s">
        <v>39</v>
      </c>
      <c r="I5" s="168" t="s">
        <v>40</v>
      </c>
      <c r="J5" s="168" t="s">
        <v>38</v>
      </c>
      <c r="K5" s="168" t="s">
        <v>39</v>
      </c>
      <c r="L5" s="168" t="s">
        <v>40</v>
      </c>
      <c r="N5" s="182"/>
      <c r="O5" s="168" t="s">
        <v>38</v>
      </c>
      <c r="P5" s="168" t="s">
        <v>39</v>
      </c>
      <c r="Q5" s="168" t="s">
        <v>40</v>
      </c>
      <c r="S5" s="168" t="s">
        <v>38</v>
      </c>
      <c r="T5" s="168" t="s">
        <v>39</v>
      </c>
      <c r="U5" s="168" t="s">
        <v>40</v>
      </c>
    </row>
    <row r="6" s="130" customFormat="1" ht="21.75" customHeight="1" spans="1:21">
      <c r="A6" s="170" t="s">
        <v>47</v>
      </c>
      <c r="B6" s="171">
        <f t="shared" ref="B6:I6" si="0">B7+B27+B34+B42+B53+B62+B66+B69+B77+B80+B50+B59</f>
        <v>24626.645737</v>
      </c>
      <c r="C6" s="171">
        <f t="shared" si="0"/>
        <v>10461.635737</v>
      </c>
      <c r="D6" s="171">
        <f t="shared" si="0"/>
        <v>9922.023616</v>
      </c>
      <c r="E6" s="171">
        <f t="shared" si="0"/>
        <v>539.612121</v>
      </c>
      <c r="F6" s="171">
        <f t="shared" si="0"/>
        <v>14165.01</v>
      </c>
      <c r="G6" s="171" t="e">
        <f t="shared" si="0"/>
        <v>#REF!</v>
      </c>
      <c r="H6" s="171" t="e">
        <f t="shared" si="0"/>
        <v>#REF!</v>
      </c>
      <c r="I6" s="171" t="e">
        <f t="shared" si="0"/>
        <v>#REF!</v>
      </c>
      <c r="J6" s="183" t="e">
        <f t="shared" ref="J6:J17" si="1">IF(B6=0,"",G6/B6)</f>
        <v>#REF!</v>
      </c>
      <c r="K6" s="183" t="e">
        <f t="shared" ref="K6:K17" si="2">IF(C6=0,"",H6/C6)</f>
        <v>#REF!</v>
      </c>
      <c r="L6" s="183" t="e">
        <f t="shared" ref="L6:L17" si="3">IF(F6=0,"",I6/F6)</f>
        <v>#REF!</v>
      </c>
      <c r="N6" s="168" t="s">
        <v>48</v>
      </c>
      <c r="O6" s="171" t="e">
        <f t="shared" ref="O6:O11" si="4">SUM(P6:Q6)</f>
        <v>#REF!</v>
      </c>
      <c r="P6" s="171" t="e">
        <f>#REF!</f>
        <v>#REF!</v>
      </c>
      <c r="Q6" s="171" t="e">
        <f>#REF!</f>
        <v>#REF!</v>
      </c>
      <c r="S6" s="171" t="e">
        <f>S7+S27+S34+S42+S53+S62+S66+S69+S77+S80+S50+S59</f>
        <v>#REF!</v>
      </c>
      <c r="T6" s="171" t="e">
        <f>T7+T27+T34+T42+T53+T62+T66+T69+T77+T80+T50+T59</f>
        <v>#REF!</v>
      </c>
      <c r="U6" s="171" t="e">
        <f>U7+U27+U34+U42+U53+U62+U66+U69+U77+U80+U50+U59</f>
        <v>#REF!</v>
      </c>
    </row>
    <row r="7" s="130" customFormat="1" ht="21.75" customHeight="1" spans="1:21">
      <c r="A7" s="172" t="s">
        <v>49</v>
      </c>
      <c r="B7" s="173">
        <f>B8+B13+B18+B25+B21+B23</f>
        <v>4105.40697</v>
      </c>
      <c r="C7" s="173">
        <f t="shared" ref="C7:I7" si="5">C8+C13+C18+C25+C21+C23</f>
        <v>2621.60697</v>
      </c>
      <c r="D7" s="173">
        <f t="shared" si="5"/>
        <v>2363.129822</v>
      </c>
      <c r="E7" s="173">
        <f t="shared" si="5"/>
        <v>258.477148</v>
      </c>
      <c r="F7" s="173">
        <f t="shared" si="5"/>
        <v>1483.8</v>
      </c>
      <c r="G7" s="173" t="e">
        <f t="shared" si="5"/>
        <v>#REF!</v>
      </c>
      <c r="H7" s="173" t="e">
        <f t="shared" si="5"/>
        <v>#REF!</v>
      </c>
      <c r="I7" s="173" t="e">
        <f t="shared" si="5"/>
        <v>#REF!</v>
      </c>
      <c r="J7" s="184" t="e">
        <f t="shared" si="1"/>
        <v>#REF!</v>
      </c>
      <c r="K7" s="184" t="e">
        <f t="shared" si="2"/>
        <v>#REF!</v>
      </c>
      <c r="L7" s="184" t="e">
        <f t="shared" si="3"/>
        <v>#REF!</v>
      </c>
      <c r="N7" s="168" t="s">
        <v>50</v>
      </c>
      <c r="O7" s="171" t="e">
        <f t="shared" si="4"/>
        <v>#REF!</v>
      </c>
      <c r="P7" s="171" t="e">
        <f>#REF!</f>
        <v>#REF!</v>
      </c>
      <c r="Q7" s="171" t="e">
        <f>#REF!</f>
        <v>#REF!</v>
      </c>
      <c r="S7" s="173" t="e">
        <f t="shared" ref="S7:U7" si="6">S8+S13+S18+S25+S21+S23</f>
        <v>#REF!</v>
      </c>
      <c r="T7" s="173" t="e">
        <f t="shared" si="6"/>
        <v>#REF!</v>
      </c>
      <c r="U7" s="173" t="e">
        <f t="shared" si="6"/>
        <v>#REF!</v>
      </c>
    </row>
    <row r="8" s="130" customFormat="1" ht="21.75" customHeight="1" spans="1:21">
      <c r="A8" s="174" t="s">
        <v>51</v>
      </c>
      <c r="B8" s="175">
        <f t="shared" ref="B8:I8" si="7">SUM(B9:B12)</f>
        <v>877.879189</v>
      </c>
      <c r="C8" s="175">
        <f t="shared" si="7"/>
        <v>825.979189</v>
      </c>
      <c r="D8" s="175">
        <f t="shared" si="7"/>
        <v>743.591575</v>
      </c>
      <c r="E8" s="175">
        <f t="shared" si="7"/>
        <v>82.387614</v>
      </c>
      <c r="F8" s="175">
        <f t="shared" si="7"/>
        <v>51.9</v>
      </c>
      <c r="G8" s="175" t="e">
        <f t="shared" si="7"/>
        <v>#REF!</v>
      </c>
      <c r="H8" s="175" t="e">
        <f t="shared" si="7"/>
        <v>#REF!</v>
      </c>
      <c r="I8" s="175" t="e">
        <f t="shared" si="7"/>
        <v>#REF!</v>
      </c>
      <c r="J8" s="185" t="e">
        <f t="shared" si="1"/>
        <v>#REF!</v>
      </c>
      <c r="K8" s="185" t="e">
        <f t="shared" si="2"/>
        <v>#REF!</v>
      </c>
      <c r="L8" s="185" t="e">
        <f t="shared" si="3"/>
        <v>#REF!</v>
      </c>
      <c r="N8" s="168" t="s">
        <v>52</v>
      </c>
      <c r="O8" s="171" t="e">
        <f t="shared" si="4"/>
        <v>#REF!</v>
      </c>
      <c r="P8" s="171" t="e">
        <f>#REF!</f>
        <v>#REF!</v>
      </c>
      <c r="Q8" s="171" t="e">
        <f>#REF!</f>
        <v>#REF!</v>
      </c>
      <c r="S8" s="175" t="e">
        <f t="shared" ref="S8:U8" si="8">SUM(S9:S12)</f>
        <v>#REF!</v>
      </c>
      <c r="T8" s="175" t="e">
        <f t="shared" si="8"/>
        <v>#REF!</v>
      </c>
      <c r="U8" s="175" t="e">
        <f t="shared" si="8"/>
        <v>#REF!</v>
      </c>
    </row>
    <row r="9" s="130" customFormat="1" ht="21.75" customHeight="1" spans="1:21">
      <c r="A9" s="176" t="s">
        <v>378</v>
      </c>
      <c r="B9" s="177">
        <v>825.979189</v>
      </c>
      <c r="C9" s="177">
        <v>825.979189</v>
      </c>
      <c r="D9" s="177">
        <v>743.591575</v>
      </c>
      <c r="E9" s="177">
        <v>82.387614</v>
      </c>
      <c r="F9" s="177"/>
      <c r="G9" s="177" t="e">
        <f t="shared" ref="G9:G12" si="9">SUM(H9:I9)</f>
        <v>#REF!</v>
      </c>
      <c r="H9" s="177" t="e">
        <f>SUMIFS(#REF!,#REF!,MID(A9,4,7))</f>
        <v>#REF!</v>
      </c>
      <c r="I9" s="177" t="e">
        <f>SUMIFS(#REF!,#REF!,MID(A9,4,7))+SUMIFS(#REF!,#REF!,MID(A9,4,7))</f>
        <v>#REF!</v>
      </c>
      <c r="J9" s="186" t="e">
        <f t="shared" si="1"/>
        <v>#REF!</v>
      </c>
      <c r="K9" s="186" t="e">
        <f t="shared" si="2"/>
        <v>#REF!</v>
      </c>
      <c r="L9" s="186" t="str">
        <f t="shared" si="3"/>
        <v/>
      </c>
      <c r="N9" s="168" t="s">
        <v>54</v>
      </c>
      <c r="O9" s="171" t="e">
        <f t="shared" si="4"/>
        <v>#REF!</v>
      </c>
      <c r="P9" s="171" t="e">
        <f>#REF!</f>
        <v>#REF!</v>
      </c>
      <c r="Q9" s="171" t="e">
        <f>#REF!</f>
        <v>#REF!</v>
      </c>
      <c r="S9" s="177" t="e">
        <f t="shared" ref="S9:S12" si="10">SUM(T9:U9)</f>
        <v>#REF!</v>
      </c>
      <c r="T9" s="177" t="e">
        <f>SUMIFS(#REF!,#REF!,MID(TRIM(A9),2,7))</f>
        <v>#REF!</v>
      </c>
      <c r="U9" s="177" t="e">
        <f>SUMIFS(#REF!,#REF!,MID(TRIM(A9),2,7))</f>
        <v>#REF!</v>
      </c>
    </row>
    <row r="10" s="130" customFormat="1" ht="21.75" customHeight="1" spans="1:21">
      <c r="A10" s="176" t="s">
        <v>379</v>
      </c>
      <c r="B10" s="177">
        <v>17</v>
      </c>
      <c r="C10" s="177"/>
      <c r="D10" s="177"/>
      <c r="E10" s="177"/>
      <c r="F10" s="177">
        <v>17</v>
      </c>
      <c r="G10" s="177" t="e">
        <f t="shared" si="9"/>
        <v>#REF!</v>
      </c>
      <c r="H10" s="177" t="e">
        <f>SUMIFS(#REF!,#REF!,MID(A10,4,7))</f>
        <v>#REF!</v>
      </c>
      <c r="I10" s="177" t="e">
        <f>SUMIFS(#REF!,#REF!,MID(A10,4,7))+SUMIFS(#REF!,#REF!,MID(A10,4,7))</f>
        <v>#REF!</v>
      </c>
      <c r="J10" s="186" t="e">
        <f t="shared" si="1"/>
        <v>#REF!</v>
      </c>
      <c r="K10" s="186" t="str">
        <f t="shared" si="2"/>
        <v/>
      </c>
      <c r="L10" s="186" t="e">
        <f t="shared" si="3"/>
        <v>#REF!</v>
      </c>
      <c r="N10" s="168" t="s">
        <v>56</v>
      </c>
      <c r="O10" s="171" t="e">
        <f t="shared" si="4"/>
        <v>#REF!</v>
      </c>
      <c r="P10" s="171" t="e">
        <f>#REF!</f>
        <v>#REF!</v>
      </c>
      <c r="Q10" s="171" t="e">
        <f>#REF!</f>
        <v>#REF!</v>
      </c>
      <c r="S10" s="177" t="e">
        <f t="shared" si="10"/>
        <v>#REF!</v>
      </c>
      <c r="T10" s="177" t="e">
        <f>SUMIFS(#REF!,#REF!,MID(TRIM(A10),2,7))</f>
        <v>#REF!</v>
      </c>
      <c r="U10" s="177" t="e">
        <f>SUMIFS(#REF!,#REF!,MID(TRIM(A10),2,7))</f>
        <v>#REF!</v>
      </c>
    </row>
    <row r="11" s="130" customFormat="1" ht="21.75" customHeight="1" spans="1:21">
      <c r="A11" s="176" t="s">
        <v>380</v>
      </c>
      <c r="B11" s="177">
        <v>16</v>
      </c>
      <c r="C11" s="177"/>
      <c r="D11" s="177"/>
      <c r="E11" s="177"/>
      <c r="F11" s="177">
        <v>16</v>
      </c>
      <c r="G11" s="177" t="e">
        <f t="shared" si="9"/>
        <v>#REF!</v>
      </c>
      <c r="H11" s="177" t="e">
        <f>SUMIFS(#REF!,#REF!,MID(A11,4,7))</f>
        <v>#REF!</v>
      </c>
      <c r="I11" s="177" t="e">
        <f>SUMIFS(#REF!,#REF!,MID(A11,4,7))+SUMIFS(#REF!,#REF!,MID(A11,4,7))</f>
        <v>#REF!</v>
      </c>
      <c r="J11" s="186" t="e">
        <f t="shared" si="1"/>
        <v>#REF!</v>
      </c>
      <c r="K11" s="186" t="str">
        <f t="shared" si="2"/>
        <v/>
      </c>
      <c r="L11" s="186" t="e">
        <f t="shared" si="3"/>
        <v>#REF!</v>
      </c>
      <c r="N11" s="168" t="s">
        <v>58</v>
      </c>
      <c r="O11" s="171" t="e">
        <f t="shared" si="4"/>
        <v>#REF!</v>
      </c>
      <c r="P11" s="171" t="e">
        <f>#REF!</f>
        <v>#REF!</v>
      </c>
      <c r="Q11" s="171" t="e">
        <f>#REF!</f>
        <v>#REF!</v>
      </c>
      <c r="S11" s="177" t="e">
        <f t="shared" si="10"/>
        <v>#REF!</v>
      </c>
      <c r="T11" s="177" t="e">
        <f>SUMIFS(#REF!,#REF!,MID(TRIM(A11),2,7))</f>
        <v>#REF!</v>
      </c>
      <c r="U11" s="177" t="e">
        <f>SUMIFS(#REF!,#REF!,MID(TRIM(A11),2,7))</f>
        <v>#REF!</v>
      </c>
    </row>
    <row r="12" s="130" customFormat="1" ht="21.75" customHeight="1" spans="1:21">
      <c r="A12" s="176" t="s">
        <v>53</v>
      </c>
      <c r="B12" s="177">
        <v>18.9</v>
      </c>
      <c r="C12" s="177"/>
      <c r="D12" s="177"/>
      <c r="E12" s="177"/>
      <c r="F12" s="177">
        <v>18.9</v>
      </c>
      <c r="G12" s="177" t="e">
        <f t="shared" si="9"/>
        <v>#REF!</v>
      </c>
      <c r="H12" s="177" t="e">
        <f>SUMIFS(#REF!,#REF!,MID(A12,4,7))</f>
        <v>#REF!</v>
      </c>
      <c r="I12" s="177" t="e">
        <f>SUMIFS(#REF!,#REF!,MID(A12,4,7))+SUMIFS(#REF!,#REF!,MID(A12,4,7))</f>
        <v>#REF!</v>
      </c>
      <c r="J12" s="186" t="e">
        <f t="shared" si="1"/>
        <v>#REF!</v>
      </c>
      <c r="K12" s="186" t="str">
        <f t="shared" si="2"/>
        <v/>
      </c>
      <c r="L12" s="186" t="e">
        <f t="shared" si="3"/>
        <v>#REF!</v>
      </c>
      <c r="O12" s="130" t="e">
        <f>G83-O9</f>
        <v>#REF!</v>
      </c>
      <c r="S12" s="177" t="e">
        <f t="shared" si="10"/>
        <v>#REF!</v>
      </c>
      <c r="T12" s="177" t="e">
        <f>SUMIFS(#REF!,#REF!,MID(TRIM(A12),2,7))</f>
        <v>#REF!</v>
      </c>
      <c r="U12" s="177" t="e">
        <f>SUMIFS(#REF!,#REF!,MID(TRIM(A12),2,7))</f>
        <v>#REF!</v>
      </c>
    </row>
    <row r="13" s="130" customFormat="1" ht="21.75" customHeight="1" spans="1:21">
      <c r="A13" s="174" t="s">
        <v>381</v>
      </c>
      <c r="B13" s="175">
        <f t="shared" ref="B13:I13" si="11">SUM(B14:B17)</f>
        <v>738.765097</v>
      </c>
      <c r="C13" s="175">
        <f t="shared" si="11"/>
        <v>694.865097</v>
      </c>
      <c r="D13" s="175">
        <f t="shared" si="11"/>
        <v>625.699479</v>
      </c>
      <c r="E13" s="175">
        <f t="shared" si="11"/>
        <v>69.165618</v>
      </c>
      <c r="F13" s="175">
        <f t="shared" si="11"/>
        <v>43.9</v>
      </c>
      <c r="G13" s="175" t="e">
        <f t="shared" si="11"/>
        <v>#REF!</v>
      </c>
      <c r="H13" s="175" t="e">
        <f t="shared" si="11"/>
        <v>#REF!</v>
      </c>
      <c r="I13" s="175" t="e">
        <f t="shared" si="11"/>
        <v>#REF!</v>
      </c>
      <c r="J13" s="185" t="e">
        <f t="shared" si="1"/>
        <v>#REF!</v>
      </c>
      <c r="K13" s="185" t="e">
        <f t="shared" si="2"/>
        <v>#REF!</v>
      </c>
      <c r="L13" s="185" t="e">
        <f t="shared" si="3"/>
        <v>#REF!</v>
      </c>
      <c r="N13" s="168" t="s">
        <v>61</v>
      </c>
      <c r="O13" s="168"/>
      <c r="S13" s="175" t="e">
        <f t="shared" ref="S13:U13" si="12">SUM(S14:S17)</f>
        <v>#REF!</v>
      </c>
      <c r="T13" s="175" t="e">
        <f t="shared" si="12"/>
        <v>#REF!</v>
      </c>
      <c r="U13" s="175" t="e">
        <f t="shared" si="12"/>
        <v>#REF!</v>
      </c>
    </row>
    <row r="14" s="130" customFormat="1" ht="21.75" customHeight="1" spans="1:21">
      <c r="A14" s="176" t="s">
        <v>382</v>
      </c>
      <c r="B14" s="177">
        <v>694.865097</v>
      </c>
      <c r="C14" s="177">
        <v>694.865097</v>
      </c>
      <c r="D14" s="177">
        <v>625.699479</v>
      </c>
      <c r="E14" s="177">
        <v>69.165618</v>
      </c>
      <c r="F14" s="177"/>
      <c r="G14" s="177" t="e">
        <f t="shared" ref="G14:G17" si="13">SUM(H14:I14)</f>
        <v>#REF!</v>
      </c>
      <c r="H14" s="177" t="e">
        <f>SUMIFS(#REF!,#REF!,MID(A14,4,7))</f>
        <v>#REF!</v>
      </c>
      <c r="I14" s="177" t="e">
        <f>SUMIFS(#REF!,#REF!,MID(A14,4,7))+SUMIFS(#REF!,#REF!,MID(A14,4,7))</f>
        <v>#REF!</v>
      </c>
      <c r="J14" s="186" t="e">
        <f t="shared" si="1"/>
        <v>#REF!</v>
      </c>
      <c r="K14" s="186" t="e">
        <f t="shared" si="2"/>
        <v>#REF!</v>
      </c>
      <c r="L14" s="186" t="str">
        <f t="shared" si="3"/>
        <v/>
      </c>
      <c r="N14" s="168" t="s">
        <v>48</v>
      </c>
      <c r="O14" s="171" t="e">
        <f>#REF!/10000-O6</f>
        <v>#REF!</v>
      </c>
      <c r="S14" s="177" t="e">
        <f t="shared" ref="S14:S17" si="14">SUM(T14:U14)</f>
        <v>#REF!</v>
      </c>
      <c r="T14" s="177" t="e">
        <f>SUMIFS(#REF!,#REF!,MID(TRIM(A14),2,7))</f>
        <v>#REF!</v>
      </c>
      <c r="U14" s="177" t="e">
        <f>SUMIFS(#REF!,#REF!,MID(TRIM(A14),2,7))</f>
        <v>#REF!</v>
      </c>
    </row>
    <row r="15" s="130" customFormat="1" ht="21.75" customHeight="1" spans="1:21">
      <c r="A15" s="176" t="s">
        <v>383</v>
      </c>
      <c r="B15" s="177">
        <v>13</v>
      </c>
      <c r="C15" s="177"/>
      <c r="D15" s="177"/>
      <c r="E15" s="177"/>
      <c r="F15" s="177">
        <v>13</v>
      </c>
      <c r="G15" s="177" t="e">
        <f t="shared" si="13"/>
        <v>#REF!</v>
      </c>
      <c r="H15" s="177" t="e">
        <f>SUMIFS(#REF!,#REF!,MID(A15,4,7))</f>
        <v>#REF!</v>
      </c>
      <c r="I15" s="177" t="e">
        <f>SUMIFS(#REF!,#REF!,MID(A15,4,7))+SUMIFS(#REF!,#REF!,MID(A15,4,7))</f>
        <v>#REF!</v>
      </c>
      <c r="J15" s="186" t="e">
        <f t="shared" si="1"/>
        <v>#REF!</v>
      </c>
      <c r="K15" s="186" t="str">
        <f t="shared" si="2"/>
        <v/>
      </c>
      <c r="L15" s="186" t="e">
        <f t="shared" si="3"/>
        <v>#REF!</v>
      </c>
      <c r="N15" s="168" t="s">
        <v>52</v>
      </c>
      <c r="O15" s="171" t="e">
        <f>#REF!/10000-O8</f>
        <v>#REF!</v>
      </c>
      <c r="S15" s="177" t="e">
        <f t="shared" si="14"/>
        <v>#REF!</v>
      </c>
      <c r="T15" s="177" t="e">
        <f>SUMIFS(#REF!,#REF!,MID(TRIM(A15),2,7))</f>
        <v>#REF!</v>
      </c>
      <c r="U15" s="177" t="e">
        <f>SUMIFS(#REF!,#REF!,MID(TRIM(A15),2,7))</f>
        <v>#REF!</v>
      </c>
    </row>
    <row r="16" s="130" customFormat="1" ht="21.75" customHeight="1" spans="1:21">
      <c r="A16" s="176" t="s">
        <v>384</v>
      </c>
      <c r="B16" s="177">
        <v>16</v>
      </c>
      <c r="C16" s="177"/>
      <c r="D16" s="177"/>
      <c r="E16" s="177"/>
      <c r="F16" s="177">
        <v>16</v>
      </c>
      <c r="G16" s="177" t="e">
        <f t="shared" si="13"/>
        <v>#REF!</v>
      </c>
      <c r="H16" s="177" t="e">
        <f>SUMIFS(#REF!,#REF!,MID(A16,4,7))</f>
        <v>#REF!</v>
      </c>
      <c r="I16" s="177" t="e">
        <f>SUMIFS(#REF!,#REF!,MID(A16,4,7))+SUMIFS(#REF!,#REF!,MID(A16,4,7))</f>
        <v>#REF!</v>
      </c>
      <c r="J16" s="186" t="e">
        <f t="shared" si="1"/>
        <v>#REF!</v>
      </c>
      <c r="K16" s="186" t="str">
        <f t="shared" si="2"/>
        <v/>
      </c>
      <c r="L16" s="186" t="e">
        <f t="shared" si="3"/>
        <v>#REF!</v>
      </c>
      <c r="N16" s="168" t="s">
        <v>54</v>
      </c>
      <c r="O16" s="171" t="e">
        <f>#REF!/10000-O9</f>
        <v>#REF!</v>
      </c>
      <c r="P16" s="130" t="e">
        <f>O16+#REF!</f>
        <v>#REF!</v>
      </c>
      <c r="S16" s="177" t="e">
        <f t="shared" si="14"/>
        <v>#REF!</v>
      </c>
      <c r="T16" s="177" t="e">
        <f>SUMIFS(#REF!,#REF!,MID(TRIM(A16),2,7))</f>
        <v>#REF!</v>
      </c>
      <c r="U16" s="177" t="e">
        <f>SUMIFS(#REF!,#REF!,MID(TRIM(A16),2,7))</f>
        <v>#REF!</v>
      </c>
    </row>
    <row r="17" s="130" customFormat="1" ht="21.75" customHeight="1" spans="1:21">
      <c r="A17" s="176" t="s">
        <v>385</v>
      </c>
      <c r="B17" s="177">
        <v>14.9</v>
      </c>
      <c r="C17" s="177"/>
      <c r="D17" s="177"/>
      <c r="E17" s="177"/>
      <c r="F17" s="177">
        <v>14.9</v>
      </c>
      <c r="G17" s="177" t="e">
        <f t="shared" si="13"/>
        <v>#REF!</v>
      </c>
      <c r="H17" s="177" t="e">
        <f>SUMIFS(#REF!,#REF!,MID(A17,4,7))</f>
        <v>#REF!</v>
      </c>
      <c r="I17" s="177" t="e">
        <f>SUMIFS(#REF!,#REF!,MID(A17,4,7))+SUMIFS(#REF!,#REF!,MID(A17,4,7))</f>
        <v>#REF!</v>
      </c>
      <c r="J17" s="186" t="e">
        <f t="shared" si="1"/>
        <v>#REF!</v>
      </c>
      <c r="K17" s="186" t="str">
        <f t="shared" si="2"/>
        <v/>
      </c>
      <c r="L17" s="186" t="e">
        <f t="shared" si="3"/>
        <v>#REF!</v>
      </c>
      <c r="S17" s="177" t="e">
        <f t="shared" si="14"/>
        <v>#REF!</v>
      </c>
      <c r="T17" s="177" t="e">
        <f>SUMIFS(#REF!,#REF!,MID(TRIM(A17),2,7))</f>
        <v>#REF!</v>
      </c>
      <c r="U17" s="177" t="e">
        <f>SUMIFS(#REF!,#REF!,MID(TRIM(A17),2,7))</f>
        <v>#REF!</v>
      </c>
    </row>
    <row r="18" s="130" customFormat="1" ht="21.75" customHeight="1" spans="1:21">
      <c r="A18" s="174" t="s">
        <v>55</v>
      </c>
      <c r="B18" s="175">
        <f t="shared" ref="B18:I18" si="15">SUM(B19:B20)</f>
        <v>1888.762684</v>
      </c>
      <c r="C18" s="175">
        <f t="shared" si="15"/>
        <v>1100.762684</v>
      </c>
      <c r="D18" s="175">
        <f t="shared" si="15"/>
        <v>993.838768</v>
      </c>
      <c r="E18" s="175">
        <f t="shared" si="15"/>
        <v>106.923916</v>
      </c>
      <c r="F18" s="175">
        <f t="shared" si="15"/>
        <v>788</v>
      </c>
      <c r="G18" s="175" t="e">
        <f t="shared" si="15"/>
        <v>#REF!</v>
      </c>
      <c r="H18" s="175" t="e">
        <f t="shared" si="15"/>
        <v>#REF!</v>
      </c>
      <c r="I18" s="175" t="e">
        <f t="shared" si="15"/>
        <v>#REF!</v>
      </c>
      <c r="J18" s="185" t="e">
        <f t="shared" ref="J18:J33" si="16">IF(B18=0,"",G18/B18)</f>
        <v>#REF!</v>
      </c>
      <c r="K18" s="185" t="e">
        <f t="shared" ref="K18:K33" si="17">IF(C18=0,"",H18/C18)</f>
        <v>#REF!</v>
      </c>
      <c r="L18" s="185" t="e">
        <f t="shared" ref="L18:L33" si="18">IF(F18=0,"",I18/F18)</f>
        <v>#REF!</v>
      </c>
      <c r="S18" s="175" t="e">
        <f t="shared" ref="S18:U18" si="19">SUM(S19:S20)</f>
        <v>#REF!</v>
      </c>
      <c r="T18" s="175" t="e">
        <f t="shared" si="19"/>
        <v>#REF!</v>
      </c>
      <c r="U18" s="175" t="e">
        <f t="shared" si="19"/>
        <v>#REF!</v>
      </c>
    </row>
    <row r="19" s="130" customFormat="1" ht="21.75" customHeight="1" spans="1:21">
      <c r="A19" s="176" t="s">
        <v>57</v>
      </c>
      <c r="B19" s="177">
        <v>1100.762684</v>
      </c>
      <c r="C19" s="177">
        <v>1100.762684</v>
      </c>
      <c r="D19" s="177">
        <v>993.838768</v>
      </c>
      <c r="E19" s="177">
        <v>106.923916</v>
      </c>
      <c r="F19" s="177"/>
      <c r="G19" s="177" t="e">
        <f t="shared" ref="G19:G22" si="20">SUM(H19:I19)</f>
        <v>#REF!</v>
      </c>
      <c r="H19" s="177" t="e">
        <f>SUMIFS(#REF!,#REF!,MID(A19,4,7))</f>
        <v>#REF!</v>
      </c>
      <c r="I19" s="177" t="e">
        <f>SUMIFS(#REF!,#REF!,MID(A19,4,7))+SUMIFS(#REF!,#REF!,MID(A19,4,7))</f>
        <v>#REF!</v>
      </c>
      <c r="J19" s="186" t="e">
        <f t="shared" si="16"/>
        <v>#REF!</v>
      </c>
      <c r="K19" s="186" t="e">
        <f t="shared" si="17"/>
        <v>#REF!</v>
      </c>
      <c r="L19" s="186" t="str">
        <f t="shared" si="18"/>
        <v/>
      </c>
      <c r="S19" s="177" t="e">
        <f t="shared" ref="S19:S22" si="21">SUM(T19:U19)</f>
        <v>#REF!</v>
      </c>
      <c r="T19" s="177" t="e">
        <f>SUMIFS(#REF!,#REF!,MID(TRIM(A19),2,7))</f>
        <v>#REF!</v>
      </c>
      <c r="U19" s="177" t="e">
        <f>SUMIFS(#REF!,#REF!,MID(TRIM(A19),2,7))</f>
        <v>#REF!</v>
      </c>
    </row>
    <row r="20" s="130" customFormat="1" ht="21.75" customHeight="1" spans="1:21">
      <c r="A20" s="178" t="s">
        <v>386</v>
      </c>
      <c r="B20" s="177">
        <v>788</v>
      </c>
      <c r="C20" s="177"/>
      <c r="D20" s="177"/>
      <c r="E20" s="177"/>
      <c r="F20" s="177">
        <v>788</v>
      </c>
      <c r="G20" s="177" t="e">
        <f t="shared" si="20"/>
        <v>#REF!</v>
      </c>
      <c r="H20" s="177" t="e">
        <f>SUMIFS(#REF!,#REF!,MID(A20,4,7))</f>
        <v>#REF!</v>
      </c>
      <c r="I20" s="177" t="e">
        <f>SUMIFS(#REF!,#REF!,MID(A20,4,7))+SUMIFS(#REF!,#REF!,MID(A20,4,7))</f>
        <v>#REF!</v>
      </c>
      <c r="J20" s="186" t="e">
        <f t="shared" si="16"/>
        <v>#REF!</v>
      </c>
      <c r="K20" s="186" t="str">
        <f t="shared" si="17"/>
        <v/>
      </c>
      <c r="L20" s="186" t="e">
        <f t="shared" si="18"/>
        <v>#REF!</v>
      </c>
      <c r="S20" s="177" t="e">
        <f t="shared" si="21"/>
        <v>#REF!</v>
      </c>
      <c r="T20" s="177" t="e">
        <f>SUMIFS(#REF!,#REF!,MID(TRIM(A20),2,7))</f>
        <v>#REF!</v>
      </c>
      <c r="U20" s="177" t="e">
        <f>SUMIFS(#REF!,#REF!,MID(TRIM(A20),2,7))</f>
        <v>#REF!</v>
      </c>
    </row>
    <row r="21" s="130" customFormat="1" ht="21.75" customHeight="1" spans="1:21">
      <c r="A21" s="174" t="s">
        <v>60</v>
      </c>
      <c r="B21" s="175">
        <f t="shared" ref="B21:I21" si="22">SUM(B22:B22)</f>
        <v>0</v>
      </c>
      <c r="C21" s="175">
        <f t="shared" si="22"/>
        <v>0</v>
      </c>
      <c r="D21" s="175">
        <f t="shared" si="22"/>
        <v>0</v>
      </c>
      <c r="E21" s="175">
        <f t="shared" si="22"/>
        <v>0</v>
      </c>
      <c r="F21" s="175">
        <f t="shared" si="22"/>
        <v>0</v>
      </c>
      <c r="G21" s="175" t="e">
        <f t="shared" si="22"/>
        <v>#REF!</v>
      </c>
      <c r="H21" s="175" t="e">
        <f t="shared" si="22"/>
        <v>#REF!</v>
      </c>
      <c r="I21" s="175" t="e">
        <f t="shared" si="22"/>
        <v>#REF!</v>
      </c>
      <c r="J21" s="185" t="str">
        <f t="shared" si="16"/>
        <v/>
      </c>
      <c r="K21" s="185" t="str">
        <f t="shared" si="17"/>
        <v/>
      </c>
      <c r="L21" s="185" t="str">
        <f t="shared" si="18"/>
        <v/>
      </c>
      <c r="S21" s="175" t="e">
        <f t="shared" ref="S21:U21" si="23">SUM(S22:S22)</f>
        <v>#REF!</v>
      </c>
      <c r="T21" s="175" t="e">
        <f t="shared" si="23"/>
        <v>#REF!</v>
      </c>
      <c r="U21" s="175" t="e">
        <f t="shared" si="23"/>
        <v>#REF!</v>
      </c>
    </row>
    <row r="22" s="130" customFormat="1" ht="21.75" customHeight="1" spans="1:21">
      <c r="A22" s="178" t="s">
        <v>64</v>
      </c>
      <c r="B22" s="177"/>
      <c r="C22" s="177"/>
      <c r="D22" s="177"/>
      <c r="E22" s="177"/>
      <c r="F22" s="177"/>
      <c r="G22" s="177" t="e">
        <f t="shared" si="20"/>
        <v>#REF!</v>
      </c>
      <c r="H22" s="177" t="e">
        <f>SUMIFS(#REF!,#REF!,MID(A22,4,7))</f>
        <v>#REF!</v>
      </c>
      <c r="I22" s="177" t="e">
        <f>SUMIFS(#REF!,#REF!,MID(A22,4,7))+SUMIFS(#REF!,#REF!,MID(A22,4,7))</f>
        <v>#REF!</v>
      </c>
      <c r="J22" s="186" t="str">
        <f t="shared" si="16"/>
        <v/>
      </c>
      <c r="K22" s="186" t="str">
        <f t="shared" si="17"/>
        <v/>
      </c>
      <c r="L22" s="186" t="str">
        <f t="shared" si="18"/>
        <v/>
      </c>
      <c r="S22" s="177" t="e">
        <f t="shared" si="21"/>
        <v>#REF!</v>
      </c>
      <c r="T22" s="177" t="e">
        <f>SUMIFS(#REF!,#REF!,MID(TRIM(A22),2,7))</f>
        <v>#REF!</v>
      </c>
      <c r="U22" s="177" t="e">
        <f>SUMIFS(#REF!,#REF!,MID(TRIM(A22),2,7))</f>
        <v>#REF!</v>
      </c>
    </row>
    <row r="23" s="130" customFormat="1" ht="21.75" customHeight="1" spans="1:21">
      <c r="A23" s="179" t="s">
        <v>387</v>
      </c>
      <c r="B23" s="175">
        <f t="shared" ref="B23:I23" si="24">SUM(B24)</f>
        <v>0</v>
      </c>
      <c r="C23" s="175">
        <f t="shared" si="24"/>
        <v>0</v>
      </c>
      <c r="D23" s="175">
        <f t="shared" si="24"/>
        <v>0</v>
      </c>
      <c r="E23" s="175">
        <f t="shared" si="24"/>
        <v>0</v>
      </c>
      <c r="F23" s="175">
        <f t="shared" si="24"/>
        <v>0</v>
      </c>
      <c r="G23" s="175" t="e">
        <f t="shared" si="24"/>
        <v>#REF!</v>
      </c>
      <c r="H23" s="175" t="e">
        <f t="shared" si="24"/>
        <v>#REF!</v>
      </c>
      <c r="I23" s="175" t="e">
        <f t="shared" si="24"/>
        <v>#REF!</v>
      </c>
      <c r="J23" s="185" t="str">
        <f t="shared" si="16"/>
        <v/>
      </c>
      <c r="K23" s="185" t="str">
        <f t="shared" si="17"/>
        <v/>
      </c>
      <c r="L23" s="185" t="str">
        <f t="shared" si="18"/>
        <v/>
      </c>
      <c r="S23" s="175" t="e">
        <f t="shared" ref="S23:U23" si="25">SUM(S24)</f>
        <v>#REF!</v>
      </c>
      <c r="T23" s="175" t="e">
        <f t="shared" si="25"/>
        <v>#REF!</v>
      </c>
      <c r="U23" s="175" t="e">
        <f t="shared" si="25"/>
        <v>#REF!</v>
      </c>
    </row>
    <row r="24" s="130" customFormat="1" ht="21.75" customHeight="1" spans="1:21">
      <c r="A24" s="178" t="s">
        <v>388</v>
      </c>
      <c r="B24" s="177"/>
      <c r="C24" s="177"/>
      <c r="D24" s="177"/>
      <c r="E24" s="177"/>
      <c r="F24" s="177"/>
      <c r="G24" s="177" t="e">
        <f>SUM(H24:I24)</f>
        <v>#REF!</v>
      </c>
      <c r="H24" s="177" t="e">
        <f>SUMIFS(#REF!,#REF!,MID(A24,4,7))</f>
        <v>#REF!</v>
      </c>
      <c r="I24" s="177" t="e">
        <f>SUMIFS(#REF!,#REF!,MID(A24,4,7))+SUMIFS(#REF!,#REF!,MID(A24,4,7))</f>
        <v>#REF!</v>
      </c>
      <c r="J24" s="186" t="str">
        <f t="shared" si="16"/>
        <v/>
      </c>
      <c r="K24" s="186" t="str">
        <f t="shared" si="17"/>
        <v/>
      </c>
      <c r="L24" s="186" t="str">
        <f t="shared" si="18"/>
        <v/>
      </c>
      <c r="S24" s="177" t="e">
        <f>SUM(T24:U24)</f>
        <v>#REF!</v>
      </c>
      <c r="T24" s="177" t="e">
        <f>SUMIFS(#REF!,#REF!,MID(TRIM(A24),2,7))</f>
        <v>#REF!</v>
      </c>
      <c r="U24" s="177" t="e">
        <f>SUMIFS(#REF!,#REF!,MID(TRIM(A24),2,7))</f>
        <v>#REF!</v>
      </c>
    </row>
    <row r="25" s="130" customFormat="1" ht="21.75" customHeight="1" spans="1:21">
      <c r="A25" s="174" t="s">
        <v>75</v>
      </c>
      <c r="B25" s="175">
        <f t="shared" ref="B25:I25" si="26">SUM(B26)</f>
        <v>600</v>
      </c>
      <c r="C25" s="175">
        <f t="shared" si="26"/>
        <v>0</v>
      </c>
      <c r="D25" s="175">
        <f t="shared" si="26"/>
        <v>0</v>
      </c>
      <c r="E25" s="175">
        <f t="shared" si="26"/>
        <v>0</v>
      </c>
      <c r="F25" s="175">
        <f t="shared" si="26"/>
        <v>600</v>
      </c>
      <c r="G25" s="175" t="e">
        <f t="shared" si="26"/>
        <v>#REF!</v>
      </c>
      <c r="H25" s="175" t="e">
        <f t="shared" si="26"/>
        <v>#REF!</v>
      </c>
      <c r="I25" s="175" t="e">
        <f t="shared" si="26"/>
        <v>#REF!</v>
      </c>
      <c r="J25" s="185" t="e">
        <f t="shared" si="16"/>
        <v>#REF!</v>
      </c>
      <c r="K25" s="185" t="str">
        <f t="shared" si="17"/>
        <v/>
      </c>
      <c r="L25" s="185" t="e">
        <f t="shared" si="18"/>
        <v>#REF!</v>
      </c>
      <c r="S25" s="175" t="e">
        <f t="shared" ref="S25:U25" si="27">SUM(S26)</f>
        <v>#REF!</v>
      </c>
      <c r="T25" s="175" t="e">
        <f t="shared" si="27"/>
        <v>#REF!</v>
      </c>
      <c r="U25" s="175" t="e">
        <f t="shared" si="27"/>
        <v>#REF!</v>
      </c>
    </row>
    <row r="26" s="130" customFormat="1" ht="21.75" customHeight="1" spans="1:21">
      <c r="A26" s="176" t="s">
        <v>76</v>
      </c>
      <c r="B26" s="177">
        <v>600</v>
      </c>
      <c r="C26" s="177"/>
      <c r="D26" s="177"/>
      <c r="E26" s="177"/>
      <c r="F26" s="177">
        <v>600</v>
      </c>
      <c r="G26" s="177" t="e">
        <f t="shared" ref="G26:G31" si="28">SUM(H26:I26)</f>
        <v>#REF!</v>
      </c>
      <c r="H26" s="177" t="e">
        <f>SUMIFS(#REF!,#REF!,MID(A26,4,7))</f>
        <v>#REF!</v>
      </c>
      <c r="I26" s="177" t="e">
        <f>SUMIFS(#REF!,#REF!,MID(A26,4,7))+SUMIFS(#REF!,#REF!,MID(A26,4,7))</f>
        <v>#REF!</v>
      </c>
      <c r="J26" s="186" t="e">
        <f t="shared" si="16"/>
        <v>#REF!</v>
      </c>
      <c r="K26" s="186" t="str">
        <f t="shared" si="17"/>
        <v/>
      </c>
      <c r="L26" s="186" t="e">
        <f t="shared" si="18"/>
        <v>#REF!</v>
      </c>
      <c r="S26" s="177" t="e">
        <f t="shared" ref="S26:S31" si="29">SUM(T26:U26)</f>
        <v>#REF!</v>
      </c>
      <c r="T26" s="177" t="e">
        <f>SUMIFS(#REF!,#REF!,MID(TRIM(A26),2,7))</f>
        <v>#REF!</v>
      </c>
      <c r="U26" s="177" t="e">
        <f>SUMIFS(#REF!,#REF!,MID(TRIM(A26),2,7))</f>
        <v>#REF!</v>
      </c>
    </row>
    <row r="27" s="130" customFormat="1" ht="21.75" customHeight="1" spans="1:21">
      <c r="A27" s="172" t="s">
        <v>135</v>
      </c>
      <c r="B27" s="173">
        <f t="shared" ref="B27:I27" si="30">B28+B32</f>
        <v>7909.943653</v>
      </c>
      <c r="C27" s="173">
        <f t="shared" si="30"/>
        <v>7277.663653</v>
      </c>
      <c r="D27" s="173">
        <f t="shared" si="30"/>
        <v>7083.199968</v>
      </c>
      <c r="E27" s="173">
        <f t="shared" si="30"/>
        <v>194.463685</v>
      </c>
      <c r="F27" s="173">
        <f t="shared" si="30"/>
        <v>632.28</v>
      </c>
      <c r="G27" s="173" t="e">
        <f t="shared" si="30"/>
        <v>#REF!</v>
      </c>
      <c r="H27" s="173" t="e">
        <f t="shared" si="30"/>
        <v>#REF!</v>
      </c>
      <c r="I27" s="173" t="e">
        <f t="shared" si="30"/>
        <v>#REF!</v>
      </c>
      <c r="J27" s="184" t="e">
        <f t="shared" si="16"/>
        <v>#REF!</v>
      </c>
      <c r="K27" s="184" t="e">
        <f t="shared" si="17"/>
        <v>#REF!</v>
      </c>
      <c r="L27" s="184" t="e">
        <f t="shared" si="18"/>
        <v>#REF!</v>
      </c>
      <c r="S27" s="173" t="e">
        <f t="shared" ref="S27:U27" si="31">S28+S32</f>
        <v>#REF!</v>
      </c>
      <c r="T27" s="173" t="e">
        <f t="shared" si="31"/>
        <v>#REF!</v>
      </c>
      <c r="U27" s="173" t="e">
        <f t="shared" si="31"/>
        <v>#REF!</v>
      </c>
    </row>
    <row r="28" s="130" customFormat="1" ht="21.75" customHeight="1" spans="1:21">
      <c r="A28" s="174" t="s">
        <v>139</v>
      </c>
      <c r="B28" s="175">
        <f t="shared" ref="B28:I28" si="32">SUM(B29:B31)</f>
        <v>7609.943653</v>
      </c>
      <c r="C28" s="175">
        <f t="shared" si="32"/>
        <v>7277.663653</v>
      </c>
      <c r="D28" s="175">
        <f t="shared" si="32"/>
        <v>7083.199968</v>
      </c>
      <c r="E28" s="175">
        <f t="shared" si="32"/>
        <v>194.463685</v>
      </c>
      <c r="F28" s="175">
        <f t="shared" si="32"/>
        <v>332.28</v>
      </c>
      <c r="G28" s="175" t="e">
        <f t="shared" si="32"/>
        <v>#REF!</v>
      </c>
      <c r="H28" s="175" t="e">
        <f t="shared" si="32"/>
        <v>#REF!</v>
      </c>
      <c r="I28" s="175" t="e">
        <f t="shared" si="32"/>
        <v>#REF!</v>
      </c>
      <c r="J28" s="185" t="e">
        <f t="shared" si="16"/>
        <v>#REF!</v>
      </c>
      <c r="K28" s="185" t="e">
        <f t="shared" si="17"/>
        <v>#REF!</v>
      </c>
      <c r="L28" s="185" t="e">
        <f t="shared" si="18"/>
        <v>#REF!</v>
      </c>
      <c r="S28" s="175" t="e">
        <f t="shared" ref="S28:U28" si="33">SUM(S29:S31)</f>
        <v>#REF!</v>
      </c>
      <c r="T28" s="175" t="e">
        <f t="shared" si="33"/>
        <v>#REF!</v>
      </c>
      <c r="U28" s="175" t="e">
        <f t="shared" si="33"/>
        <v>#REF!</v>
      </c>
    </row>
    <row r="29" s="130" customFormat="1" ht="21.75" customHeight="1" spans="1:21">
      <c r="A29" s="176" t="s">
        <v>140</v>
      </c>
      <c r="B29" s="177">
        <v>117.1</v>
      </c>
      <c r="C29" s="177"/>
      <c r="D29" s="177"/>
      <c r="E29" s="177"/>
      <c r="F29" s="177">
        <v>117.1</v>
      </c>
      <c r="G29" s="177" t="e">
        <f t="shared" si="28"/>
        <v>#REF!</v>
      </c>
      <c r="H29" s="177" t="e">
        <f>SUMIFS(#REF!,#REF!,MID(A29,4,7))</f>
        <v>#REF!</v>
      </c>
      <c r="I29" s="177" t="e">
        <f>SUMIFS(#REF!,#REF!,MID(A29,4,7))+SUMIFS(#REF!,#REF!,MID(A29,4,7))</f>
        <v>#REF!</v>
      </c>
      <c r="J29" s="186" t="e">
        <f t="shared" si="16"/>
        <v>#REF!</v>
      </c>
      <c r="K29" s="186" t="str">
        <f t="shared" si="17"/>
        <v/>
      </c>
      <c r="L29" s="186" t="e">
        <f t="shared" si="18"/>
        <v>#REF!</v>
      </c>
      <c r="S29" s="177" t="e">
        <f t="shared" si="29"/>
        <v>#REF!</v>
      </c>
      <c r="T29" s="177" t="e">
        <f>SUMIFS(#REF!,#REF!,MID(TRIM(A29),2,7))</f>
        <v>#REF!</v>
      </c>
      <c r="U29" s="177" t="e">
        <f>SUMIFS(#REF!,#REF!,MID(TRIM(A29),2,7))</f>
        <v>#REF!</v>
      </c>
    </row>
    <row r="30" s="130" customFormat="1" ht="21.75" customHeight="1" spans="1:21">
      <c r="A30" s="176" t="s">
        <v>141</v>
      </c>
      <c r="B30" s="177">
        <v>4608.767634</v>
      </c>
      <c r="C30" s="177">
        <v>4471.617634</v>
      </c>
      <c r="D30" s="177">
        <v>4349.38861</v>
      </c>
      <c r="E30" s="177">
        <v>122.229024</v>
      </c>
      <c r="F30" s="177">
        <v>137.15</v>
      </c>
      <c r="G30" s="177" t="e">
        <f t="shared" si="28"/>
        <v>#REF!</v>
      </c>
      <c r="H30" s="177" t="e">
        <f>SUMIFS(#REF!,#REF!,MID(A30,4,7))</f>
        <v>#REF!</v>
      </c>
      <c r="I30" s="177" t="e">
        <f>SUMIFS(#REF!,#REF!,MID(A30,4,7))+SUMIFS(#REF!,#REF!,MID(A30,4,7))</f>
        <v>#REF!</v>
      </c>
      <c r="J30" s="186" t="e">
        <f t="shared" si="16"/>
        <v>#REF!</v>
      </c>
      <c r="K30" s="186" t="e">
        <f t="shared" si="17"/>
        <v>#REF!</v>
      </c>
      <c r="L30" s="186" t="e">
        <f t="shared" si="18"/>
        <v>#REF!</v>
      </c>
      <c r="S30" s="177" t="e">
        <f t="shared" si="29"/>
        <v>#REF!</v>
      </c>
      <c r="T30" s="177" t="e">
        <f>SUMIFS(#REF!,#REF!,MID(TRIM(A30),2,7))</f>
        <v>#REF!</v>
      </c>
      <c r="U30" s="177" t="e">
        <f>SUMIFS(#REF!,#REF!,MID(TRIM(A30),2,7))</f>
        <v>#REF!</v>
      </c>
    </row>
    <row r="31" s="130" customFormat="1" ht="21.75" customHeight="1" spans="1:21">
      <c r="A31" s="176" t="s">
        <v>142</v>
      </c>
      <c r="B31" s="177">
        <v>2884.076019</v>
      </c>
      <c r="C31" s="177">
        <v>2806.046019</v>
      </c>
      <c r="D31" s="177">
        <v>2733.811358</v>
      </c>
      <c r="E31" s="177">
        <v>72.234661</v>
      </c>
      <c r="F31" s="177">
        <v>78.03</v>
      </c>
      <c r="G31" s="177" t="e">
        <f t="shared" si="28"/>
        <v>#REF!</v>
      </c>
      <c r="H31" s="177" t="e">
        <f>SUMIFS(#REF!,#REF!,MID(A31,4,7))</f>
        <v>#REF!</v>
      </c>
      <c r="I31" s="177" t="e">
        <f>SUMIFS(#REF!,#REF!,MID(A31,4,7))+SUMIFS(#REF!,#REF!,MID(A31,4,7))</f>
        <v>#REF!</v>
      </c>
      <c r="J31" s="186" t="e">
        <f t="shared" si="16"/>
        <v>#REF!</v>
      </c>
      <c r="K31" s="186" t="e">
        <f t="shared" si="17"/>
        <v>#REF!</v>
      </c>
      <c r="L31" s="186" t="e">
        <f t="shared" si="18"/>
        <v>#REF!</v>
      </c>
      <c r="S31" s="177" t="e">
        <f t="shared" si="29"/>
        <v>#REF!</v>
      </c>
      <c r="T31" s="177" t="e">
        <f>SUMIFS(#REF!,#REF!,MID(TRIM(A31),2,7))</f>
        <v>#REF!</v>
      </c>
      <c r="U31" s="177" t="e">
        <f>SUMIFS(#REF!,#REF!,MID(TRIM(A31),2,7))</f>
        <v>#REF!</v>
      </c>
    </row>
    <row r="32" s="130" customFormat="1" ht="21.75" customHeight="1" spans="1:21">
      <c r="A32" s="174" t="s">
        <v>389</v>
      </c>
      <c r="B32" s="175">
        <f t="shared" ref="B32:I32" si="34">SUM(B33)</f>
        <v>300</v>
      </c>
      <c r="C32" s="175">
        <f t="shared" si="34"/>
        <v>0</v>
      </c>
      <c r="D32" s="175">
        <f t="shared" si="34"/>
        <v>0</v>
      </c>
      <c r="E32" s="175">
        <f t="shared" si="34"/>
        <v>0</v>
      </c>
      <c r="F32" s="175">
        <f t="shared" si="34"/>
        <v>300</v>
      </c>
      <c r="G32" s="175" t="e">
        <f t="shared" si="34"/>
        <v>#REF!</v>
      </c>
      <c r="H32" s="175" t="e">
        <f t="shared" si="34"/>
        <v>#REF!</v>
      </c>
      <c r="I32" s="175" t="e">
        <f t="shared" si="34"/>
        <v>#REF!</v>
      </c>
      <c r="J32" s="185" t="e">
        <f t="shared" si="16"/>
        <v>#REF!</v>
      </c>
      <c r="K32" s="185" t="str">
        <f t="shared" si="17"/>
        <v/>
      </c>
      <c r="L32" s="185" t="e">
        <f t="shared" si="18"/>
        <v>#REF!</v>
      </c>
      <c r="S32" s="175" t="e">
        <f t="shared" ref="S32:U32" si="35">SUM(S33)</f>
        <v>#REF!</v>
      </c>
      <c r="T32" s="175" t="e">
        <f t="shared" si="35"/>
        <v>#REF!</v>
      </c>
      <c r="U32" s="175" t="e">
        <f t="shared" si="35"/>
        <v>#REF!</v>
      </c>
    </row>
    <row r="33" s="130" customFormat="1" ht="21.75" customHeight="1" spans="1:21">
      <c r="A33" s="176" t="s">
        <v>390</v>
      </c>
      <c r="B33" s="177">
        <v>300</v>
      </c>
      <c r="C33" s="177"/>
      <c r="D33" s="177"/>
      <c r="E33" s="177"/>
      <c r="F33" s="177">
        <v>300</v>
      </c>
      <c r="G33" s="177" t="e">
        <f t="shared" ref="G33:G39" si="36">SUM(H33:I33)</f>
        <v>#REF!</v>
      </c>
      <c r="H33" s="177" t="e">
        <f>SUMIFS(#REF!,#REF!,MID(A33,4,7))</f>
        <v>#REF!</v>
      </c>
      <c r="I33" s="177" t="e">
        <f>SUMIFS(#REF!,#REF!,MID(A33,4,7))+SUMIFS(#REF!,#REF!,MID(A33,4,7))</f>
        <v>#REF!</v>
      </c>
      <c r="J33" s="186" t="e">
        <f t="shared" si="16"/>
        <v>#REF!</v>
      </c>
      <c r="K33" s="186" t="str">
        <f t="shared" si="17"/>
        <v/>
      </c>
      <c r="L33" s="186" t="e">
        <f t="shared" si="18"/>
        <v>#REF!</v>
      </c>
      <c r="S33" s="177" t="e">
        <f t="shared" ref="S33:S39" si="37">SUM(T33:U33)</f>
        <v>#REF!</v>
      </c>
      <c r="T33" s="177" t="e">
        <f>SUMIFS(#REF!,#REF!,MID(TRIM(A33),2,7))</f>
        <v>#REF!</v>
      </c>
      <c r="U33" s="177" t="e">
        <f>SUMIFS(#REF!,#REF!,MID(TRIM(A33),2,7))</f>
        <v>#REF!</v>
      </c>
    </row>
    <row r="34" s="130" customFormat="1" ht="21.75" customHeight="1" spans="1:21">
      <c r="A34" s="172" t="s">
        <v>164</v>
      </c>
      <c r="B34" s="173">
        <f t="shared" ref="B34:I34" si="38">B35+B37+B40</f>
        <v>2800.11</v>
      </c>
      <c r="C34" s="173">
        <f t="shared" si="38"/>
        <v>0</v>
      </c>
      <c r="D34" s="173">
        <f t="shared" si="38"/>
        <v>0</v>
      </c>
      <c r="E34" s="173">
        <f t="shared" si="38"/>
        <v>0</v>
      </c>
      <c r="F34" s="173">
        <f t="shared" si="38"/>
        <v>2800.11</v>
      </c>
      <c r="G34" s="173" t="e">
        <f t="shared" si="38"/>
        <v>#REF!</v>
      </c>
      <c r="H34" s="173" t="e">
        <f t="shared" si="38"/>
        <v>#REF!</v>
      </c>
      <c r="I34" s="173" t="e">
        <f t="shared" si="38"/>
        <v>#REF!</v>
      </c>
      <c r="J34" s="184" t="e">
        <f t="shared" ref="J34:J39" si="39">IF(B34=0,"",G34/B34)</f>
        <v>#REF!</v>
      </c>
      <c r="K34" s="184" t="str">
        <f t="shared" ref="K34:K39" si="40">IF(C34=0,"",H34/C34)</f>
        <v/>
      </c>
      <c r="L34" s="184" t="e">
        <f t="shared" ref="L34:L39" si="41">IF(F34=0,"",I34/F34)</f>
        <v>#REF!</v>
      </c>
      <c r="S34" s="173" t="e">
        <f t="shared" ref="S34:U34" si="42">S35+S37+S40</f>
        <v>#REF!</v>
      </c>
      <c r="T34" s="173" t="e">
        <f t="shared" si="42"/>
        <v>#REF!</v>
      </c>
      <c r="U34" s="173" t="e">
        <f t="shared" si="42"/>
        <v>#REF!</v>
      </c>
    </row>
    <row r="35" s="130" customFormat="1" ht="21.75" customHeight="1" spans="1:21">
      <c r="A35" s="174" t="s">
        <v>170</v>
      </c>
      <c r="B35" s="175">
        <f t="shared" ref="B35:I35" si="43">SUM(B36)</f>
        <v>796.92</v>
      </c>
      <c r="C35" s="175">
        <f t="shared" si="43"/>
        <v>0</v>
      </c>
      <c r="D35" s="175">
        <f t="shared" si="43"/>
        <v>0</v>
      </c>
      <c r="E35" s="175">
        <f t="shared" si="43"/>
        <v>0</v>
      </c>
      <c r="F35" s="175">
        <f t="shared" si="43"/>
        <v>796.92</v>
      </c>
      <c r="G35" s="175" t="e">
        <f t="shared" si="43"/>
        <v>#REF!</v>
      </c>
      <c r="H35" s="175" t="e">
        <f t="shared" si="43"/>
        <v>#REF!</v>
      </c>
      <c r="I35" s="175" t="e">
        <f t="shared" si="43"/>
        <v>#REF!</v>
      </c>
      <c r="J35" s="185" t="e">
        <f t="shared" si="39"/>
        <v>#REF!</v>
      </c>
      <c r="K35" s="185" t="str">
        <f t="shared" si="40"/>
        <v/>
      </c>
      <c r="L35" s="185" t="e">
        <f t="shared" si="41"/>
        <v>#REF!</v>
      </c>
      <c r="S35" s="175" t="e">
        <f t="shared" ref="S35:U35" si="44">SUM(S36)</f>
        <v>#REF!</v>
      </c>
      <c r="T35" s="175" t="e">
        <f t="shared" si="44"/>
        <v>#REF!</v>
      </c>
      <c r="U35" s="175" t="e">
        <f t="shared" si="44"/>
        <v>#REF!</v>
      </c>
    </row>
    <row r="36" s="130" customFormat="1" ht="21.75" customHeight="1" spans="1:21">
      <c r="A36" s="176" t="s">
        <v>173</v>
      </c>
      <c r="B36" s="177">
        <v>796.92</v>
      </c>
      <c r="C36" s="177"/>
      <c r="D36" s="177"/>
      <c r="E36" s="177"/>
      <c r="F36" s="177">
        <v>796.92</v>
      </c>
      <c r="G36" s="177" t="e">
        <f t="shared" si="36"/>
        <v>#REF!</v>
      </c>
      <c r="H36" s="177" t="e">
        <f>SUMIFS(#REF!,#REF!,MID(A36,4,7))</f>
        <v>#REF!</v>
      </c>
      <c r="I36" s="177" t="e">
        <f>SUMIFS(#REF!,#REF!,MID(A36,4,7))+SUMIFS(#REF!,#REF!,MID(A36,4,7))</f>
        <v>#REF!</v>
      </c>
      <c r="J36" s="186" t="e">
        <f t="shared" si="39"/>
        <v>#REF!</v>
      </c>
      <c r="K36" s="186" t="str">
        <f t="shared" si="40"/>
        <v/>
      </c>
      <c r="L36" s="186" t="e">
        <f t="shared" si="41"/>
        <v>#REF!</v>
      </c>
      <c r="S36" s="177" t="e">
        <f t="shared" si="37"/>
        <v>#REF!</v>
      </c>
      <c r="T36" s="177" t="e">
        <f>SUMIFS(#REF!,#REF!,MID(TRIM(A36),2,7))</f>
        <v>#REF!</v>
      </c>
      <c r="U36" s="177" t="e">
        <f>SUMIFS(#REF!,#REF!,MID(TRIM(A36),2,7))</f>
        <v>#REF!</v>
      </c>
    </row>
    <row r="37" s="130" customFormat="1" ht="21.75" customHeight="1" spans="1:21">
      <c r="A37" s="174" t="s">
        <v>174</v>
      </c>
      <c r="B37" s="175">
        <f t="shared" ref="B37:I37" si="45">SUM(B38:B39)</f>
        <v>1900</v>
      </c>
      <c r="C37" s="175">
        <f t="shared" si="45"/>
        <v>0</v>
      </c>
      <c r="D37" s="175">
        <f t="shared" si="45"/>
        <v>0</v>
      </c>
      <c r="E37" s="175">
        <f t="shared" si="45"/>
        <v>0</v>
      </c>
      <c r="F37" s="175">
        <f t="shared" si="45"/>
        <v>1900</v>
      </c>
      <c r="G37" s="175" t="e">
        <f t="shared" si="45"/>
        <v>#REF!</v>
      </c>
      <c r="H37" s="175" t="e">
        <f t="shared" si="45"/>
        <v>#REF!</v>
      </c>
      <c r="I37" s="175" t="e">
        <f t="shared" si="45"/>
        <v>#REF!</v>
      </c>
      <c r="J37" s="185" t="e">
        <f t="shared" si="39"/>
        <v>#REF!</v>
      </c>
      <c r="K37" s="185" t="str">
        <f t="shared" si="40"/>
        <v/>
      </c>
      <c r="L37" s="185" t="e">
        <f t="shared" si="41"/>
        <v>#REF!</v>
      </c>
      <c r="S37" s="175" t="e">
        <f t="shared" ref="S37:U37" si="46">SUM(S38:S39)</f>
        <v>#REF!</v>
      </c>
      <c r="T37" s="175" t="e">
        <f t="shared" si="46"/>
        <v>#REF!</v>
      </c>
      <c r="U37" s="175" t="e">
        <f t="shared" si="46"/>
        <v>#REF!</v>
      </c>
    </row>
    <row r="38" s="130" customFormat="1" ht="21.75" customHeight="1" spans="1:21">
      <c r="A38" s="176" t="s">
        <v>175</v>
      </c>
      <c r="B38" s="177">
        <v>1900</v>
      </c>
      <c r="C38" s="177"/>
      <c r="D38" s="177"/>
      <c r="E38" s="177"/>
      <c r="F38" s="177">
        <v>1900</v>
      </c>
      <c r="G38" s="177" t="e">
        <f t="shared" si="36"/>
        <v>#REF!</v>
      </c>
      <c r="H38" s="177" t="e">
        <f>SUMIFS(#REF!,#REF!,MID(A38,4,7))</f>
        <v>#REF!</v>
      </c>
      <c r="I38" s="177" t="e">
        <f>SUMIFS(#REF!,#REF!,MID(A38,4,7))+SUMIFS(#REF!,#REF!,MID(A38,4,7))</f>
        <v>#REF!</v>
      </c>
      <c r="J38" s="186" t="e">
        <f t="shared" si="39"/>
        <v>#REF!</v>
      </c>
      <c r="K38" s="186" t="str">
        <f t="shared" si="40"/>
        <v/>
      </c>
      <c r="L38" s="186" t="e">
        <f t="shared" si="41"/>
        <v>#REF!</v>
      </c>
      <c r="S38" s="177" t="e">
        <f t="shared" si="37"/>
        <v>#REF!</v>
      </c>
      <c r="T38" s="177" t="e">
        <f>SUMIFS(#REF!,#REF!,MID(TRIM(A38),2,7))</f>
        <v>#REF!</v>
      </c>
      <c r="U38" s="177" t="e">
        <f>SUMIFS(#REF!,#REF!,MID(TRIM(A38),2,7))</f>
        <v>#REF!</v>
      </c>
    </row>
    <row r="39" s="130" customFormat="1" ht="21.75" customHeight="1" spans="1:21">
      <c r="A39" s="178" t="s">
        <v>176</v>
      </c>
      <c r="B39" s="177"/>
      <c r="C39" s="177"/>
      <c r="D39" s="177"/>
      <c r="E39" s="177"/>
      <c r="F39" s="177"/>
      <c r="G39" s="177" t="e">
        <f t="shared" si="36"/>
        <v>#REF!</v>
      </c>
      <c r="H39" s="177" t="e">
        <f>SUMIFS(#REF!,#REF!,MID(A39,4,7))</f>
        <v>#REF!</v>
      </c>
      <c r="I39" s="177" t="e">
        <f>SUMIFS(#REF!,#REF!,MID(A39,4,7))+SUMIFS(#REF!,#REF!,MID(A39,4,7))</f>
        <v>#REF!</v>
      </c>
      <c r="J39" s="186" t="str">
        <f t="shared" si="39"/>
        <v/>
      </c>
      <c r="K39" s="186" t="str">
        <f t="shared" si="40"/>
        <v/>
      </c>
      <c r="L39" s="186" t="str">
        <f t="shared" si="41"/>
        <v/>
      </c>
      <c r="S39" s="177" t="e">
        <f t="shared" si="37"/>
        <v>#REF!</v>
      </c>
      <c r="T39" s="177" t="e">
        <f>SUMIFS(#REF!,#REF!,MID(TRIM(A39),2,7))</f>
        <v>#REF!</v>
      </c>
      <c r="U39" s="177" t="e">
        <f>SUMIFS(#REF!,#REF!,MID(TRIM(A39),2,7))</f>
        <v>#REF!</v>
      </c>
    </row>
    <row r="40" s="130" customFormat="1" ht="21.75" customHeight="1" spans="1:21">
      <c r="A40" s="174" t="s">
        <v>201</v>
      </c>
      <c r="B40" s="175">
        <f t="shared" ref="B40:I40" si="47">SUM(B41)</f>
        <v>103.19</v>
      </c>
      <c r="C40" s="175">
        <f t="shared" si="47"/>
        <v>0</v>
      </c>
      <c r="D40" s="175">
        <f t="shared" si="47"/>
        <v>0</v>
      </c>
      <c r="E40" s="175">
        <f t="shared" si="47"/>
        <v>0</v>
      </c>
      <c r="F40" s="175">
        <f t="shared" si="47"/>
        <v>103.19</v>
      </c>
      <c r="G40" s="175" t="e">
        <f t="shared" si="47"/>
        <v>#REF!</v>
      </c>
      <c r="H40" s="175" t="e">
        <f t="shared" si="47"/>
        <v>#REF!</v>
      </c>
      <c r="I40" s="175" t="e">
        <f t="shared" si="47"/>
        <v>#REF!</v>
      </c>
      <c r="J40" s="185" t="e">
        <f t="shared" ref="J40:J75" si="48">IF(B40=0,"",G40/B40)</f>
        <v>#REF!</v>
      </c>
      <c r="K40" s="185" t="str">
        <f t="shared" ref="K40:K75" si="49">IF(C40=0,"",H40/C40)</f>
        <v/>
      </c>
      <c r="L40" s="185" t="e">
        <f t="shared" ref="L40:L75" si="50">IF(F40=0,"",I40/F40)</f>
        <v>#REF!</v>
      </c>
      <c r="S40" s="175" t="e">
        <f t="shared" ref="S40:U40" si="51">SUM(S41)</f>
        <v>#REF!</v>
      </c>
      <c r="T40" s="175" t="e">
        <f t="shared" si="51"/>
        <v>#REF!</v>
      </c>
      <c r="U40" s="175" t="e">
        <f t="shared" si="51"/>
        <v>#REF!</v>
      </c>
    </row>
    <row r="41" s="130" customFormat="1" ht="21.75" customHeight="1" spans="1:21">
      <c r="A41" s="176" t="s">
        <v>202</v>
      </c>
      <c r="B41" s="177">
        <v>103.19</v>
      </c>
      <c r="C41" s="177"/>
      <c r="D41" s="177"/>
      <c r="E41" s="177"/>
      <c r="F41" s="177">
        <v>103.19</v>
      </c>
      <c r="G41" s="177" t="e">
        <f t="shared" ref="G41:G47" si="52">SUM(H41:I41)</f>
        <v>#REF!</v>
      </c>
      <c r="H41" s="177" t="e">
        <f>SUMIFS(#REF!,#REF!,MID(A41,4,7))</f>
        <v>#REF!</v>
      </c>
      <c r="I41" s="177" t="e">
        <f>SUMIFS(#REF!,#REF!,MID(A41,4,7))+SUMIFS(#REF!,#REF!,MID(A41,4,7))</f>
        <v>#REF!</v>
      </c>
      <c r="J41" s="186" t="e">
        <f t="shared" si="48"/>
        <v>#REF!</v>
      </c>
      <c r="K41" s="186" t="str">
        <f t="shared" si="49"/>
        <v/>
      </c>
      <c r="L41" s="186" t="e">
        <f t="shared" si="50"/>
        <v>#REF!</v>
      </c>
      <c r="S41" s="177" t="e">
        <f t="shared" ref="S41:S47" si="53">SUM(T41:U41)</f>
        <v>#REF!</v>
      </c>
      <c r="T41" s="177" t="e">
        <f>SUMIFS(#REF!,#REF!,MID(TRIM(A41),2,7))</f>
        <v>#REF!</v>
      </c>
      <c r="U41" s="177" t="e">
        <f>SUMIFS(#REF!,#REF!,MID(TRIM(A41),2,7))</f>
        <v>#REF!</v>
      </c>
    </row>
    <row r="42" s="130" customFormat="1" ht="21.75" customHeight="1" spans="1:21">
      <c r="A42" s="172" t="s">
        <v>212</v>
      </c>
      <c r="B42" s="173">
        <f t="shared" ref="B42:I42" si="54">B43+B45+B48</f>
        <v>425.047046</v>
      </c>
      <c r="C42" s="173">
        <f t="shared" si="54"/>
        <v>305.647046</v>
      </c>
      <c r="D42" s="173">
        <f t="shared" si="54"/>
        <v>256.651485</v>
      </c>
      <c r="E42" s="173">
        <f t="shared" si="54"/>
        <v>48.995561</v>
      </c>
      <c r="F42" s="173">
        <f t="shared" si="54"/>
        <v>119.4</v>
      </c>
      <c r="G42" s="173" t="e">
        <f t="shared" si="54"/>
        <v>#REF!</v>
      </c>
      <c r="H42" s="173" t="e">
        <f t="shared" si="54"/>
        <v>#REF!</v>
      </c>
      <c r="I42" s="173" t="e">
        <f t="shared" si="54"/>
        <v>#REF!</v>
      </c>
      <c r="J42" s="184" t="e">
        <f t="shared" si="48"/>
        <v>#REF!</v>
      </c>
      <c r="K42" s="184" t="e">
        <f t="shared" si="49"/>
        <v>#REF!</v>
      </c>
      <c r="L42" s="184" t="e">
        <f t="shared" si="50"/>
        <v>#REF!</v>
      </c>
      <c r="S42" s="173" t="e">
        <f t="shared" ref="S42:U42" si="55">S43+S45+S48</f>
        <v>#REF!</v>
      </c>
      <c r="T42" s="173" t="e">
        <f t="shared" si="55"/>
        <v>#REF!</v>
      </c>
      <c r="U42" s="173" t="e">
        <f t="shared" si="55"/>
        <v>#REF!</v>
      </c>
    </row>
    <row r="43" s="130" customFormat="1" ht="21.75" customHeight="1" spans="1:21">
      <c r="A43" s="174" t="s">
        <v>217</v>
      </c>
      <c r="B43" s="175">
        <f t="shared" ref="B43:I43" si="56">SUM(B44)</f>
        <v>425.047046</v>
      </c>
      <c r="C43" s="175">
        <f t="shared" si="56"/>
        <v>305.647046</v>
      </c>
      <c r="D43" s="175">
        <f t="shared" si="56"/>
        <v>256.651485</v>
      </c>
      <c r="E43" s="175">
        <f t="shared" si="56"/>
        <v>48.995561</v>
      </c>
      <c r="F43" s="175">
        <f t="shared" si="56"/>
        <v>119.4</v>
      </c>
      <c r="G43" s="175" t="e">
        <f t="shared" si="56"/>
        <v>#REF!</v>
      </c>
      <c r="H43" s="175" t="e">
        <f t="shared" si="56"/>
        <v>#REF!</v>
      </c>
      <c r="I43" s="175" t="e">
        <f t="shared" si="56"/>
        <v>#REF!</v>
      </c>
      <c r="J43" s="185" t="e">
        <f t="shared" si="48"/>
        <v>#REF!</v>
      </c>
      <c r="K43" s="185" t="e">
        <f t="shared" si="49"/>
        <v>#REF!</v>
      </c>
      <c r="L43" s="185" t="e">
        <f t="shared" si="50"/>
        <v>#REF!</v>
      </c>
      <c r="S43" s="175" t="e">
        <f t="shared" ref="S43:U43" si="57">SUM(S44)</f>
        <v>#REF!</v>
      </c>
      <c r="T43" s="175" t="e">
        <f t="shared" si="57"/>
        <v>#REF!</v>
      </c>
      <c r="U43" s="175" t="e">
        <f t="shared" si="57"/>
        <v>#REF!</v>
      </c>
    </row>
    <row r="44" s="130" customFormat="1" ht="21.75" customHeight="1" spans="1:21">
      <c r="A44" s="176" t="s">
        <v>391</v>
      </c>
      <c r="B44" s="177">
        <v>425.047046</v>
      </c>
      <c r="C44" s="177">
        <v>305.647046</v>
      </c>
      <c r="D44" s="177">
        <v>256.651485</v>
      </c>
      <c r="E44" s="177">
        <v>48.995561</v>
      </c>
      <c r="F44" s="177">
        <v>119.4</v>
      </c>
      <c r="G44" s="177" t="e">
        <f t="shared" si="52"/>
        <v>#REF!</v>
      </c>
      <c r="H44" s="177" t="e">
        <f>SUMIFS(#REF!,#REF!,MID(A44,4,7))</f>
        <v>#REF!</v>
      </c>
      <c r="I44" s="177" t="e">
        <f>SUMIFS(#REF!,#REF!,MID(A44,4,7))+SUMIFS(#REF!,#REF!,MID(A44,4,7))</f>
        <v>#REF!</v>
      </c>
      <c r="J44" s="186" t="e">
        <f t="shared" si="48"/>
        <v>#REF!</v>
      </c>
      <c r="K44" s="186" t="e">
        <f t="shared" si="49"/>
        <v>#REF!</v>
      </c>
      <c r="L44" s="186" t="e">
        <f t="shared" si="50"/>
        <v>#REF!</v>
      </c>
      <c r="S44" s="177" t="e">
        <f t="shared" si="53"/>
        <v>#REF!</v>
      </c>
      <c r="T44" s="177" t="e">
        <f>SUMIFS(#REF!,#REF!,MID(TRIM(A44),2,7))</f>
        <v>#REF!</v>
      </c>
      <c r="U44" s="177" t="e">
        <f>SUMIFS(#REF!,#REF!,MID(TRIM(A44),2,7))</f>
        <v>#REF!</v>
      </c>
    </row>
    <row r="45" s="130" customFormat="1" ht="21.75" customHeight="1" spans="1:21">
      <c r="A45" s="174" t="s">
        <v>220</v>
      </c>
      <c r="B45" s="175">
        <f t="shared" ref="B45:I45" si="58">SUM(B46:B47)</f>
        <v>0</v>
      </c>
      <c r="C45" s="175">
        <f t="shared" si="58"/>
        <v>0</v>
      </c>
      <c r="D45" s="175">
        <f t="shared" si="58"/>
        <v>0</v>
      </c>
      <c r="E45" s="175">
        <f t="shared" si="58"/>
        <v>0</v>
      </c>
      <c r="F45" s="175">
        <f t="shared" si="58"/>
        <v>0</v>
      </c>
      <c r="G45" s="175" t="e">
        <f t="shared" si="58"/>
        <v>#REF!</v>
      </c>
      <c r="H45" s="175" t="e">
        <f t="shared" si="58"/>
        <v>#REF!</v>
      </c>
      <c r="I45" s="175" t="e">
        <f t="shared" si="58"/>
        <v>#REF!</v>
      </c>
      <c r="J45" s="185" t="str">
        <f t="shared" si="48"/>
        <v/>
      </c>
      <c r="K45" s="185" t="str">
        <f t="shared" si="49"/>
        <v/>
      </c>
      <c r="L45" s="185" t="str">
        <f t="shared" si="50"/>
        <v/>
      </c>
      <c r="S45" s="175" t="e">
        <f t="shared" ref="S45:U45" si="59">SUM(S46:S47)</f>
        <v>#REF!</v>
      </c>
      <c r="T45" s="175" t="e">
        <f t="shared" si="59"/>
        <v>#REF!</v>
      </c>
      <c r="U45" s="175" t="e">
        <f t="shared" si="59"/>
        <v>#REF!</v>
      </c>
    </row>
    <row r="46" s="130" customFormat="1" ht="21.75" customHeight="1" spans="1:21">
      <c r="A46" s="178" t="s">
        <v>392</v>
      </c>
      <c r="B46" s="177"/>
      <c r="C46" s="177"/>
      <c r="D46" s="177"/>
      <c r="E46" s="177"/>
      <c r="F46" s="177"/>
      <c r="G46" s="177" t="e">
        <f t="shared" si="52"/>
        <v>#REF!</v>
      </c>
      <c r="H46" s="177" t="e">
        <f>SUMIFS(#REF!,#REF!,MID(A46,4,7))</f>
        <v>#REF!</v>
      </c>
      <c r="I46" s="177" t="e">
        <f>SUMIFS(#REF!,#REF!,MID(A46,4,7))+SUMIFS(#REF!,#REF!,MID(A46,4,7))</f>
        <v>#REF!</v>
      </c>
      <c r="J46" s="186" t="str">
        <f t="shared" si="48"/>
        <v/>
      </c>
      <c r="K46" s="186" t="str">
        <f t="shared" si="49"/>
        <v/>
      </c>
      <c r="L46" s="186" t="str">
        <f t="shared" si="50"/>
        <v/>
      </c>
      <c r="S46" s="177" t="e">
        <f t="shared" si="53"/>
        <v>#REF!</v>
      </c>
      <c r="T46" s="177" t="e">
        <f>SUMIFS(#REF!,#REF!,MID(TRIM(A46),2,7))</f>
        <v>#REF!</v>
      </c>
      <c r="U46" s="177" t="e">
        <f>SUMIFS(#REF!,#REF!,MID(TRIM(A46),2,7))</f>
        <v>#REF!</v>
      </c>
    </row>
    <row r="47" s="130" customFormat="1" ht="21.75" customHeight="1" spans="1:21">
      <c r="A47" s="176" t="s">
        <v>223</v>
      </c>
      <c r="B47" s="177"/>
      <c r="C47" s="177"/>
      <c r="D47" s="177"/>
      <c r="E47" s="177"/>
      <c r="F47" s="177"/>
      <c r="G47" s="177" t="e">
        <f t="shared" si="52"/>
        <v>#REF!</v>
      </c>
      <c r="H47" s="177" t="e">
        <f>SUMIFS(#REF!,#REF!,MID(A47,4,7))</f>
        <v>#REF!</v>
      </c>
      <c r="I47" s="177" t="e">
        <f>SUMIFS(#REF!,#REF!,MID(A47,4,7))+SUMIFS(#REF!,#REF!,MID(A47,4,7))</f>
        <v>#REF!</v>
      </c>
      <c r="J47" s="186" t="str">
        <f t="shared" si="48"/>
        <v/>
      </c>
      <c r="K47" s="186" t="str">
        <f t="shared" si="49"/>
        <v/>
      </c>
      <c r="L47" s="186" t="str">
        <f t="shared" si="50"/>
        <v/>
      </c>
      <c r="S47" s="177" t="e">
        <f t="shared" si="53"/>
        <v>#REF!</v>
      </c>
      <c r="T47" s="177" t="e">
        <f>SUMIFS(#REF!,#REF!,MID(TRIM(A47),2,7))</f>
        <v>#REF!</v>
      </c>
      <c r="U47" s="177" t="e">
        <f>SUMIFS(#REF!,#REF!,MID(TRIM(A47),2,7))</f>
        <v>#REF!</v>
      </c>
    </row>
    <row r="48" s="130" customFormat="1" ht="21.75" customHeight="1" spans="1:21">
      <c r="A48" s="179" t="s">
        <v>240</v>
      </c>
      <c r="B48" s="175">
        <f t="shared" ref="B48:I48" si="60">SUM(B49)</f>
        <v>0</v>
      </c>
      <c r="C48" s="175">
        <f t="shared" si="60"/>
        <v>0</v>
      </c>
      <c r="D48" s="175">
        <f t="shared" si="60"/>
        <v>0</v>
      </c>
      <c r="E48" s="175">
        <f t="shared" si="60"/>
        <v>0</v>
      </c>
      <c r="F48" s="175">
        <f t="shared" si="60"/>
        <v>0</v>
      </c>
      <c r="G48" s="175" t="e">
        <f t="shared" si="60"/>
        <v>#REF!</v>
      </c>
      <c r="H48" s="175" t="e">
        <f t="shared" si="60"/>
        <v>#REF!</v>
      </c>
      <c r="I48" s="175" t="e">
        <f t="shared" si="60"/>
        <v>#REF!</v>
      </c>
      <c r="J48" s="185" t="str">
        <f t="shared" si="48"/>
        <v/>
      </c>
      <c r="K48" s="185" t="str">
        <f t="shared" si="49"/>
        <v/>
      </c>
      <c r="L48" s="185" t="str">
        <f t="shared" si="50"/>
        <v/>
      </c>
      <c r="S48" s="175" t="e">
        <f t="shared" ref="S48:U48" si="61">SUM(S49)</f>
        <v>#REF!</v>
      </c>
      <c r="T48" s="175" t="e">
        <f t="shared" si="61"/>
        <v>#REF!</v>
      </c>
      <c r="U48" s="175" t="e">
        <f t="shared" si="61"/>
        <v>#REF!</v>
      </c>
    </row>
    <row r="49" s="130" customFormat="1" ht="21.75" customHeight="1" spans="1:21">
      <c r="A49" s="178" t="s">
        <v>241</v>
      </c>
      <c r="B49" s="177"/>
      <c r="C49" s="177"/>
      <c r="D49" s="177"/>
      <c r="E49" s="177"/>
      <c r="F49" s="177"/>
      <c r="G49" s="177" t="e">
        <f>SUM(H49:I49)</f>
        <v>#REF!</v>
      </c>
      <c r="H49" s="177" t="e">
        <f>SUMIFS(#REF!,#REF!,MID(A49,4,7))</f>
        <v>#REF!</v>
      </c>
      <c r="I49" s="177" t="e">
        <f>SUMIFS(#REF!,#REF!,MID(A49,4,7))+SUMIFS(#REF!,#REF!,MID(A49,4,7))</f>
        <v>#REF!</v>
      </c>
      <c r="J49" s="186" t="str">
        <f t="shared" si="48"/>
        <v/>
      </c>
      <c r="K49" s="186" t="str">
        <f t="shared" si="49"/>
        <v/>
      </c>
      <c r="L49" s="186" t="str">
        <f t="shared" si="50"/>
        <v/>
      </c>
      <c r="S49" s="177" t="e">
        <f>SUM(T49:U49)</f>
        <v>#REF!</v>
      </c>
      <c r="T49" s="177" t="e">
        <f>SUMIFS(#REF!,#REF!,MID(TRIM(A49),2,7))</f>
        <v>#REF!</v>
      </c>
      <c r="U49" s="177" t="e">
        <f>SUMIFS(#REF!,#REF!,MID(TRIM(A49),2,7))</f>
        <v>#REF!</v>
      </c>
    </row>
    <row r="50" s="130" customFormat="1" ht="21.75" customHeight="1" spans="1:21">
      <c r="A50" s="180" t="s">
        <v>393</v>
      </c>
      <c r="B50" s="173">
        <f t="shared" ref="B50:I50" si="62">B51</f>
        <v>0</v>
      </c>
      <c r="C50" s="173">
        <f t="shared" si="62"/>
        <v>0</v>
      </c>
      <c r="D50" s="173">
        <f t="shared" si="62"/>
        <v>0</v>
      </c>
      <c r="E50" s="173">
        <f t="shared" si="62"/>
        <v>0</v>
      </c>
      <c r="F50" s="173">
        <f t="shared" si="62"/>
        <v>0</v>
      </c>
      <c r="G50" s="173" t="e">
        <f t="shared" si="62"/>
        <v>#REF!</v>
      </c>
      <c r="H50" s="173" t="e">
        <f t="shared" si="62"/>
        <v>#REF!</v>
      </c>
      <c r="I50" s="173" t="e">
        <f t="shared" si="62"/>
        <v>#REF!</v>
      </c>
      <c r="J50" s="184" t="str">
        <f t="shared" si="48"/>
        <v/>
      </c>
      <c r="K50" s="184" t="str">
        <f t="shared" si="49"/>
        <v/>
      </c>
      <c r="L50" s="184" t="str">
        <f t="shared" si="50"/>
        <v/>
      </c>
      <c r="S50" s="173" t="e">
        <f t="shared" ref="S50:U50" si="63">S51</f>
        <v>#REF!</v>
      </c>
      <c r="T50" s="173" t="e">
        <f t="shared" si="63"/>
        <v>#REF!</v>
      </c>
      <c r="U50" s="173" t="e">
        <f t="shared" si="63"/>
        <v>#REF!</v>
      </c>
    </row>
    <row r="51" s="130" customFormat="1" ht="21.75" customHeight="1" spans="1:21">
      <c r="A51" s="179" t="s">
        <v>394</v>
      </c>
      <c r="B51" s="175">
        <f t="shared" ref="B51:I51" si="64">SUM(B52)</f>
        <v>0</v>
      </c>
      <c r="C51" s="175">
        <f t="shared" si="64"/>
        <v>0</v>
      </c>
      <c r="D51" s="175">
        <f t="shared" si="64"/>
        <v>0</v>
      </c>
      <c r="E51" s="175">
        <f t="shared" si="64"/>
        <v>0</v>
      </c>
      <c r="F51" s="175">
        <f t="shared" si="64"/>
        <v>0</v>
      </c>
      <c r="G51" s="175" t="e">
        <f t="shared" si="64"/>
        <v>#REF!</v>
      </c>
      <c r="H51" s="175" t="e">
        <f t="shared" si="64"/>
        <v>#REF!</v>
      </c>
      <c r="I51" s="175" t="e">
        <f t="shared" si="64"/>
        <v>#REF!</v>
      </c>
      <c r="J51" s="185" t="str">
        <f t="shared" si="48"/>
        <v/>
      </c>
      <c r="K51" s="185" t="str">
        <f t="shared" si="49"/>
        <v/>
      </c>
      <c r="L51" s="185" t="str">
        <f t="shared" si="50"/>
        <v/>
      </c>
      <c r="S51" s="175" t="e">
        <f t="shared" ref="S51:U51" si="65">SUM(S52)</f>
        <v>#REF!</v>
      </c>
      <c r="T51" s="175" t="e">
        <f t="shared" si="65"/>
        <v>#REF!</v>
      </c>
      <c r="U51" s="175" t="e">
        <f t="shared" si="65"/>
        <v>#REF!</v>
      </c>
    </row>
    <row r="52" s="130" customFormat="1" ht="21.75" customHeight="1" spans="1:21">
      <c r="A52" s="178" t="s">
        <v>395</v>
      </c>
      <c r="B52" s="177"/>
      <c r="C52" s="177"/>
      <c r="D52" s="177"/>
      <c r="E52" s="177"/>
      <c r="F52" s="177"/>
      <c r="G52" s="177" t="e">
        <f t="shared" ref="G52:G56" si="66">SUM(H52:I52)</f>
        <v>#REF!</v>
      </c>
      <c r="H52" s="177" t="e">
        <f>SUMIFS(#REF!,#REF!,MID(A52,4,7))</f>
        <v>#REF!</v>
      </c>
      <c r="I52" s="177" t="e">
        <f>SUMIFS(#REF!,#REF!,MID(A52,4,7))+SUMIFS(#REF!,#REF!,MID(A52,4,7))</f>
        <v>#REF!</v>
      </c>
      <c r="J52" s="186" t="str">
        <f t="shared" si="48"/>
        <v/>
      </c>
      <c r="K52" s="186" t="str">
        <f t="shared" si="49"/>
        <v/>
      </c>
      <c r="L52" s="186" t="str">
        <f t="shared" si="50"/>
        <v/>
      </c>
      <c r="S52" s="177" t="e">
        <f t="shared" ref="S52:S56" si="67">SUM(T52:U52)</f>
        <v>#REF!</v>
      </c>
      <c r="T52" s="177" t="e">
        <f>SUMIFS(#REF!,#REF!,MID(TRIM(A52),2,7))</f>
        <v>#REF!</v>
      </c>
      <c r="U52" s="177" t="e">
        <f>SUMIFS(#REF!,#REF!,MID(TRIM(A52),2,7))</f>
        <v>#REF!</v>
      </c>
    </row>
    <row r="53" s="130" customFormat="1" ht="21.75" customHeight="1" spans="1:21">
      <c r="A53" s="172" t="s">
        <v>257</v>
      </c>
      <c r="B53" s="173">
        <f t="shared" ref="B53:I53" si="68">B54+B57</f>
        <v>2855.072474</v>
      </c>
      <c r="C53" s="173">
        <f t="shared" si="68"/>
        <v>150.652474</v>
      </c>
      <c r="D53" s="173">
        <f t="shared" si="68"/>
        <v>126.652474</v>
      </c>
      <c r="E53" s="173">
        <f t="shared" si="68"/>
        <v>24</v>
      </c>
      <c r="F53" s="173">
        <f t="shared" si="68"/>
        <v>2704.42</v>
      </c>
      <c r="G53" s="173" t="e">
        <f t="shared" si="68"/>
        <v>#REF!</v>
      </c>
      <c r="H53" s="173" t="e">
        <f t="shared" si="68"/>
        <v>#REF!</v>
      </c>
      <c r="I53" s="173" t="e">
        <f t="shared" si="68"/>
        <v>#REF!</v>
      </c>
      <c r="J53" s="184" t="e">
        <f t="shared" si="48"/>
        <v>#REF!</v>
      </c>
      <c r="K53" s="184" t="e">
        <f t="shared" si="49"/>
        <v>#REF!</v>
      </c>
      <c r="L53" s="184" t="e">
        <f t="shared" si="50"/>
        <v>#REF!</v>
      </c>
      <c r="S53" s="173" t="e">
        <f t="shared" ref="S53:U53" si="69">S54+S57</f>
        <v>#REF!</v>
      </c>
      <c r="T53" s="173" t="e">
        <f t="shared" si="69"/>
        <v>#REF!</v>
      </c>
      <c r="U53" s="173" t="e">
        <f t="shared" si="69"/>
        <v>#REF!</v>
      </c>
    </row>
    <row r="54" s="130" customFormat="1" ht="21.75" customHeight="1" spans="1:21">
      <c r="A54" s="174" t="s">
        <v>258</v>
      </c>
      <c r="B54" s="175">
        <f t="shared" ref="B54:I54" si="70">SUM(B55:B56)</f>
        <v>574.272474</v>
      </c>
      <c r="C54" s="175">
        <f t="shared" si="70"/>
        <v>150.652474</v>
      </c>
      <c r="D54" s="175">
        <f t="shared" si="70"/>
        <v>126.652474</v>
      </c>
      <c r="E54" s="175">
        <f t="shared" si="70"/>
        <v>24</v>
      </c>
      <c r="F54" s="175">
        <f t="shared" si="70"/>
        <v>423.62</v>
      </c>
      <c r="G54" s="175" t="e">
        <f t="shared" si="70"/>
        <v>#REF!</v>
      </c>
      <c r="H54" s="175" t="e">
        <f t="shared" si="70"/>
        <v>#REF!</v>
      </c>
      <c r="I54" s="175" t="e">
        <f t="shared" si="70"/>
        <v>#REF!</v>
      </c>
      <c r="J54" s="185" t="e">
        <f t="shared" si="48"/>
        <v>#REF!</v>
      </c>
      <c r="K54" s="185" t="e">
        <f t="shared" si="49"/>
        <v>#REF!</v>
      </c>
      <c r="L54" s="185" t="e">
        <f t="shared" si="50"/>
        <v>#REF!</v>
      </c>
      <c r="S54" s="175" t="e">
        <f t="shared" ref="S54:U54" si="71">SUM(S55:S56)</f>
        <v>#REF!</v>
      </c>
      <c r="T54" s="175" t="e">
        <f t="shared" si="71"/>
        <v>#REF!</v>
      </c>
      <c r="U54" s="175" t="e">
        <f t="shared" si="71"/>
        <v>#REF!</v>
      </c>
    </row>
    <row r="55" s="130" customFormat="1" ht="21.75" customHeight="1" spans="1:21">
      <c r="A55" s="176" t="s">
        <v>259</v>
      </c>
      <c r="B55" s="177">
        <v>150.652474</v>
      </c>
      <c r="C55" s="177">
        <v>150.652474</v>
      </c>
      <c r="D55" s="177">
        <v>126.652474</v>
      </c>
      <c r="E55" s="177">
        <v>24</v>
      </c>
      <c r="F55" s="177"/>
      <c r="G55" s="177" t="e">
        <f t="shared" si="66"/>
        <v>#REF!</v>
      </c>
      <c r="H55" s="177" t="e">
        <f>SUMIFS(#REF!,#REF!,MID(A55,4,7))</f>
        <v>#REF!</v>
      </c>
      <c r="I55" s="177" t="e">
        <f>SUMIFS(#REF!,#REF!,MID(A55,4,7))+SUMIFS(#REF!,#REF!,MID(A55,4,7))</f>
        <v>#REF!</v>
      </c>
      <c r="J55" s="186" t="e">
        <f t="shared" si="48"/>
        <v>#REF!</v>
      </c>
      <c r="K55" s="186" t="e">
        <f t="shared" si="49"/>
        <v>#REF!</v>
      </c>
      <c r="L55" s="186" t="str">
        <f t="shared" si="50"/>
        <v/>
      </c>
      <c r="S55" s="177" t="e">
        <f t="shared" si="67"/>
        <v>#REF!</v>
      </c>
      <c r="T55" s="177" t="e">
        <f>SUMIFS(#REF!,#REF!,MID(TRIM(A55),2,7))</f>
        <v>#REF!</v>
      </c>
      <c r="U55" s="177" t="e">
        <f>SUMIFS(#REF!,#REF!,MID(TRIM(A55),2,7))</f>
        <v>#REF!</v>
      </c>
    </row>
    <row r="56" s="130" customFormat="1" ht="21.75" customHeight="1" spans="1:21">
      <c r="A56" s="176" t="s">
        <v>261</v>
      </c>
      <c r="B56" s="177">
        <v>423.62</v>
      </c>
      <c r="C56" s="177"/>
      <c r="D56" s="177"/>
      <c r="E56" s="177"/>
      <c r="F56" s="177">
        <v>423.62</v>
      </c>
      <c r="G56" s="177" t="e">
        <f t="shared" si="66"/>
        <v>#REF!</v>
      </c>
      <c r="H56" s="177" t="e">
        <f>SUMIFS(#REF!,#REF!,MID(A56,4,7))</f>
        <v>#REF!</v>
      </c>
      <c r="I56" s="177" t="e">
        <f>SUMIFS(#REF!,#REF!,MID(A56,4,7))+SUMIFS(#REF!,#REF!,MID(A56,4,7))</f>
        <v>#REF!</v>
      </c>
      <c r="J56" s="186" t="e">
        <f t="shared" si="48"/>
        <v>#REF!</v>
      </c>
      <c r="K56" s="186" t="str">
        <f t="shared" si="49"/>
        <v/>
      </c>
      <c r="L56" s="186" t="e">
        <f t="shared" si="50"/>
        <v>#REF!</v>
      </c>
      <c r="S56" s="177" t="e">
        <f t="shared" si="67"/>
        <v>#REF!</v>
      </c>
      <c r="T56" s="177" t="e">
        <f>SUMIFS(#REF!,#REF!,MID(TRIM(A56),2,7))</f>
        <v>#REF!</v>
      </c>
      <c r="U56" s="177" t="e">
        <f>SUMIFS(#REF!,#REF!,MID(TRIM(A56),2,7))</f>
        <v>#REF!</v>
      </c>
    </row>
    <row r="57" s="130" customFormat="1" ht="21.75" customHeight="1" spans="1:21">
      <c r="A57" s="174" t="s">
        <v>264</v>
      </c>
      <c r="B57" s="175">
        <f t="shared" ref="B57:I57" si="72">SUM(B58)</f>
        <v>2280.8</v>
      </c>
      <c r="C57" s="175">
        <f t="shared" si="72"/>
        <v>0</v>
      </c>
      <c r="D57" s="175">
        <f t="shared" si="72"/>
        <v>0</v>
      </c>
      <c r="E57" s="175">
        <f t="shared" si="72"/>
        <v>0</v>
      </c>
      <c r="F57" s="175">
        <f t="shared" si="72"/>
        <v>2280.8</v>
      </c>
      <c r="G57" s="175" t="e">
        <f t="shared" si="72"/>
        <v>#REF!</v>
      </c>
      <c r="H57" s="175" t="e">
        <f t="shared" si="72"/>
        <v>#REF!</v>
      </c>
      <c r="I57" s="175" t="e">
        <f t="shared" si="72"/>
        <v>#REF!</v>
      </c>
      <c r="J57" s="185" t="e">
        <f t="shared" si="48"/>
        <v>#REF!</v>
      </c>
      <c r="K57" s="185" t="str">
        <f t="shared" si="49"/>
        <v/>
      </c>
      <c r="L57" s="185" t="e">
        <f t="shared" si="50"/>
        <v>#REF!</v>
      </c>
      <c r="S57" s="175" t="e">
        <f>SUM(S58)</f>
        <v>#REF!</v>
      </c>
      <c r="T57" s="175" t="e">
        <f t="shared" ref="S57:U57" si="73">SUM(T58)</f>
        <v>#REF!</v>
      </c>
      <c r="U57" s="175" t="e">
        <f t="shared" si="73"/>
        <v>#REF!</v>
      </c>
    </row>
    <row r="58" s="130" customFormat="1" ht="21.75" customHeight="1" spans="1:21">
      <c r="A58" s="176" t="s">
        <v>265</v>
      </c>
      <c r="B58" s="177">
        <v>2280.8</v>
      </c>
      <c r="C58" s="177"/>
      <c r="D58" s="177"/>
      <c r="E58" s="177"/>
      <c r="F58" s="177">
        <v>2280.8</v>
      </c>
      <c r="G58" s="177" t="e">
        <f>SUM(H58:I58)</f>
        <v>#REF!</v>
      </c>
      <c r="H58" s="177" t="e">
        <f>SUMIFS(#REF!,#REF!,MID(A58,4,7))</f>
        <v>#REF!</v>
      </c>
      <c r="I58" s="177" t="e">
        <f>SUMIFS(#REF!,#REF!,MID(A58,4,7))+SUMIFS(#REF!,#REF!,MID(A58,4,7))</f>
        <v>#REF!</v>
      </c>
      <c r="J58" s="186" t="e">
        <f t="shared" si="48"/>
        <v>#REF!</v>
      </c>
      <c r="K58" s="186" t="str">
        <f t="shared" si="49"/>
        <v/>
      </c>
      <c r="L58" s="186" t="e">
        <f t="shared" si="50"/>
        <v>#REF!</v>
      </c>
      <c r="S58" s="177" t="e">
        <f>SUM(T58:U58)</f>
        <v>#REF!</v>
      </c>
      <c r="T58" s="177" t="e">
        <f>SUMIFS(#REF!,#REF!,MID(TRIM(A58),2,7))</f>
        <v>#REF!</v>
      </c>
      <c r="U58" s="177" t="e">
        <f>SUMIFS(#REF!,#REF!,MID(TRIM(A58),2,7))</f>
        <v>#REF!</v>
      </c>
    </row>
    <row r="59" s="130" customFormat="1" ht="21.75" customHeight="1" spans="1:21">
      <c r="A59" s="172" t="s">
        <v>268</v>
      </c>
      <c r="B59" s="173"/>
      <c r="C59" s="173"/>
      <c r="D59" s="173"/>
      <c r="E59" s="173"/>
      <c r="F59" s="173">
        <f>F60</f>
        <v>0</v>
      </c>
      <c r="G59" s="173" t="e">
        <f>G60</f>
        <v>#REF!</v>
      </c>
      <c r="H59" s="173" t="e">
        <f>H60</f>
        <v>#REF!</v>
      </c>
      <c r="I59" s="173" t="e">
        <f>I60</f>
        <v>#REF!</v>
      </c>
      <c r="J59" s="184" t="str">
        <f t="shared" si="48"/>
        <v/>
      </c>
      <c r="K59" s="184" t="str">
        <f t="shared" si="49"/>
        <v/>
      </c>
      <c r="L59" s="184" t="str">
        <f t="shared" si="50"/>
        <v/>
      </c>
      <c r="S59" s="173" t="e">
        <f>S60</f>
        <v>#REF!</v>
      </c>
      <c r="T59" s="173" t="e">
        <f>T60</f>
        <v>#REF!</v>
      </c>
      <c r="U59" s="173" t="e">
        <f>U60</f>
        <v>#REF!</v>
      </c>
    </row>
    <row r="60" s="130" customFormat="1" ht="21.75" customHeight="1" spans="1:21">
      <c r="A60" s="174" t="s">
        <v>283</v>
      </c>
      <c r="B60" s="175"/>
      <c r="C60" s="175"/>
      <c r="D60" s="175"/>
      <c r="E60" s="175"/>
      <c r="F60" s="175">
        <f>SUM(F61)</f>
        <v>0</v>
      </c>
      <c r="G60" s="175" t="e">
        <f>SUM(G61)</f>
        <v>#REF!</v>
      </c>
      <c r="H60" s="175" t="e">
        <f>SUM(H61)</f>
        <v>#REF!</v>
      </c>
      <c r="I60" s="175" t="e">
        <f>SUM(I61)</f>
        <v>#REF!</v>
      </c>
      <c r="J60" s="185" t="str">
        <f t="shared" si="48"/>
        <v/>
      </c>
      <c r="K60" s="185" t="str">
        <f t="shared" si="49"/>
        <v/>
      </c>
      <c r="L60" s="185" t="str">
        <f t="shared" si="50"/>
        <v/>
      </c>
      <c r="S60" s="175" t="e">
        <f t="shared" ref="S60:U60" si="74">SUM(S61)</f>
        <v>#REF!</v>
      </c>
      <c r="T60" s="175" t="e">
        <f t="shared" si="74"/>
        <v>#REF!</v>
      </c>
      <c r="U60" s="175" t="e">
        <f t="shared" si="74"/>
        <v>#REF!</v>
      </c>
    </row>
    <row r="61" s="130" customFormat="1" ht="21.75" customHeight="1" spans="1:21">
      <c r="A61" s="178" t="s">
        <v>286</v>
      </c>
      <c r="B61" s="177"/>
      <c r="C61" s="177"/>
      <c r="D61" s="177"/>
      <c r="E61" s="177"/>
      <c r="F61" s="177"/>
      <c r="G61" s="177" t="e">
        <f>SUM(H61:I61)</f>
        <v>#REF!</v>
      </c>
      <c r="H61" s="177" t="e">
        <f>SUMIFS(#REF!,#REF!,MID(A61,4,7))</f>
        <v>#REF!</v>
      </c>
      <c r="I61" s="177" t="e">
        <f>SUMIFS(#REF!,#REF!,MID(A61,4,7))+SUMIFS(#REF!,#REF!,MID(A61,4,7))</f>
        <v>#REF!</v>
      </c>
      <c r="J61" s="186" t="str">
        <f t="shared" si="48"/>
        <v/>
      </c>
      <c r="K61" s="186" t="str">
        <f t="shared" si="49"/>
        <v/>
      </c>
      <c r="L61" s="186" t="str">
        <f t="shared" si="50"/>
        <v/>
      </c>
      <c r="S61" s="177" t="e">
        <f>SUM(T61:U61)</f>
        <v>#REF!</v>
      </c>
      <c r="T61" s="177" t="e">
        <f>SUMIFS(#REF!,#REF!,MID(TRIM(A61),2,7))</f>
        <v>#REF!</v>
      </c>
      <c r="U61" s="177" t="e">
        <f>SUMIFS(#REF!,#REF!,MID(TRIM(A61),2,7))</f>
        <v>#REF!</v>
      </c>
    </row>
    <row r="62" s="130" customFormat="1" ht="21.75" customHeight="1" spans="1:21">
      <c r="A62" s="172" t="s">
        <v>314</v>
      </c>
      <c r="B62" s="173">
        <f t="shared" ref="B62:I62" si="75">B63</f>
        <v>106.065594</v>
      </c>
      <c r="C62" s="173">
        <f t="shared" si="75"/>
        <v>106.065594</v>
      </c>
      <c r="D62" s="173">
        <f t="shared" si="75"/>
        <v>92.389867</v>
      </c>
      <c r="E62" s="173">
        <f t="shared" si="75"/>
        <v>13.675727</v>
      </c>
      <c r="F62" s="173">
        <f t="shared" si="75"/>
        <v>0</v>
      </c>
      <c r="G62" s="173" t="e">
        <f t="shared" si="75"/>
        <v>#REF!</v>
      </c>
      <c r="H62" s="173" t="e">
        <f t="shared" si="75"/>
        <v>#REF!</v>
      </c>
      <c r="I62" s="173" t="e">
        <f t="shared" si="75"/>
        <v>#REF!</v>
      </c>
      <c r="J62" s="184" t="e">
        <f t="shared" si="48"/>
        <v>#REF!</v>
      </c>
      <c r="K62" s="184" t="e">
        <f t="shared" si="49"/>
        <v>#REF!</v>
      </c>
      <c r="L62" s="184" t="str">
        <f t="shared" si="50"/>
        <v/>
      </c>
      <c r="S62" s="173" t="e">
        <f t="shared" ref="S62:U62" si="76">S63</f>
        <v>#REF!</v>
      </c>
      <c r="T62" s="173" t="e">
        <f t="shared" si="76"/>
        <v>#REF!</v>
      </c>
      <c r="U62" s="173" t="e">
        <f t="shared" si="76"/>
        <v>#REF!</v>
      </c>
    </row>
    <row r="63" s="130" customFormat="1" ht="21.75" customHeight="1" spans="1:21">
      <c r="A63" s="174" t="s">
        <v>396</v>
      </c>
      <c r="B63" s="175">
        <f t="shared" ref="B63:I63" si="77">SUM(B64:B65)</f>
        <v>106.065594</v>
      </c>
      <c r="C63" s="175">
        <f t="shared" si="77"/>
        <v>106.065594</v>
      </c>
      <c r="D63" s="175">
        <f t="shared" si="77"/>
        <v>92.389867</v>
      </c>
      <c r="E63" s="175">
        <f t="shared" si="77"/>
        <v>13.675727</v>
      </c>
      <c r="F63" s="175">
        <f t="shared" si="77"/>
        <v>0</v>
      </c>
      <c r="G63" s="175" t="e">
        <f t="shared" si="77"/>
        <v>#REF!</v>
      </c>
      <c r="H63" s="175" t="e">
        <f t="shared" si="77"/>
        <v>#REF!</v>
      </c>
      <c r="I63" s="175" t="e">
        <f t="shared" si="77"/>
        <v>#REF!</v>
      </c>
      <c r="J63" s="185" t="e">
        <f t="shared" si="48"/>
        <v>#REF!</v>
      </c>
      <c r="K63" s="185" t="e">
        <f t="shared" si="49"/>
        <v>#REF!</v>
      </c>
      <c r="L63" s="185" t="str">
        <f t="shared" si="50"/>
        <v/>
      </c>
      <c r="S63" s="175" t="e">
        <f t="shared" ref="S63:U63" si="78">SUM(S64:S65)</f>
        <v>#REF!</v>
      </c>
      <c r="T63" s="175" t="e">
        <f t="shared" si="78"/>
        <v>#REF!</v>
      </c>
      <c r="U63" s="175" t="e">
        <f t="shared" si="78"/>
        <v>#REF!</v>
      </c>
    </row>
    <row r="64" s="130" customFormat="1" ht="21.75" customHeight="1" spans="1:21">
      <c r="A64" s="176" t="s">
        <v>397</v>
      </c>
      <c r="B64" s="177">
        <v>106.065594</v>
      </c>
      <c r="C64" s="177">
        <v>106.065594</v>
      </c>
      <c r="D64" s="177">
        <v>92.389867</v>
      </c>
      <c r="E64" s="177">
        <v>13.675727</v>
      </c>
      <c r="F64" s="177"/>
      <c r="G64" s="177" t="e">
        <f>SUM(H64:I64)</f>
        <v>#REF!</v>
      </c>
      <c r="H64" s="177" t="e">
        <f>SUMIFS(#REF!,#REF!,MID(A64,4,7))</f>
        <v>#REF!</v>
      </c>
      <c r="I64" s="177" t="e">
        <f>SUMIFS(#REF!,#REF!,MID(A64,4,7))+SUMIFS(#REF!,#REF!,MID(A64,4,7))</f>
        <v>#REF!</v>
      </c>
      <c r="J64" s="186" t="e">
        <f t="shared" si="48"/>
        <v>#REF!</v>
      </c>
      <c r="K64" s="186" t="e">
        <f t="shared" si="49"/>
        <v>#REF!</v>
      </c>
      <c r="L64" s="186" t="str">
        <f t="shared" si="50"/>
        <v/>
      </c>
      <c r="S64" s="177" t="e">
        <f>SUM(T64:U64)</f>
        <v>#REF!</v>
      </c>
      <c r="T64" s="177" t="e">
        <f>SUMIFS(#REF!,#REF!,MID(TRIM(A64),2,7))</f>
        <v>#REF!</v>
      </c>
      <c r="U64" s="177" t="e">
        <f>SUMIFS(#REF!,#REF!,MID(TRIM(A64),2,7))</f>
        <v>#REF!</v>
      </c>
    </row>
    <row r="65" s="130" customFormat="1" ht="21.75" customHeight="1" spans="1:21">
      <c r="A65" s="178" t="s">
        <v>398</v>
      </c>
      <c r="B65" s="177"/>
      <c r="C65" s="177"/>
      <c r="D65" s="177"/>
      <c r="E65" s="177"/>
      <c r="F65" s="177"/>
      <c r="G65" s="177" t="e">
        <f>SUM(H65:I65)</f>
        <v>#REF!</v>
      </c>
      <c r="H65" s="177" t="e">
        <f>SUMIFS(#REF!,#REF!,MID(A65,4,7))</f>
        <v>#REF!</v>
      </c>
      <c r="I65" s="177" t="e">
        <f>SUMIFS(#REF!,#REF!,MID(A65,4,7))+SUMIFS(#REF!,#REF!,MID(A65,4,7))</f>
        <v>#REF!</v>
      </c>
      <c r="J65" s="186" t="str">
        <f t="shared" si="48"/>
        <v/>
      </c>
      <c r="K65" s="186" t="str">
        <f t="shared" si="49"/>
        <v/>
      </c>
      <c r="L65" s="186" t="str">
        <f t="shared" si="50"/>
        <v/>
      </c>
      <c r="S65" s="177" t="e">
        <f>SUM(T65:U65)</f>
        <v>#REF!</v>
      </c>
      <c r="T65" s="177" t="e">
        <f>SUMIFS(#REF!,#REF!,MID(TRIM(A65),2,7))</f>
        <v>#REF!</v>
      </c>
      <c r="U65" s="177" t="e">
        <f>SUMIFS(#REF!,#REF!,MID(TRIM(A65),2,7))</f>
        <v>#REF!</v>
      </c>
    </row>
    <row r="66" s="130" customFormat="1" ht="21.75" customHeight="1" spans="1:21">
      <c r="A66" s="172" t="s">
        <v>360</v>
      </c>
      <c r="B66" s="173">
        <f t="shared" ref="B66:I66" si="79">B67</f>
        <v>600</v>
      </c>
      <c r="C66" s="173">
        <f t="shared" si="79"/>
        <v>0</v>
      </c>
      <c r="D66" s="173">
        <f t="shared" si="79"/>
        <v>0</v>
      </c>
      <c r="E66" s="173">
        <f t="shared" si="79"/>
        <v>0</v>
      </c>
      <c r="F66" s="173">
        <f t="shared" si="79"/>
        <v>600</v>
      </c>
      <c r="G66" s="173" t="e">
        <f t="shared" si="79"/>
        <v>#REF!</v>
      </c>
      <c r="H66" s="173" t="e">
        <f t="shared" si="79"/>
        <v>#REF!</v>
      </c>
      <c r="I66" s="173" t="e">
        <f t="shared" si="79"/>
        <v>#REF!</v>
      </c>
      <c r="J66" s="184" t="e">
        <f t="shared" si="48"/>
        <v>#REF!</v>
      </c>
      <c r="K66" s="184" t="str">
        <f t="shared" si="49"/>
        <v/>
      </c>
      <c r="L66" s="184" t="e">
        <f t="shared" si="50"/>
        <v>#REF!</v>
      </c>
      <c r="S66" s="173" t="e">
        <f t="shared" ref="S66:U66" si="80">S67</f>
        <v>#REF!</v>
      </c>
      <c r="T66" s="173" t="e">
        <f t="shared" si="80"/>
        <v>#REF!</v>
      </c>
      <c r="U66" s="173" t="e">
        <f t="shared" si="80"/>
        <v>#REF!</v>
      </c>
    </row>
    <row r="67" s="130" customFormat="1" ht="21.75" customHeight="1" spans="1:21">
      <c r="A67" s="174" t="s">
        <v>361</v>
      </c>
      <c r="B67" s="175">
        <f t="shared" ref="B67:I67" si="81">SUM(B68)</f>
        <v>600</v>
      </c>
      <c r="C67" s="175">
        <f t="shared" si="81"/>
        <v>0</v>
      </c>
      <c r="D67" s="175">
        <f t="shared" si="81"/>
        <v>0</v>
      </c>
      <c r="E67" s="175">
        <f t="shared" si="81"/>
        <v>0</v>
      </c>
      <c r="F67" s="175">
        <f t="shared" si="81"/>
        <v>600</v>
      </c>
      <c r="G67" s="175" t="e">
        <f t="shared" si="81"/>
        <v>#REF!</v>
      </c>
      <c r="H67" s="175" t="e">
        <f t="shared" si="81"/>
        <v>#REF!</v>
      </c>
      <c r="I67" s="175" t="e">
        <f t="shared" si="81"/>
        <v>#REF!</v>
      </c>
      <c r="J67" s="185" t="e">
        <f t="shared" si="48"/>
        <v>#REF!</v>
      </c>
      <c r="K67" s="185" t="str">
        <f t="shared" si="49"/>
        <v/>
      </c>
      <c r="L67" s="185" t="e">
        <f t="shared" si="50"/>
        <v>#REF!</v>
      </c>
      <c r="S67" s="175" t="e">
        <f t="shared" ref="S67:U67" si="82">SUM(S68)</f>
        <v>#REF!</v>
      </c>
      <c r="T67" s="175" t="e">
        <f t="shared" si="82"/>
        <v>#REF!</v>
      </c>
      <c r="U67" s="175" t="e">
        <f t="shared" si="82"/>
        <v>#REF!</v>
      </c>
    </row>
    <row r="68" s="130" customFormat="1" ht="21.75" customHeight="1" spans="1:21">
      <c r="A68" s="176" t="s">
        <v>362</v>
      </c>
      <c r="B68" s="177">
        <v>600</v>
      </c>
      <c r="C68" s="177"/>
      <c r="D68" s="177"/>
      <c r="E68" s="177"/>
      <c r="F68" s="177">
        <v>600</v>
      </c>
      <c r="G68" s="177" t="e">
        <f t="shared" ref="G68:G73" si="83">SUM(H68:I68)</f>
        <v>#REF!</v>
      </c>
      <c r="H68" s="177" t="e">
        <f>SUMIFS(#REF!,#REF!,MID(A68,4,7))</f>
        <v>#REF!</v>
      </c>
      <c r="I68" s="177" t="e">
        <f>SUMIFS(#REF!,#REF!,MID(A68,4,7))+SUMIFS(#REF!,#REF!,MID(A68,4,7))</f>
        <v>#REF!</v>
      </c>
      <c r="J68" s="186" t="e">
        <f t="shared" si="48"/>
        <v>#REF!</v>
      </c>
      <c r="K68" s="186" t="str">
        <f t="shared" si="49"/>
        <v/>
      </c>
      <c r="L68" s="186" t="e">
        <f t="shared" si="50"/>
        <v>#REF!</v>
      </c>
      <c r="S68" s="177" t="e">
        <f t="shared" ref="S68:S73" si="84">SUM(T68:U68)</f>
        <v>#REF!</v>
      </c>
      <c r="T68" s="177" t="e">
        <f>SUMIFS(#REF!,#REF!,MID(TRIM(A68),2,3))</f>
        <v>#REF!</v>
      </c>
      <c r="U68" s="177" t="e">
        <f>SUMIFS(#REF!,#REF!,MID(TRIM(A68),2,7))</f>
        <v>#REF!</v>
      </c>
    </row>
    <row r="69" s="130" customFormat="1" ht="21.75" customHeight="1" spans="1:21">
      <c r="A69" s="172" t="s">
        <v>363</v>
      </c>
      <c r="B69" s="173">
        <f t="shared" ref="B69:I69" si="85">B70+B72</f>
        <v>5155</v>
      </c>
      <c r="C69" s="173">
        <f t="shared" si="85"/>
        <v>0</v>
      </c>
      <c r="D69" s="173">
        <f t="shared" si="85"/>
        <v>0</v>
      </c>
      <c r="E69" s="173">
        <f t="shared" si="85"/>
        <v>0</v>
      </c>
      <c r="F69" s="173">
        <f t="shared" si="85"/>
        <v>5155</v>
      </c>
      <c r="G69" s="173" t="e">
        <f t="shared" si="85"/>
        <v>#REF!</v>
      </c>
      <c r="H69" s="173" t="e">
        <f t="shared" si="85"/>
        <v>#REF!</v>
      </c>
      <c r="I69" s="173" t="e">
        <f t="shared" si="85"/>
        <v>#REF!</v>
      </c>
      <c r="J69" s="184" t="e">
        <f t="shared" si="48"/>
        <v>#REF!</v>
      </c>
      <c r="K69" s="184" t="str">
        <f t="shared" si="49"/>
        <v/>
      </c>
      <c r="L69" s="184" t="e">
        <f t="shared" si="50"/>
        <v>#REF!</v>
      </c>
      <c r="S69" s="173" t="e">
        <f t="shared" ref="S69:U69" si="86">S70+S72</f>
        <v>#REF!</v>
      </c>
      <c r="T69" s="173" t="e">
        <f t="shared" si="86"/>
        <v>#REF!</v>
      </c>
      <c r="U69" s="173" t="e">
        <f t="shared" si="86"/>
        <v>#REF!</v>
      </c>
    </row>
    <row r="70" s="130" customFormat="1" ht="21.75" customHeight="1" spans="1:21">
      <c r="A70" s="174" t="s">
        <v>364</v>
      </c>
      <c r="B70" s="175">
        <f t="shared" ref="B70:I70" si="87">SUM(B71)</f>
        <v>1924</v>
      </c>
      <c r="C70" s="175">
        <f t="shared" si="87"/>
        <v>0</v>
      </c>
      <c r="D70" s="175">
        <f t="shared" si="87"/>
        <v>0</v>
      </c>
      <c r="E70" s="175">
        <f t="shared" si="87"/>
        <v>0</v>
      </c>
      <c r="F70" s="175">
        <f t="shared" si="87"/>
        <v>1924</v>
      </c>
      <c r="G70" s="175" t="e">
        <f t="shared" si="87"/>
        <v>#REF!</v>
      </c>
      <c r="H70" s="175" t="e">
        <f t="shared" si="87"/>
        <v>#REF!</v>
      </c>
      <c r="I70" s="175" t="e">
        <f t="shared" si="87"/>
        <v>#REF!</v>
      </c>
      <c r="J70" s="185" t="e">
        <f t="shared" si="48"/>
        <v>#REF!</v>
      </c>
      <c r="K70" s="185" t="str">
        <f t="shared" si="49"/>
        <v/>
      </c>
      <c r="L70" s="185" t="e">
        <f t="shared" si="50"/>
        <v>#REF!</v>
      </c>
      <c r="S70" s="175" t="e">
        <f t="shared" ref="S70:U70" si="88">SUM(S71)</f>
        <v>#REF!</v>
      </c>
      <c r="T70" s="175" t="e">
        <f t="shared" si="88"/>
        <v>#REF!</v>
      </c>
      <c r="U70" s="175" t="e">
        <f t="shared" si="88"/>
        <v>#REF!</v>
      </c>
    </row>
    <row r="71" s="130" customFormat="1" ht="21.75" customHeight="1" spans="1:21">
      <c r="A71" s="176" t="s">
        <v>365</v>
      </c>
      <c r="B71" s="177">
        <v>1924</v>
      </c>
      <c r="C71" s="177"/>
      <c r="D71" s="177"/>
      <c r="E71" s="177"/>
      <c r="F71" s="177">
        <v>1924</v>
      </c>
      <c r="G71" s="177" t="e">
        <f t="shared" si="83"/>
        <v>#REF!</v>
      </c>
      <c r="H71" s="177" t="e">
        <f>SUMIFS(#REF!,#REF!,MID(A71,4,7))</f>
        <v>#REF!</v>
      </c>
      <c r="I71" s="177" t="e">
        <f>SUMIFS(#REF!,#REF!,MID(A71,4,7))+SUMIFS(#REF!,#REF!,MID(A71,4,7))</f>
        <v>#REF!</v>
      </c>
      <c r="J71" s="186" t="e">
        <f t="shared" si="48"/>
        <v>#REF!</v>
      </c>
      <c r="K71" s="186" t="str">
        <f t="shared" si="49"/>
        <v/>
      </c>
      <c r="L71" s="186" t="e">
        <f t="shared" si="50"/>
        <v>#REF!</v>
      </c>
      <c r="S71" s="177" t="e">
        <f t="shared" si="84"/>
        <v>#REF!</v>
      </c>
      <c r="T71" s="177" t="e">
        <f>SUMIFS(#REF!,#REF!,MID(TRIM(A71),2,7))</f>
        <v>#REF!</v>
      </c>
      <c r="U71" s="177" t="e">
        <f>SUMIFS(#REF!,#REF!,MID(TRIM(A71),2,7))</f>
        <v>#REF!</v>
      </c>
    </row>
    <row r="72" s="130" customFormat="1" ht="21.75" customHeight="1" spans="1:21">
      <c r="A72" s="174" t="s">
        <v>366</v>
      </c>
      <c r="B72" s="175">
        <f t="shared" ref="B72:I72" si="89">SUM(B73)</f>
        <v>3231</v>
      </c>
      <c r="C72" s="175">
        <f t="shared" si="89"/>
        <v>0</v>
      </c>
      <c r="D72" s="175">
        <f t="shared" si="89"/>
        <v>0</v>
      </c>
      <c r="E72" s="175">
        <f t="shared" si="89"/>
        <v>0</v>
      </c>
      <c r="F72" s="175">
        <f t="shared" si="89"/>
        <v>3231</v>
      </c>
      <c r="G72" s="175" t="e">
        <f t="shared" si="89"/>
        <v>#REF!</v>
      </c>
      <c r="H72" s="175" t="e">
        <f t="shared" si="89"/>
        <v>#REF!</v>
      </c>
      <c r="I72" s="175" t="e">
        <f t="shared" si="89"/>
        <v>#REF!</v>
      </c>
      <c r="J72" s="185" t="e">
        <f t="shared" si="48"/>
        <v>#REF!</v>
      </c>
      <c r="K72" s="185" t="str">
        <f t="shared" si="49"/>
        <v/>
      </c>
      <c r="L72" s="185" t="e">
        <f t="shared" si="50"/>
        <v>#REF!</v>
      </c>
      <c r="S72" s="175" t="e">
        <f t="shared" ref="S72:U72" si="90">SUM(S73)</f>
        <v>#REF!</v>
      </c>
      <c r="T72" s="175" t="e">
        <f t="shared" si="90"/>
        <v>#REF!</v>
      </c>
      <c r="U72" s="175" t="e">
        <f t="shared" si="90"/>
        <v>#REF!</v>
      </c>
    </row>
    <row r="73" s="130" customFormat="1" ht="21.75" customHeight="1" spans="1:21">
      <c r="A73" s="176" t="s">
        <v>367</v>
      </c>
      <c r="B73" s="177">
        <v>3231</v>
      </c>
      <c r="C73" s="177"/>
      <c r="D73" s="177"/>
      <c r="E73" s="177"/>
      <c r="F73" s="177">
        <v>3231</v>
      </c>
      <c r="G73" s="177" t="e">
        <f t="shared" si="83"/>
        <v>#REF!</v>
      </c>
      <c r="H73" s="177" t="e">
        <f>SUMIFS(#REF!,#REF!,MID(A73,4,7))</f>
        <v>#REF!</v>
      </c>
      <c r="I73" s="177" t="e">
        <f>SUMIFS(#REF!,#REF!,MID(A73,4,7))+SUMIFS(#REF!,#REF!,MID(A73,4,7))</f>
        <v>#REF!</v>
      </c>
      <c r="J73" s="186" t="e">
        <f t="shared" si="48"/>
        <v>#REF!</v>
      </c>
      <c r="K73" s="186" t="str">
        <f t="shared" si="49"/>
        <v/>
      </c>
      <c r="L73" s="186" t="e">
        <f t="shared" si="50"/>
        <v>#REF!</v>
      </c>
      <c r="S73" s="177" t="e">
        <f t="shared" si="84"/>
        <v>#REF!</v>
      </c>
      <c r="T73" s="177" t="e">
        <f>SUMIFS(#REF!,#REF!,MID(TRIM(A73),2,7))</f>
        <v>#REF!</v>
      </c>
      <c r="U73" s="177" t="e">
        <f>SUMIFS(#REF!,#REF!,MID(TRIM(A73),2,7))</f>
        <v>#REF!</v>
      </c>
    </row>
    <row r="74" s="130" customFormat="1" ht="21.75" customHeight="1" spans="1:21">
      <c r="A74" s="172" t="s">
        <v>368</v>
      </c>
      <c r="B74" s="173">
        <f t="shared" ref="B74:I74" si="91">B75</f>
        <v>922</v>
      </c>
      <c r="C74" s="173">
        <f t="shared" si="91"/>
        <v>0</v>
      </c>
      <c r="D74" s="173">
        <f t="shared" si="91"/>
        <v>0</v>
      </c>
      <c r="E74" s="173">
        <f t="shared" si="91"/>
        <v>0</v>
      </c>
      <c r="F74" s="173">
        <f t="shared" si="91"/>
        <v>922</v>
      </c>
      <c r="G74" s="173" t="e">
        <f t="shared" si="91"/>
        <v>#REF!</v>
      </c>
      <c r="H74" s="173" t="e">
        <f t="shared" si="91"/>
        <v>#REF!</v>
      </c>
      <c r="I74" s="173" t="e">
        <f t="shared" si="91"/>
        <v>#REF!</v>
      </c>
      <c r="J74" s="184" t="e">
        <f t="shared" si="48"/>
        <v>#REF!</v>
      </c>
      <c r="K74" s="184" t="str">
        <f t="shared" si="49"/>
        <v/>
      </c>
      <c r="L74" s="184" t="e">
        <f t="shared" si="50"/>
        <v>#REF!</v>
      </c>
      <c r="S74" s="173" t="e">
        <f t="shared" ref="S74:U74" si="92">S75</f>
        <v>#REF!</v>
      </c>
      <c r="T74" s="173" t="e">
        <f t="shared" si="92"/>
        <v>#REF!</v>
      </c>
      <c r="U74" s="173" t="e">
        <f t="shared" si="92"/>
        <v>#REF!</v>
      </c>
    </row>
    <row r="75" s="130" customFormat="1" ht="21.75" customHeight="1" spans="1:21">
      <c r="A75" s="174" t="s">
        <v>369</v>
      </c>
      <c r="B75" s="175">
        <f t="shared" ref="B75:I75" si="93">SUM(B76)</f>
        <v>922</v>
      </c>
      <c r="C75" s="175">
        <f t="shared" si="93"/>
        <v>0</v>
      </c>
      <c r="D75" s="175">
        <f t="shared" si="93"/>
        <v>0</v>
      </c>
      <c r="E75" s="175">
        <f t="shared" si="93"/>
        <v>0</v>
      </c>
      <c r="F75" s="175">
        <f t="shared" si="93"/>
        <v>922</v>
      </c>
      <c r="G75" s="175" t="e">
        <f t="shared" si="93"/>
        <v>#REF!</v>
      </c>
      <c r="H75" s="175" t="e">
        <f t="shared" si="93"/>
        <v>#REF!</v>
      </c>
      <c r="I75" s="175" t="e">
        <f t="shared" si="93"/>
        <v>#REF!</v>
      </c>
      <c r="J75" s="185" t="e">
        <f t="shared" si="48"/>
        <v>#REF!</v>
      </c>
      <c r="K75" s="185" t="str">
        <f t="shared" si="49"/>
        <v/>
      </c>
      <c r="L75" s="185" t="e">
        <f t="shared" si="50"/>
        <v>#REF!</v>
      </c>
      <c r="S75" s="175" t="e">
        <f t="shared" ref="S75:U75" si="94">SUM(S76)</f>
        <v>#REF!</v>
      </c>
      <c r="T75" s="175" t="e">
        <f t="shared" si="94"/>
        <v>#REF!</v>
      </c>
      <c r="U75" s="175" t="e">
        <f t="shared" si="94"/>
        <v>#REF!</v>
      </c>
    </row>
    <row r="76" s="130" customFormat="1" ht="21.75" customHeight="1" spans="1:21">
      <c r="A76" s="176" t="s">
        <v>370</v>
      </c>
      <c r="B76" s="177">
        <v>922</v>
      </c>
      <c r="C76" s="177"/>
      <c r="D76" s="177"/>
      <c r="E76" s="177"/>
      <c r="F76" s="177">
        <v>922</v>
      </c>
      <c r="G76" s="177" t="e">
        <f>SUM(H76:I76)</f>
        <v>#REF!</v>
      </c>
      <c r="H76" s="177" t="e">
        <f>SUMIFS(#REF!,#REF!,MID(A76,4,7))</f>
        <v>#REF!</v>
      </c>
      <c r="I76" s="177" t="e">
        <f>SUMIFS(#REF!,#REF!,MID(A76,4,7))+SUMIFS(#REF!,#REF!,MID(A76,4,7))</f>
        <v>#REF!</v>
      </c>
      <c r="J76" s="186" t="e">
        <f t="shared" ref="J76:J83" si="95">IF(B76=0,"",G76/B76)</f>
        <v>#REF!</v>
      </c>
      <c r="K76" s="186" t="str">
        <f t="shared" ref="K76:K83" si="96">IF(C76=0,"",H76/C76)</f>
        <v/>
      </c>
      <c r="L76" s="186" t="e">
        <f t="shared" ref="L76:L83" si="97">IF(F76=0,"",I76/F76)</f>
        <v>#REF!</v>
      </c>
      <c r="S76" s="177" t="e">
        <f>SUM(T76:U76)</f>
        <v>#REF!</v>
      </c>
      <c r="T76" s="177" t="e">
        <f>SUMIFS(#REF!,#REF!,MID(TRIM(A76),2,7))</f>
        <v>#REF!</v>
      </c>
      <c r="U76" s="177" t="e">
        <f>SUMIFS(#REF!,#REF!,MID(TRIM(A76),2,7))</f>
        <v>#REF!</v>
      </c>
    </row>
    <row r="77" s="130" customFormat="1" ht="21.75" customHeight="1" spans="1:21">
      <c r="A77" s="172" t="s">
        <v>371</v>
      </c>
      <c r="B77" s="173">
        <f t="shared" ref="B77:I77" si="98">B78</f>
        <v>660</v>
      </c>
      <c r="C77" s="173">
        <f t="shared" si="98"/>
        <v>0</v>
      </c>
      <c r="D77" s="173">
        <f t="shared" si="98"/>
        <v>0</v>
      </c>
      <c r="E77" s="173">
        <f t="shared" si="98"/>
        <v>0</v>
      </c>
      <c r="F77" s="173">
        <f t="shared" si="98"/>
        <v>660</v>
      </c>
      <c r="G77" s="173" t="e">
        <f t="shared" si="98"/>
        <v>#REF!</v>
      </c>
      <c r="H77" s="173" t="e">
        <f t="shared" si="98"/>
        <v>#REF!</v>
      </c>
      <c r="I77" s="173" t="e">
        <f t="shared" si="98"/>
        <v>#REF!</v>
      </c>
      <c r="J77" s="184" t="e">
        <f t="shared" si="95"/>
        <v>#REF!</v>
      </c>
      <c r="K77" s="184" t="str">
        <f t="shared" si="96"/>
        <v/>
      </c>
      <c r="L77" s="184" t="e">
        <f t="shared" si="97"/>
        <v>#REF!</v>
      </c>
      <c r="S77" s="173" t="e">
        <f t="shared" ref="S77:U77" si="99">S78</f>
        <v>#REF!</v>
      </c>
      <c r="T77" s="173" t="e">
        <f t="shared" si="99"/>
        <v>#REF!</v>
      </c>
      <c r="U77" s="173" t="e">
        <f t="shared" si="99"/>
        <v>#REF!</v>
      </c>
    </row>
    <row r="78" s="130" customFormat="1" ht="21.75" customHeight="1" spans="1:21">
      <c r="A78" s="174" t="s">
        <v>372</v>
      </c>
      <c r="B78" s="175">
        <f t="shared" ref="B78:I78" si="100">SUM(B79)</f>
        <v>660</v>
      </c>
      <c r="C78" s="175">
        <f t="shared" si="100"/>
        <v>0</v>
      </c>
      <c r="D78" s="175">
        <f t="shared" si="100"/>
        <v>0</v>
      </c>
      <c r="E78" s="175">
        <f t="shared" si="100"/>
        <v>0</v>
      </c>
      <c r="F78" s="175">
        <f t="shared" si="100"/>
        <v>660</v>
      </c>
      <c r="G78" s="175" t="e">
        <f t="shared" si="100"/>
        <v>#REF!</v>
      </c>
      <c r="H78" s="175" t="e">
        <f t="shared" si="100"/>
        <v>#REF!</v>
      </c>
      <c r="I78" s="175" t="e">
        <f t="shared" si="100"/>
        <v>#REF!</v>
      </c>
      <c r="J78" s="185" t="e">
        <f t="shared" si="95"/>
        <v>#REF!</v>
      </c>
      <c r="K78" s="185" t="str">
        <f t="shared" si="96"/>
        <v/>
      </c>
      <c r="L78" s="185" t="e">
        <f t="shared" si="97"/>
        <v>#REF!</v>
      </c>
      <c r="S78" s="175" t="e">
        <f t="shared" ref="S78:U78" si="101">SUM(S79)</f>
        <v>#REF!</v>
      </c>
      <c r="T78" s="175" t="e">
        <f t="shared" si="101"/>
        <v>#REF!</v>
      </c>
      <c r="U78" s="175" t="e">
        <f t="shared" si="101"/>
        <v>#REF!</v>
      </c>
    </row>
    <row r="79" s="130" customFormat="1" ht="21.75" customHeight="1" spans="1:21">
      <c r="A79" s="176" t="s">
        <v>373</v>
      </c>
      <c r="B79" s="177">
        <v>660</v>
      </c>
      <c r="C79" s="177"/>
      <c r="D79" s="177"/>
      <c r="E79" s="177"/>
      <c r="F79" s="177">
        <v>660</v>
      </c>
      <c r="G79" s="177" t="e">
        <f>SUM(H79:I79)</f>
        <v>#REF!</v>
      </c>
      <c r="H79" s="177" t="e">
        <f>SUMIFS(#REF!,#REF!,MID(A79,4,7))</f>
        <v>#REF!</v>
      </c>
      <c r="I79" s="177" t="e">
        <f>SUMIFS(#REF!,#REF!,MID(A79,4,7))+SUMIFS(#REF!,#REF!,MID(A79,4,7))</f>
        <v>#REF!</v>
      </c>
      <c r="J79" s="186" t="e">
        <f t="shared" si="95"/>
        <v>#REF!</v>
      </c>
      <c r="K79" s="186" t="str">
        <f t="shared" si="96"/>
        <v/>
      </c>
      <c r="L79" s="186" t="e">
        <f t="shared" si="97"/>
        <v>#REF!</v>
      </c>
      <c r="S79" s="177" t="e">
        <f>SUM(T79:U79)</f>
        <v>#REF!</v>
      </c>
      <c r="T79" s="177" t="e">
        <f>SUMIFS(#REF!,#REF!,MID(TRIM(A79),2,7))</f>
        <v>#REF!</v>
      </c>
      <c r="U79" s="177" t="e">
        <f>SUMIFS(#REF!,#REF!,MID(TRIM(A79),2,7))</f>
        <v>#REF!</v>
      </c>
    </row>
    <row r="80" s="130" customFormat="1" ht="21.75" customHeight="1" spans="1:21">
      <c r="A80" s="172" t="s">
        <v>374</v>
      </c>
      <c r="B80" s="173">
        <f t="shared" ref="B80:I80" si="102">B81</f>
        <v>10</v>
      </c>
      <c r="C80" s="173">
        <f t="shared" si="102"/>
        <v>0</v>
      </c>
      <c r="D80" s="173">
        <f t="shared" si="102"/>
        <v>0</v>
      </c>
      <c r="E80" s="173">
        <f t="shared" si="102"/>
        <v>0</v>
      </c>
      <c r="F80" s="173">
        <f t="shared" si="102"/>
        <v>10</v>
      </c>
      <c r="G80" s="173" t="e">
        <f t="shared" si="102"/>
        <v>#REF!</v>
      </c>
      <c r="H80" s="173" t="e">
        <f t="shared" si="102"/>
        <v>#REF!</v>
      </c>
      <c r="I80" s="173" t="e">
        <f t="shared" si="102"/>
        <v>#REF!</v>
      </c>
      <c r="J80" s="184" t="e">
        <f t="shared" si="95"/>
        <v>#REF!</v>
      </c>
      <c r="K80" s="184" t="str">
        <f t="shared" si="96"/>
        <v/>
      </c>
      <c r="L80" s="184" t="e">
        <f t="shared" si="97"/>
        <v>#REF!</v>
      </c>
      <c r="S80" s="173" t="e">
        <f t="shared" ref="S80:U80" si="103">S81</f>
        <v>#REF!</v>
      </c>
      <c r="T80" s="173" t="e">
        <f t="shared" si="103"/>
        <v>#REF!</v>
      </c>
      <c r="U80" s="173" t="e">
        <f t="shared" si="103"/>
        <v>#REF!</v>
      </c>
    </row>
    <row r="81" s="130" customFormat="1" ht="21.75" customHeight="1" spans="1:21">
      <c r="A81" s="174" t="s">
        <v>375</v>
      </c>
      <c r="B81" s="175">
        <f t="shared" ref="B81:I81" si="104">SUM(B82)</f>
        <v>10</v>
      </c>
      <c r="C81" s="175">
        <f t="shared" si="104"/>
        <v>0</v>
      </c>
      <c r="D81" s="175">
        <f t="shared" si="104"/>
        <v>0</v>
      </c>
      <c r="E81" s="175">
        <f t="shared" si="104"/>
        <v>0</v>
      </c>
      <c r="F81" s="175">
        <f t="shared" si="104"/>
        <v>10</v>
      </c>
      <c r="G81" s="175" t="e">
        <f t="shared" si="104"/>
        <v>#REF!</v>
      </c>
      <c r="H81" s="175" t="e">
        <f t="shared" si="104"/>
        <v>#REF!</v>
      </c>
      <c r="I81" s="175" t="e">
        <f t="shared" si="104"/>
        <v>#REF!</v>
      </c>
      <c r="J81" s="185" t="e">
        <f t="shared" si="95"/>
        <v>#REF!</v>
      </c>
      <c r="K81" s="185" t="str">
        <f t="shared" si="96"/>
        <v/>
      </c>
      <c r="L81" s="185" t="e">
        <f t="shared" si="97"/>
        <v>#REF!</v>
      </c>
      <c r="S81" s="175" t="e">
        <f t="shared" ref="S81:U81" si="105">SUM(S82)</f>
        <v>#REF!</v>
      </c>
      <c r="T81" s="175" t="e">
        <f t="shared" si="105"/>
        <v>#REF!</v>
      </c>
      <c r="U81" s="175" t="e">
        <f t="shared" si="105"/>
        <v>#REF!</v>
      </c>
    </row>
    <row r="82" s="130" customFormat="1" ht="21.75" customHeight="1" spans="1:21">
      <c r="A82" s="176" t="s">
        <v>376</v>
      </c>
      <c r="B82" s="177">
        <v>10</v>
      </c>
      <c r="C82" s="177"/>
      <c r="D82" s="177"/>
      <c r="E82" s="177"/>
      <c r="F82" s="177">
        <v>10</v>
      </c>
      <c r="G82" s="177" t="e">
        <f>SUM(H82:I82)</f>
        <v>#REF!</v>
      </c>
      <c r="H82" s="177" t="e">
        <f>SUMIFS(#REF!,#REF!,MID(A82,4,7))</f>
        <v>#REF!</v>
      </c>
      <c r="I82" s="177" t="e">
        <f>SUMIFS(#REF!,#REF!,MID(A82,4,7))+SUMIFS(#REF!,#REF!,MID(A82,4,7))</f>
        <v>#REF!</v>
      </c>
      <c r="J82" s="186" t="e">
        <f t="shared" si="95"/>
        <v>#REF!</v>
      </c>
      <c r="K82" s="186" t="str">
        <f t="shared" si="96"/>
        <v/>
      </c>
      <c r="L82" s="186" t="e">
        <f t="shared" si="97"/>
        <v>#REF!</v>
      </c>
      <c r="S82" s="177" t="e">
        <f>SUM(T82:U82)</f>
        <v>#REF!</v>
      </c>
      <c r="T82" s="177" t="e">
        <f>SUMIFS(#REF!,#REF!,MID(TRIM(A82),2,5))</f>
        <v>#REF!</v>
      </c>
      <c r="U82" s="177" t="e">
        <f>SUMIFS(#REF!,#REF!,MID(TRIM(A82),2,5))</f>
        <v>#REF!</v>
      </c>
    </row>
    <row r="83" ht="21.75" customHeight="1" spans="1:21">
      <c r="A83" s="187" t="s">
        <v>38</v>
      </c>
      <c r="B83" s="171">
        <f t="shared" ref="B83:I83" si="106">B6+B74</f>
        <v>25548.645737</v>
      </c>
      <c r="C83" s="171">
        <f t="shared" si="106"/>
        <v>10461.635737</v>
      </c>
      <c r="D83" s="171">
        <f t="shared" si="106"/>
        <v>9922.023616</v>
      </c>
      <c r="E83" s="171">
        <f t="shared" si="106"/>
        <v>539.612121</v>
      </c>
      <c r="F83" s="171">
        <f t="shared" si="106"/>
        <v>15087.01</v>
      </c>
      <c r="G83" s="171" t="e">
        <f t="shared" si="106"/>
        <v>#REF!</v>
      </c>
      <c r="H83" s="171" t="e">
        <f t="shared" si="106"/>
        <v>#REF!</v>
      </c>
      <c r="I83" s="171" t="e">
        <f t="shared" si="106"/>
        <v>#REF!</v>
      </c>
      <c r="J83" s="183" t="e">
        <f t="shared" si="95"/>
        <v>#REF!</v>
      </c>
      <c r="K83" s="183" t="e">
        <f t="shared" si="96"/>
        <v>#REF!</v>
      </c>
      <c r="L83" s="183" t="e">
        <f t="shared" si="97"/>
        <v>#REF!</v>
      </c>
      <c r="M83" s="130"/>
      <c r="R83" s="130"/>
      <c r="S83" s="171" t="e">
        <f>S6+S74</f>
        <v>#REF!</v>
      </c>
      <c r="T83" s="171" t="e">
        <f>T6+T74</f>
        <v>#REF!</v>
      </c>
      <c r="U83" s="171" t="e">
        <f>U6+U74</f>
        <v>#REF!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1:U83" etc:filterBottomFollowUsedRange="0">
    <extLst/>
  </autoFilter>
  <mergeCells count="8">
    <mergeCell ref="A2:L2"/>
    <mergeCell ref="C4:E4"/>
    <mergeCell ref="G4:I4"/>
    <mergeCell ref="J4:L4"/>
    <mergeCell ref="S4:U4"/>
    <mergeCell ref="A4:A5"/>
    <mergeCell ref="B4:B5"/>
    <mergeCell ref="F4:F5"/>
  </mergeCells>
  <printOptions horizontalCentered="1"/>
  <pageMargins left="0.393055555555556" right="0.393055555555556" top="0.590277777777778" bottom="0.393055555555556" header="0.393055555555556" footer="0.393055555555556"/>
  <pageSetup paperSize="9" scale="66" fitToHeight="0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J30"/>
  <sheetViews>
    <sheetView showZeros="0" zoomScale="90" zoomScaleNormal="90" workbookViewId="0">
      <selection activeCell="L9" sqref="L9"/>
    </sheetView>
  </sheetViews>
  <sheetFormatPr defaultColWidth="8" defaultRowHeight="12.75" customHeight="1"/>
  <cols>
    <col min="1" max="1" width="24.5833333333333" style="130" customWidth="1"/>
    <col min="2" max="4" width="15.625" style="131" customWidth="1"/>
    <col min="5" max="7" width="15.625" style="132" customWidth="1"/>
    <col min="8" max="10" width="15.625" style="133" customWidth="1"/>
    <col min="11" max="16375" width="8" style="134"/>
  </cols>
  <sheetData>
    <row r="1" s="130" customFormat="1" ht="40" customHeight="1" spans="1:10">
      <c r="A1" s="135" t="s">
        <v>399</v>
      </c>
      <c r="B1" s="136"/>
      <c r="C1" s="136"/>
      <c r="D1" s="136"/>
      <c r="E1" s="135"/>
      <c r="F1" s="135"/>
      <c r="G1" s="135"/>
      <c r="H1" s="135"/>
      <c r="I1" s="135"/>
      <c r="J1" s="135"/>
    </row>
    <row r="2" s="130" customFormat="1" ht="18" customHeight="1" spans="1:10">
      <c r="A2" s="137"/>
      <c r="B2" s="138"/>
      <c r="C2" s="138"/>
      <c r="D2" s="138"/>
      <c r="E2" s="139"/>
      <c r="F2" s="140"/>
      <c r="G2" s="140"/>
      <c r="H2" s="141"/>
      <c r="I2" s="141"/>
      <c r="J2" s="141"/>
    </row>
    <row r="3" s="130" customFormat="1" ht="26.25" customHeight="1" spans="1:10">
      <c r="A3" s="142" t="s">
        <v>37</v>
      </c>
      <c r="B3" s="143" t="s">
        <v>3</v>
      </c>
      <c r="C3" s="144"/>
      <c r="D3" s="144"/>
      <c r="E3" s="145" t="s">
        <v>4</v>
      </c>
      <c r="F3" s="146"/>
      <c r="G3" s="147"/>
      <c r="H3" s="145" t="s">
        <v>400</v>
      </c>
      <c r="I3" s="146"/>
      <c r="J3" s="147"/>
    </row>
    <row r="4" s="130" customFormat="1" ht="26.25" customHeight="1" spans="1:10">
      <c r="A4" s="148"/>
      <c r="B4" s="149" t="s">
        <v>6</v>
      </c>
      <c r="C4" s="149" t="s">
        <v>7</v>
      </c>
      <c r="D4" s="149" t="s">
        <v>8</v>
      </c>
      <c r="E4" s="150" t="s">
        <v>6</v>
      </c>
      <c r="F4" s="150" t="s">
        <v>7</v>
      </c>
      <c r="G4" s="150" t="s">
        <v>8</v>
      </c>
      <c r="H4" s="150" t="s">
        <v>6</v>
      </c>
      <c r="I4" s="150" t="s">
        <v>7</v>
      </c>
      <c r="J4" s="150" t="s">
        <v>8</v>
      </c>
    </row>
    <row r="5" s="130" customFormat="1" ht="26.25" customHeight="1" spans="1:10">
      <c r="A5" s="151" t="s">
        <v>401</v>
      </c>
      <c r="B5" s="152">
        <v>308219</v>
      </c>
      <c r="C5" s="152">
        <v>289376</v>
      </c>
      <c r="D5" s="152">
        <v>18843</v>
      </c>
      <c r="E5" s="153">
        <v>194177.580442</v>
      </c>
      <c r="F5" s="153">
        <v>173381.86228</v>
      </c>
      <c r="G5" s="153">
        <v>20795.718162</v>
      </c>
      <c r="H5" s="153">
        <v>225485.363652</v>
      </c>
      <c r="I5" s="153">
        <v>196079.616875</v>
      </c>
      <c r="J5" s="153">
        <v>29405.746777</v>
      </c>
    </row>
    <row r="6" s="130" customFormat="1" ht="26.25" customHeight="1" spans="1:10">
      <c r="A6" s="151" t="s">
        <v>47</v>
      </c>
      <c r="B6" s="152">
        <v>286843</v>
      </c>
      <c r="C6" s="152">
        <v>268922</v>
      </c>
      <c r="D6" s="152">
        <v>17921</v>
      </c>
      <c r="E6" s="153">
        <v>189649.580442</v>
      </c>
      <c r="F6" s="153">
        <v>170381.86228</v>
      </c>
      <c r="G6" s="153">
        <v>19267.718162</v>
      </c>
      <c r="H6" s="153">
        <v>220957.363652</v>
      </c>
      <c r="I6" s="153">
        <v>193079.616875</v>
      </c>
      <c r="J6" s="153">
        <v>27877.746777</v>
      </c>
    </row>
    <row r="7" s="130" customFormat="1" ht="26.25" customHeight="1" spans="1:10">
      <c r="A7" s="154" t="s">
        <v>402</v>
      </c>
      <c r="B7" s="155">
        <v>27890</v>
      </c>
      <c r="C7" s="155">
        <v>23984</v>
      </c>
      <c r="D7" s="155">
        <v>3906</v>
      </c>
      <c r="E7" s="156">
        <v>24657.564383</v>
      </c>
      <c r="F7" s="156">
        <v>21637.64074</v>
      </c>
      <c r="G7" s="156">
        <v>3019.923643</v>
      </c>
      <c r="H7" s="156">
        <v>25460.960229</v>
      </c>
      <c r="I7" s="156">
        <v>22352.675786</v>
      </c>
      <c r="J7" s="156">
        <v>3108.284443</v>
      </c>
    </row>
    <row r="8" s="130" customFormat="1" ht="26.25" customHeight="1" spans="1:10">
      <c r="A8" s="157" t="s">
        <v>403</v>
      </c>
      <c r="B8" s="158">
        <v>81</v>
      </c>
      <c r="C8" s="158">
        <v>24</v>
      </c>
      <c r="D8" s="158">
        <v>57</v>
      </c>
      <c r="E8" s="156">
        <v>116</v>
      </c>
      <c r="F8" s="156">
        <v>0</v>
      </c>
      <c r="G8" s="156">
        <v>116</v>
      </c>
      <c r="H8" s="156">
        <v>100</v>
      </c>
      <c r="I8" s="156">
        <v>0</v>
      </c>
      <c r="J8" s="156">
        <v>100</v>
      </c>
    </row>
    <row r="9" s="130" customFormat="1" ht="26.25" customHeight="1" spans="1:10">
      <c r="A9" s="157" t="s">
        <v>404</v>
      </c>
      <c r="B9" s="158">
        <v>1931</v>
      </c>
      <c r="C9" s="158">
        <v>1931</v>
      </c>
      <c r="D9" s="158"/>
      <c r="E9" s="156">
        <v>1945.569922</v>
      </c>
      <c r="F9" s="156">
        <v>1945.569922</v>
      </c>
      <c r="G9" s="156">
        <v>0</v>
      </c>
      <c r="H9" s="156">
        <v>2156.339922</v>
      </c>
      <c r="I9" s="156">
        <v>2156.339922</v>
      </c>
      <c r="J9" s="156">
        <v>0</v>
      </c>
    </row>
    <row r="10" s="130" customFormat="1" ht="26.25" customHeight="1" spans="1:10">
      <c r="A10" s="157" t="s">
        <v>405</v>
      </c>
      <c r="B10" s="158">
        <v>39000</v>
      </c>
      <c r="C10" s="158">
        <v>31703</v>
      </c>
      <c r="D10" s="158">
        <v>7297</v>
      </c>
      <c r="E10" s="156">
        <v>37836.1723</v>
      </c>
      <c r="F10" s="156">
        <v>30542.720667</v>
      </c>
      <c r="G10" s="156">
        <v>7293.451633</v>
      </c>
      <c r="H10" s="156">
        <v>40178.483118</v>
      </c>
      <c r="I10" s="156">
        <v>31677.210606</v>
      </c>
      <c r="J10" s="156">
        <v>8501.272512</v>
      </c>
    </row>
    <row r="11" s="130" customFormat="1" ht="26.25" customHeight="1" spans="1:10">
      <c r="A11" s="157" t="s">
        <v>406</v>
      </c>
      <c r="B11" s="158">
        <v>8689</v>
      </c>
      <c r="C11" s="158">
        <v>8689</v>
      </c>
      <c r="D11" s="158"/>
      <c r="E11" s="156">
        <v>12002.750705</v>
      </c>
      <c r="F11" s="156">
        <v>12002.750705</v>
      </c>
      <c r="G11" s="156">
        <v>0</v>
      </c>
      <c r="H11" s="156">
        <v>9679.139401</v>
      </c>
      <c r="I11" s="156">
        <v>9679.139401</v>
      </c>
      <c r="J11" s="156">
        <v>0</v>
      </c>
    </row>
    <row r="12" s="130" customFormat="1" ht="26.25" customHeight="1" spans="1:10">
      <c r="A12" s="157" t="s">
        <v>407</v>
      </c>
      <c r="B12" s="158">
        <v>541</v>
      </c>
      <c r="C12" s="158">
        <v>541</v>
      </c>
      <c r="D12" s="158"/>
      <c r="E12" s="156">
        <v>377.424033</v>
      </c>
      <c r="F12" s="156">
        <v>377.424033</v>
      </c>
      <c r="G12" s="156">
        <v>0</v>
      </c>
      <c r="H12" s="156">
        <v>522.023121</v>
      </c>
      <c r="I12" s="156">
        <v>522.023121</v>
      </c>
      <c r="J12" s="156">
        <v>0</v>
      </c>
    </row>
    <row r="13" s="130" customFormat="1" ht="26.25" customHeight="1" spans="1:10">
      <c r="A13" s="157" t="s">
        <v>408</v>
      </c>
      <c r="B13" s="158">
        <v>18681</v>
      </c>
      <c r="C13" s="158">
        <v>16270</v>
      </c>
      <c r="D13" s="158">
        <v>2411</v>
      </c>
      <c r="E13" s="156">
        <v>21113.824099</v>
      </c>
      <c r="F13" s="156">
        <v>17478.324099</v>
      </c>
      <c r="G13" s="156">
        <v>3635.5</v>
      </c>
      <c r="H13" s="156">
        <v>21206.45772</v>
      </c>
      <c r="I13" s="156">
        <v>17461.75772</v>
      </c>
      <c r="J13" s="156">
        <v>3744.7</v>
      </c>
    </row>
    <row r="14" s="130" customFormat="1" ht="26.25" customHeight="1" spans="1:10">
      <c r="A14" s="157" t="s">
        <v>409</v>
      </c>
      <c r="B14" s="158">
        <v>7801</v>
      </c>
      <c r="C14" s="158">
        <v>6900</v>
      </c>
      <c r="D14" s="158">
        <v>901</v>
      </c>
      <c r="E14" s="156">
        <v>7727.302223</v>
      </c>
      <c r="F14" s="156">
        <v>7302.306223</v>
      </c>
      <c r="G14" s="156">
        <v>424.996</v>
      </c>
      <c r="H14" s="156">
        <v>8884.241419</v>
      </c>
      <c r="I14" s="156">
        <v>8001.755419</v>
      </c>
      <c r="J14" s="156">
        <v>882.486</v>
      </c>
    </row>
    <row r="15" s="130" customFormat="1" ht="26.25" customHeight="1" spans="1:10">
      <c r="A15" s="157" t="s">
        <v>410</v>
      </c>
      <c r="B15" s="158">
        <v>9323</v>
      </c>
      <c r="C15" s="158">
        <v>9220</v>
      </c>
      <c r="D15" s="158">
        <v>103</v>
      </c>
      <c r="E15" s="156">
        <v>2963.871579</v>
      </c>
      <c r="F15" s="156">
        <v>2963.871579</v>
      </c>
      <c r="G15" s="156">
        <v>0</v>
      </c>
      <c r="H15" s="156">
        <v>7647.530389</v>
      </c>
      <c r="I15" s="156">
        <v>7647.530389</v>
      </c>
      <c r="J15" s="156">
        <v>0</v>
      </c>
    </row>
    <row r="16" s="130" customFormat="1" ht="26.25" customHeight="1" spans="1:10">
      <c r="A16" s="157" t="s">
        <v>411</v>
      </c>
      <c r="B16" s="158">
        <v>130539</v>
      </c>
      <c r="C16" s="158">
        <v>128255</v>
      </c>
      <c r="D16" s="158">
        <v>2284</v>
      </c>
      <c r="E16" s="156">
        <v>41827.117477</v>
      </c>
      <c r="F16" s="156">
        <v>38901.808432</v>
      </c>
      <c r="G16" s="156">
        <v>2925.309045</v>
      </c>
      <c r="H16" s="156">
        <v>35273.155101</v>
      </c>
      <c r="I16" s="156">
        <v>27262.68912</v>
      </c>
      <c r="J16" s="156">
        <v>8010.465981</v>
      </c>
    </row>
    <row r="17" s="130" customFormat="1" ht="26.25" customHeight="1" spans="1:10">
      <c r="A17" s="157" t="s">
        <v>412</v>
      </c>
      <c r="B17" s="158">
        <v>12911</v>
      </c>
      <c r="C17" s="158">
        <v>12846</v>
      </c>
      <c r="D17" s="158">
        <v>65</v>
      </c>
      <c r="E17" s="156">
        <v>9923.294052</v>
      </c>
      <c r="F17" s="156">
        <v>9923.294052</v>
      </c>
      <c r="G17" s="156">
        <v>0</v>
      </c>
      <c r="H17" s="156">
        <v>14547.489748</v>
      </c>
      <c r="I17" s="156">
        <v>12747.489748</v>
      </c>
      <c r="J17" s="156">
        <v>1800</v>
      </c>
    </row>
    <row r="18" s="130" customFormat="1" ht="26.25" customHeight="1" spans="1:10">
      <c r="A18" s="157" t="s">
        <v>413</v>
      </c>
      <c r="B18" s="158">
        <v>1823</v>
      </c>
      <c r="C18" s="158">
        <v>1823</v>
      </c>
      <c r="D18" s="158"/>
      <c r="E18" s="156">
        <v>9</v>
      </c>
      <c r="F18" s="156">
        <v>9</v>
      </c>
      <c r="G18" s="156">
        <v>0</v>
      </c>
      <c r="H18" s="156">
        <v>508.7</v>
      </c>
      <c r="I18" s="156">
        <v>508.7</v>
      </c>
      <c r="J18" s="156">
        <v>0</v>
      </c>
    </row>
    <row r="19" s="130" customFormat="1" ht="26.25" customHeight="1" spans="1:10">
      <c r="A19" s="157" t="s">
        <v>414</v>
      </c>
      <c r="B19" s="158">
        <v>5044</v>
      </c>
      <c r="C19" s="158">
        <v>4945</v>
      </c>
      <c r="D19" s="158">
        <v>99</v>
      </c>
      <c r="E19" s="156">
        <v>11006.829922</v>
      </c>
      <c r="F19" s="156">
        <v>10927.292081</v>
      </c>
      <c r="G19" s="156">
        <v>79.537841</v>
      </c>
      <c r="H19" s="156">
        <v>23825.404322</v>
      </c>
      <c r="I19" s="156">
        <v>23745.866481</v>
      </c>
      <c r="J19" s="156">
        <v>79.537841</v>
      </c>
    </row>
    <row r="20" s="130" customFormat="1" ht="26.25" customHeight="1" spans="1:10">
      <c r="A20" s="154" t="s">
        <v>415</v>
      </c>
      <c r="B20" s="155">
        <v>335</v>
      </c>
      <c r="C20" s="155">
        <v>335</v>
      </c>
      <c r="D20" s="155"/>
      <c r="E20" s="156">
        <v>0</v>
      </c>
      <c r="F20" s="156">
        <v>0</v>
      </c>
      <c r="G20" s="156">
        <v>0</v>
      </c>
      <c r="H20" s="156">
        <v>470</v>
      </c>
      <c r="I20" s="156">
        <v>470</v>
      </c>
      <c r="J20" s="156">
        <v>0</v>
      </c>
    </row>
    <row r="21" s="130" customFormat="1" ht="26.25" customHeight="1" spans="1:10">
      <c r="A21" s="154" t="s">
        <v>416</v>
      </c>
      <c r="B21" s="155">
        <v>71</v>
      </c>
      <c r="C21" s="155">
        <v>71</v>
      </c>
      <c r="D21" s="155"/>
      <c r="E21" s="156">
        <v>0</v>
      </c>
      <c r="F21" s="156">
        <v>0</v>
      </c>
      <c r="G21" s="156">
        <v>0</v>
      </c>
      <c r="H21" s="156">
        <v>7.3299</v>
      </c>
      <c r="I21" s="156">
        <v>7.3299</v>
      </c>
      <c r="J21" s="156">
        <v>0</v>
      </c>
    </row>
    <row r="22" s="130" customFormat="1" ht="26.25" customHeight="1" spans="1:10">
      <c r="A22" s="157" t="s">
        <v>417</v>
      </c>
      <c r="B22" s="158">
        <v>6182</v>
      </c>
      <c r="C22" s="158">
        <v>6182</v>
      </c>
      <c r="D22" s="158"/>
      <c r="E22" s="156">
        <v>6080.548989</v>
      </c>
      <c r="F22" s="156">
        <v>5505.548989</v>
      </c>
      <c r="G22" s="156">
        <v>575</v>
      </c>
      <c r="H22" s="156">
        <v>6714.415404</v>
      </c>
      <c r="I22" s="156">
        <v>6139.415404</v>
      </c>
      <c r="J22" s="156">
        <v>575</v>
      </c>
    </row>
    <row r="23" s="130" customFormat="1" ht="26.25" customHeight="1" spans="1:10">
      <c r="A23" s="157" t="s">
        <v>418</v>
      </c>
      <c r="B23" s="158">
        <v>8280</v>
      </c>
      <c r="C23" s="158">
        <v>7994</v>
      </c>
      <c r="D23" s="158">
        <v>286</v>
      </c>
      <c r="E23" s="156">
        <v>734.5</v>
      </c>
      <c r="F23" s="156">
        <v>734.5</v>
      </c>
      <c r="G23" s="156">
        <v>0</v>
      </c>
      <c r="H23" s="156">
        <v>12484.58</v>
      </c>
      <c r="I23" s="156">
        <v>12484.58</v>
      </c>
      <c r="J23" s="156">
        <v>0</v>
      </c>
    </row>
    <row r="24" s="130" customFormat="1" ht="26.25" customHeight="1" spans="1:10">
      <c r="A24" s="157" t="s">
        <v>419</v>
      </c>
      <c r="B24" s="158">
        <v>1975</v>
      </c>
      <c r="C24" s="158">
        <v>1975</v>
      </c>
      <c r="D24" s="158"/>
      <c r="E24" s="156">
        <v>1629.810758</v>
      </c>
      <c r="F24" s="156">
        <v>1629.810758</v>
      </c>
      <c r="G24" s="156">
        <v>0</v>
      </c>
      <c r="H24" s="156">
        <v>1775.113858</v>
      </c>
      <c r="I24" s="156">
        <v>1775.113858</v>
      </c>
      <c r="J24" s="156">
        <v>0</v>
      </c>
    </row>
    <row r="25" s="130" customFormat="1" ht="26.25" customHeight="1" spans="1:10">
      <c r="A25" s="157" t="s">
        <v>420</v>
      </c>
      <c r="B25" s="158">
        <v>0</v>
      </c>
      <c r="C25" s="158"/>
      <c r="D25" s="158"/>
      <c r="E25" s="156">
        <v>4000</v>
      </c>
      <c r="F25" s="156">
        <v>3500</v>
      </c>
      <c r="G25" s="156">
        <v>500</v>
      </c>
      <c r="H25" s="156">
        <v>1500</v>
      </c>
      <c r="I25" s="156">
        <v>1000</v>
      </c>
      <c r="J25" s="156">
        <v>500</v>
      </c>
    </row>
    <row r="26" s="130" customFormat="1" ht="26.25" customHeight="1" spans="1:10">
      <c r="A26" s="157" t="s">
        <v>421</v>
      </c>
      <c r="B26" s="158">
        <v>1794</v>
      </c>
      <c r="C26" s="158">
        <v>1794</v>
      </c>
      <c r="D26" s="158"/>
      <c r="E26" s="156">
        <v>1000</v>
      </c>
      <c r="F26" s="156">
        <v>1000</v>
      </c>
      <c r="G26" s="156">
        <v>0</v>
      </c>
      <c r="H26" s="156">
        <v>1668</v>
      </c>
      <c r="I26" s="156">
        <v>1668</v>
      </c>
      <c r="J26" s="156">
        <v>0</v>
      </c>
    </row>
    <row r="27" s="130" customFormat="1" ht="26.25" customHeight="1" spans="1:10">
      <c r="A27" s="157" t="s">
        <v>422</v>
      </c>
      <c r="B27" s="158">
        <v>3836</v>
      </c>
      <c r="C27" s="158">
        <v>3326</v>
      </c>
      <c r="D27" s="158">
        <v>510</v>
      </c>
      <c r="E27" s="156">
        <v>4628</v>
      </c>
      <c r="F27" s="156">
        <v>3950</v>
      </c>
      <c r="G27" s="156">
        <v>678</v>
      </c>
      <c r="H27" s="156">
        <v>6278</v>
      </c>
      <c r="I27" s="156">
        <v>5722</v>
      </c>
      <c r="J27" s="156">
        <v>556</v>
      </c>
    </row>
    <row r="28" s="130" customFormat="1" ht="26.25" customHeight="1" spans="1:10">
      <c r="A28" s="157" t="s">
        <v>423</v>
      </c>
      <c r="B28" s="158">
        <v>116</v>
      </c>
      <c r="C28" s="158">
        <v>114</v>
      </c>
      <c r="D28" s="158">
        <v>2</v>
      </c>
      <c r="E28" s="156">
        <v>70</v>
      </c>
      <c r="F28" s="156">
        <v>50</v>
      </c>
      <c r="G28" s="156">
        <v>20</v>
      </c>
      <c r="H28" s="156">
        <v>70</v>
      </c>
      <c r="I28" s="156">
        <v>50</v>
      </c>
      <c r="J28" s="156">
        <v>20</v>
      </c>
    </row>
    <row r="29" s="130" customFormat="1" ht="26.25" customHeight="1" spans="1:10">
      <c r="A29" s="154" t="s">
        <v>424</v>
      </c>
      <c r="B29" s="155">
        <v>21376</v>
      </c>
      <c r="C29" s="155">
        <v>20454</v>
      </c>
      <c r="D29" s="155">
        <v>922</v>
      </c>
      <c r="E29" s="156">
        <v>4528</v>
      </c>
      <c r="F29" s="156">
        <v>3000</v>
      </c>
      <c r="G29" s="156">
        <v>1528</v>
      </c>
      <c r="H29" s="156">
        <v>4528</v>
      </c>
      <c r="I29" s="156">
        <v>3000</v>
      </c>
      <c r="J29" s="156">
        <v>1528</v>
      </c>
    </row>
    <row r="30" ht="26.25" customHeight="1"/>
  </sheetData>
  <autoFilter xmlns:etc="http://www.wps.cn/officeDocument/2017/etCustomData" ref="A1:J30" etc:filterBottomFollowUsedRange="0">
    <extLst/>
  </autoFilter>
  <mergeCells count="5">
    <mergeCell ref="A1:J1"/>
    <mergeCell ref="B3:D3"/>
    <mergeCell ref="E3:G3"/>
    <mergeCell ref="H3:J3"/>
    <mergeCell ref="A3:A4"/>
  </mergeCells>
  <printOptions horizontalCentered="1"/>
  <pageMargins left="0.393055555555556" right="0.393055555555556" top="0.590277777777778" bottom="0.393055555555556" header="0.5" footer="0.302777777777778"/>
  <pageSetup paperSize="9" scale="68" orientation="landscape" horizontalDpi="600"/>
  <headerFooter>
    <oddHeader>&amp;L表二：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R34"/>
  <sheetViews>
    <sheetView showZeros="0" workbookViewId="0">
      <selection activeCell="Q17" sqref="Q17"/>
    </sheetView>
  </sheetViews>
  <sheetFormatPr defaultColWidth="9" defaultRowHeight="14.25"/>
  <cols>
    <col min="1" max="1" width="28.625" style="88" customWidth="1"/>
    <col min="2" max="4" width="8.625" style="90" customWidth="1"/>
    <col min="5" max="7" width="8.625" style="91" customWidth="1"/>
    <col min="8" max="8" width="28.625" style="88" customWidth="1"/>
    <col min="9" max="14" width="8.625" style="88" customWidth="1"/>
    <col min="15" max="15" width="4.625" style="88" customWidth="1"/>
    <col min="16" max="16" width="13.75" style="88"/>
    <col min="17" max="17" width="12.625" style="88"/>
    <col min="18" max="18" width="10.125" style="88"/>
    <col min="19" max="16363" width="9" style="88"/>
  </cols>
  <sheetData>
    <row r="1" s="88" customFormat="1" ht="32" customHeight="1" spans="1:14">
      <c r="A1" s="92" t="s">
        <v>425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="88" customFormat="1" ht="16" customHeight="1" spans="1:14">
      <c r="A2" s="93"/>
      <c r="B2" s="90"/>
      <c r="C2" s="90"/>
      <c r="D2" s="90"/>
      <c r="E2" s="91"/>
      <c r="F2" s="91"/>
      <c r="G2" s="91"/>
      <c r="H2" s="94"/>
      <c r="N2" s="94" t="s">
        <v>1</v>
      </c>
    </row>
    <row r="3" s="88" customFormat="1" ht="24" customHeight="1" spans="1:14">
      <c r="A3" s="95" t="s">
        <v>2</v>
      </c>
      <c r="B3" s="95" t="s">
        <v>4</v>
      </c>
      <c r="C3" s="95"/>
      <c r="D3" s="95"/>
      <c r="E3" s="96" t="s">
        <v>426</v>
      </c>
      <c r="F3" s="96"/>
      <c r="G3" s="96"/>
      <c r="H3" s="95" t="s">
        <v>427</v>
      </c>
      <c r="I3" s="95" t="s">
        <v>4</v>
      </c>
      <c r="J3" s="95"/>
      <c r="K3" s="95"/>
      <c r="L3" s="96" t="s">
        <v>426</v>
      </c>
      <c r="M3" s="96"/>
      <c r="N3" s="96"/>
    </row>
    <row r="4" s="88" customFormat="1" ht="24" customHeight="1" spans="1:16">
      <c r="A4" s="95"/>
      <c r="B4" s="97" t="s">
        <v>6</v>
      </c>
      <c r="C4" s="98" t="s">
        <v>7</v>
      </c>
      <c r="D4" s="98" t="s">
        <v>8</v>
      </c>
      <c r="E4" s="99" t="s">
        <v>6</v>
      </c>
      <c r="F4" s="100" t="s">
        <v>7</v>
      </c>
      <c r="G4" s="100" t="s">
        <v>8</v>
      </c>
      <c r="H4" s="95"/>
      <c r="I4" s="97" t="s">
        <v>6</v>
      </c>
      <c r="J4" s="98" t="s">
        <v>7</v>
      </c>
      <c r="K4" s="98" t="s">
        <v>8</v>
      </c>
      <c r="L4" s="99" t="s">
        <v>6</v>
      </c>
      <c r="M4" s="100" t="s">
        <v>7</v>
      </c>
      <c r="N4" s="100" t="s">
        <v>8</v>
      </c>
      <c r="P4" s="126"/>
    </row>
    <row r="5" s="88" customFormat="1" ht="24" customHeight="1" spans="1:18">
      <c r="A5" s="101" t="s">
        <v>428</v>
      </c>
      <c r="B5" s="102">
        <f>'01收入调整'!E6</f>
        <v>148960</v>
      </c>
      <c r="C5" s="102">
        <f>'01收入调整'!F6</f>
        <v>130000</v>
      </c>
      <c r="D5" s="102">
        <f>'01收入调整'!G6</f>
        <v>18960</v>
      </c>
      <c r="E5" s="102">
        <f>'01收入调整'!H6</f>
        <v>160951</v>
      </c>
      <c r="F5" s="102">
        <f>'01收入调整'!I6</f>
        <v>144994</v>
      </c>
      <c r="G5" s="102">
        <f>'01收入调整'!J6</f>
        <v>15957</v>
      </c>
      <c r="H5" s="103" t="s">
        <v>429</v>
      </c>
      <c r="I5" s="102">
        <f t="shared" ref="I5:I13" si="0">J5+K5</f>
        <v>189650</v>
      </c>
      <c r="J5" s="102">
        <v>170382</v>
      </c>
      <c r="K5" s="102">
        <v>19268</v>
      </c>
      <c r="L5" s="102">
        <f>INT(M5+N5)</f>
        <v>220957</v>
      </c>
      <c r="M5" s="102">
        <v>193079</v>
      </c>
      <c r="N5" s="102">
        <v>27878</v>
      </c>
      <c r="P5" s="126"/>
      <c r="Q5" s="126"/>
      <c r="R5" s="126"/>
    </row>
    <row r="6" s="88" customFormat="1" ht="24" customHeight="1" spans="1:14">
      <c r="A6" s="104" t="s">
        <v>430</v>
      </c>
      <c r="B6" s="102">
        <f t="shared" ref="B6:G6" si="1">SUM(B7,B20,B23,B24,B25)</f>
        <v>94202</v>
      </c>
      <c r="C6" s="102">
        <f t="shared" si="1"/>
        <v>87168</v>
      </c>
      <c r="D6" s="102">
        <f t="shared" si="1"/>
        <v>7034</v>
      </c>
      <c r="E6" s="102">
        <f t="shared" si="1"/>
        <v>100475</v>
      </c>
      <c r="F6" s="102">
        <f t="shared" si="1"/>
        <v>85740</v>
      </c>
      <c r="G6" s="102">
        <f t="shared" si="1"/>
        <v>14735</v>
      </c>
      <c r="H6" s="104" t="s">
        <v>431</v>
      </c>
      <c r="I6" s="102">
        <f>SUM(J6:K6)</f>
        <v>53512</v>
      </c>
      <c r="J6" s="102">
        <f t="shared" ref="J6:N6" si="2">J7+J20+J23+J24+J25</f>
        <v>46786</v>
      </c>
      <c r="K6" s="102">
        <f t="shared" si="2"/>
        <v>6726</v>
      </c>
      <c r="L6" s="102">
        <f>SUM(M6:N6)</f>
        <v>40469</v>
      </c>
      <c r="M6" s="102">
        <f t="shared" si="2"/>
        <v>37655</v>
      </c>
      <c r="N6" s="102">
        <f t="shared" si="2"/>
        <v>2814</v>
      </c>
    </row>
    <row r="7" s="88" customFormat="1" ht="24" customHeight="1" spans="1:16">
      <c r="A7" s="105" t="s">
        <v>432</v>
      </c>
      <c r="B7" s="102">
        <f>SUM(C7:D7)</f>
        <v>35122</v>
      </c>
      <c r="C7" s="102">
        <f t="shared" ref="C7:G7" si="3">C8+C15+C19</f>
        <v>28885</v>
      </c>
      <c r="D7" s="102">
        <f t="shared" si="3"/>
        <v>6237</v>
      </c>
      <c r="E7" s="102">
        <f>SUM(F7:G7)</f>
        <v>48643</v>
      </c>
      <c r="F7" s="102">
        <f t="shared" si="3"/>
        <v>38705</v>
      </c>
      <c r="G7" s="102">
        <f t="shared" si="3"/>
        <v>9938</v>
      </c>
      <c r="H7" s="106" t="s">
        <v>433</v>
      </c>
      <c r="I7" s="102">
        <f>J7+K7</f>
        <v>48984</v>
      </c>
      <c r="J7" s="102">
        <f t="shared" ref="J7:N7" si="4">J8+J15+J16</f>
        <v>43786</v>
      </c>
      <c r="K7" s="102">
        <f t="shared" si="4"/>
        <v>5198</v>
      </c>
      <c r="L7" s="102">
        <f t="shared" ref="L6:L13" si="5">M7+N7</f>
        <v>35941</v>
      </c>
      <c r="M7" s="102">
        <f t="shared" si="4"/>
        <v>34655</v>
      </c>
      <c r="N7" s="102">
        <f t="shared" si="4"/>
        <v>1286</v>
      </c>
      <c r="P7" s="126"/>
    </row>
    <row r="8" s="88" customFormat="1" ht="24" customHeight="1" spans="1:16">
      <c r="A8" s="105" t="s">
        <v>434</v>
      </c>
      <c r="B8" s="102">
        <f t="shared" ref="B8:G8" si="6">SUM(B9,B10)</f>
        <v>16644</v>
      </c>
      <c r="C8" s="102">
        <f t="shared" si="6"/>
        <v>11314</v>
      </c>
      <c r="D8" s="102">
        <f t="shared" si="6"/>
        <v>5330</v>
      </c>
      <c r="E8" s="102">
        <f t="shared" si="6"/>
        <v>16664</v>
      </c>
      <c r="F8" s="102">
        <f t="shared" si="6"/>
        <v>11334</v>
      </c>
      <c r="G8" s="102">
        <f t="shared" si="6"/>
        <v>5330</v>
      </c>
      <c r="H8" s="106" t="s">
        <v>435</v>
      </c>
      <c r="I8" s="102">
        <f>J8+K8</f>
        <v>45244</v>
      </c>
      <c r="J8" s="102">
        <f t="shared" ref="J8:N8" si="7">SUM(J9:J13)</f>
        <v>36849</v>
      </c>
      <c r="K8" s="102">
        <f t="shared" si="7"/>
        <v>8395</v>
      </c>
      <c r="L8" s="102">
        <f t="shared" si="5"/>
        <v>32201</v>
      </c>
      <c r="M8" s="102">
        <f t="shared" si="7"/>
        <v>26245</v>
      </c>
      <c r="N8" s="102">
        <f t="shared" si="7"/>
        <v>5956</v>
      </c>
      <c r="P8" s="123"/>
    </row>
    <row r="9" s="88" customFormat="1" ht="24" customHeight="1" spans="1:16">
      <c r="A9" s="105" t="s">
        <v>436</v>
      </c>
      <c r="B9" s="102">
        <f t="shared" ref="B9:B14" si="8">SUM(C9:D9)</f>
        <v>4990</v>
      </c>
      <c r="C9" s="107">
        <v>5571</v>
      </c>
      <c r="D9" s="107">
        <v>-581</v>
      </c>
      <c r="E9" s="102">
        <f t="shared" ref="E9:E14" si="9">SUM(F9:G9)</f>
        <v>4990</v>
      </c>
      <c r="F9" s="108">
        <v>5571</v>
      </c>
      <c r="G9" s="108">
        <v>-581</v>
      </c>
      <c r="H9" s="109" t="s">
        <v>437</v>
      </c>
      <c r="I9" s="102">
        <f>J9+K9</f>
        <v>225</v>
      </c>
      <c r="J9" s="127">
        <v>-198</v>
      </c>
      <c r="K9" s="127">
        <v>423</v>
      </c>
      <c r="L9" s="102">
        <f t="shared" si="5"/>
        <v>225</v>
      </c>
      <c r="M9" s="114">
        <v>-198</v>
      </c>
      <c r="N9" s="114">
        <v>423</v>
      </c>
      <c r="P9" s="123"/>
    </row>
    <row r="10" s="88" customFormat="1" ht="24" customHeight="1" spans="1:16">
      <c r="A10" s="105" t="s">
        <v>438</v>
      </c>
      <c r="B10" s="102">
        <f t="shared" si="8"/>
        <v>11654</v>
      </c>
      <c r="C10" s="107">
        <f>SUM(C11:C14)</f>
        <v>5743</v>
      </c>
      <c r="D10" s="107">
        <f>SUM(D11:D14)</f>
        <v>5911</v>
      </c>
      <c r="E10" s="102">
        <f t="shared" si="9"/>
        <v>11674</v>
      </c>
      <c r="F10" s="107">
        <f>SUM(F11:F14)</f>
        <v>5763</v>
      </c>
      <c r="G10" s="107">
        <f>SUM(G11:G14)</f>
        <v>5911</v>
      </c>
      <c r="H10" s="109" t="s">
        <v>439</v>
      </c>
      <c r="I10" s="102">
        <f t="shared" si="0"/>
        <v>3088</v>
      </c>
      <c r="J10" s="112">
        <v>0</v>
      </c>
      <c r="K10" s="112">
        <v>3088</v>
      </c>
      <c r="L10" s="102">
        <f t="shared" si="5"/>
        <v>2022</v>
      </c>
      <c r="M10" s="128">
        <v>0</v>
      </c>
      <c r="N10" s="128">
        <v>2022</v>
      </c>
      <c r="P10" s="123"/>
    </row>
    <row r="11" s="88" customFormat="1" ht="24" customHeight="1" spans="1:16">
      <c r="A11" s="105" t="s">
        <v>440</v>
      </c>
      <c r="B11" s="102">
        <f t="shared" si="8"/>
        <v>270</v>
      </c>
      <c r="C11" s="110">
        <v>269</v>
      </c>
      <c r="D11" s="110">
        <v>1</v>
      </c>
      <c r="E11" s="102">
        <f t="shared" si="9"/>
        <v>270</v>
      </c>
      <c r="F11" s="110">
        <v>269</v>
      </c>
      <c r="G11" s="110">
        <v>1</v>
      </c>
      <c r="H11" s="109" t="s">
        <v>441</v>
      </c>
      <c r="I11" s="102">
        <f t="shared" si="0"/>
        <v>425</v>
      </c>
      <c r="J11" s="112">
        <v>0</v>
      </c>
      <c r="K11" s="127">
        <v>425</v>
      </c>
      <c r="L11" s="102">
        <f t="shared" si="5"/>
        <v>342</v>
      </c>
      <c r="M11" s="128">
        <v>0</v>
      </c>
      <c r="N11" s="128">
        <v>342</v>
      </c>
      <c r="P11" s="123"/>
    </row>
    <row r="12" s="88" customFormat="1" ht="24" customHeight="1" spans="1:16">
      <c r="A12" s="105" t="s">
        <v>442</v>
      </c>
      <c r="B12" s="102">
        <f t="shared" si="8"/>
        <v>488</v>
      </c>
      <c r="C12" s="110">
        <v>387</v>
      </c>
      <c r="D12" s="110">
        <v>101</v>
      </c>
      <c r="E12" s="102">
        <f t="shared" si="9"/>
        <v>488</v>
      </c>
      <c r="F12" s="110">
        <v>387</v>
      </c>
      <c r="G12" s="110">
        <v>101</v>
      </c>
      <c r="H12" s="109" t="s">
        <v>443</v>
      </c>
      <c r="I12" s="102">
        <f t="shared" si="0"/>
        <v>2534</v>
      </c>
      <c r="J12" s="127">
        <v>2259</v>
      </c>
      <c r="K12" s="127">
        <v>275</v>
      </c>
      <c r="L12" s="102">
        <f t="shared" si="5"/>
        <v>1407</v>
      </c>
      <c r="M12" s="128">
        <v>1258</v>
      </c>
      <c r="N12" s="128">
        <v>149</v>
      </c>
      <c r="P12" s="123"/>
    </row>
    <row r="13" s="88" customFormat="1" ht="24" customHeight="1" spans="1:16">
      <c r="A13" s="105" t="s">
        <v>444</v>
      </c>
      <c r="B13" s="102">
        <f t="shared" si="8"/>
        <v>820</v>
      </c>
      <c r="C13" s="110">
        <v>820</v>
      </c>
      <c r="D13" s="110"/>
      <c r="E13" s="102">
        <f t="shared" si="9"/>
        <v>840</v>
      </c>
      <c r="F13" s="110">
        <v>840</v>
      </c>
      <c r="G13" s="110"/>
      <c r="H13" s="109" t="s">
        <v>445</v>
      </c>
      <c r="I13" s="102">
        <f t="shared" si="0"/>
        <v>38972</v>
      </c>
      <c r="J13" s="127">
        <v>34788</v>
      </c>
      <c r="K13" s="127">
        <v>4184</v>
      </c>
      <c r="L13" s="102">
        <f t="shared" si="5"/>
        <v>28205</v>
      </c>
      <c r="M13" s="128">
        <v>25185</v>
      </c>
      <c r="N13" s="128">
        <v>3020</v>
      </c>
      <c r="P13" s="123"/>
    </row>
    <row r="14" s="88" customFormat="1" ht="24" customHeight="1" spans="1:16">
      <c r="A14" s="105" t="s">
        <v>446</v>
      </c>
      <c r="B14" s="102">
        <f t="shared" si="8"/>
        <v>10076</v>
      </c>
      <c r="C14" s="110">
        <v>4267</v>
      </c>
      <c r="D14" s="110">
        <v>5809</v>
      </c>
      <c r="E14" s="102">
        <f t="shared" si="9"/>
        <v>10076</v>
      </c>
      <c r="F14" s="110">
        <v>4267</v>
      </c>
      <c r="G14" s="110">
        <v>5809</v>
      </c>
      <c r="H14" s="111"/>
      <c r="I14" s="112"/>
      <c r="J14" s="112"/>
      <c r="K14" s="112"/>
      <c r="L14" s="112"/>
      <c r="M14" s="112"/>
      <c r="N14" s="112"/>
      <c r="P14" s="123"/>
    </row>
    <row r="15" s="88" customFormat="1" ht="24" customHeight="1" spans="1:14">
      <c r="A15" s="105" t="s">
        <v>447</v>
      </c>
      <c r="B15" s="102">
        <f t="shared" ref="B15:G15" si="10">SUM(B16:B18)</f>
        <v>18478</v>
      </c>
      <c r="C15" s="102">
        <f t="shared" si="10"/>
        <v>17571</v>
      </c>
      <c r="D15" s="102">
        <f t="shared" si="10"/>
        <v>907</v>
      </c>
      <c r="E15" s="102">
        <f t="shared" si="10"/>
        <v>31979</v>
      </c>
      <c r="F15" s="102">
        <f t="shared" si="10"/>
        <v>27371</v>
      </c>
      <c r="G15" s="102">
        <f t="shared" si="10"/>
        <v>4608</v>
      </c>
      <c r="H15" s="106" t="s">
        <v>448</v>
      </c>
      <c r="I15" s="102">
        <f>J15+K15</f>
        <v>3740</v>
      </c>
      <c r="J15" s="129">
        <v>2245</v>
      </c>
      <c r="K15" s="129">
        <v>1495</v>
      </c>
      <c r="L15" s="102">
        <f t="shared" ref="L15:L17" si="11">M15+N15</f>
        <v>3740</v>
      </c>
      <c r="M15" s="114">
        <v>2245</v>
      </c>
      <c r="N15" s="114">
        <v>1495</v>
      </c>
    </row>
    <row r="16" s="88" customFormat="1" ht="24" customHeight="1" spans="1:14">
      <c r="A16" s="105" t="s">
        <v>449</v>
      </c>
      <c r="B16" s="102">
        <f>SUM(C16:D16)</f>
        <v>0</v>
      </c>
      <c r="C16" s="112">
        <v>0</v>
      </c>
      <c r="D16" s="112">
        <v>0</v>
      </c>
      <c r="E16" s="102">
        <f>SUM(F16:G16)</f>
        <v>0</v>
      </c>
      <c r="F16" s="112">
        <v>0</v>
      </c>
      <c r="G16" s="112">
        <v>0</v>
      </c>
      <c r="H16" s="106" t="s">
        <v>450</v>
      </c>
      <c r="I16" s="102">
        <f t="shared" ref="I15:I17" si="12">J16+K16</f>
        <v>0</v>
      </c>
      <c r="J16" s="112">
        <f>SUM(J17:J17)</f>
        <v>4692</v>
      </c>
      <c r="K16" s="112">
        <f>SUM(K17:K17)</f>
        <v>-4692</v>
      </c>
      <c r="L16" s="102">
        <f t="shared" si="11"/>
        <v>0</v>
      </c>
      <c r="M16" s="112">
        <f>SUM(M17)</f>
        <v>6165</v>
      </c>
      <c r="N16" s="112">
        <f>SUM(N17)</f>
        <v>-6165</v>
      </c>
    </row>
    <row r="17" s="88" customFormat="1" ht="24" customHeight="1" spans="1:14">
      <c r="A17" s="105" t="s">
        <v>451</v>
      </c>
      <c r="B17" s="102">
        <f>SUM(C17:D17)</f>
        <v>7340</v>
      </c>
      <c r="C17" s="112">
        <v>7000</v>
      </c>
      <c r="D17" s="112">
        <v>340</v>
      </c>
      <c r="E17" s="102">
        <f>SUM(F17:G17)</f>
        <v>4188</v>
      </c>
      <c r="F17" s="112">
        <v>4188</v>
      </c>
      <c r="G17" s="112">
        <v>0</v>
      </c>
      <c r="H17" s="113" t="s">
        <v>452</v>
      </c>
      <c r="I17" s="102">
        <f t="shared" si="12"/>
        <v>0</v>
      </c>
      <c r="J17" s="112">
        <v>4692</v>
      </c>
      <c r="K17" s="112">
        <v>-4692</v>
      </c>
      <c r="L17" s="102">
        <f t="shared" si="11"/>
        <v>0</v>
      </c>
      <c r="M17" s="112">
        <v>6165</v>
      </c>
      <c r="N17" s="112">
        <v>-6165</v>
      </c>
    </row>
    <row r="18" s="88" customFormat="1" ht="24" customHeight="1" spans="1:14">
      <c r="A18" s="105" t="s">
        <v>453</v>
      </c>
      <c r="B18" s="102">
        <f>SUM(C18:D18)</f>
        <v>11138</v>
      </c>
      <c r="C18" s="112">
        <v>10571</v>
      </c>
      <c r="D18" s="112">
        <v>567</v>
      </c>
      <c r="E18" s="102">
        <f>SUM(F18:G18)</f>
        <v>27791</v>
      </c>
      <c r="F18" s="112">
        <v>23183</v>
      </c>
      <c r="G18" s="112">
        <v>4608</v>
      </c>
      <c r="H18" s="109"/>
      <c r="I18" s="102"/>
      <c r="J18" s="127"/>
      <c r="K18" s="127"/>
      <c r="L18" s="102"/>
      <c r="M18" s="128"/>
      <c r="N18" s="128"/>
    </row>
    <row r="19" s="88" customFormat="1" ht="24" customHeight="1" spans="1:14">
      <c r="A19" s="105" t="s">
        <v>454</v>
      </c>
      <c r="B19" s="102">
        <f>SUM(C19:D19)</f>
        <v>0</v>
      </c>
      <c r="C19" s="112">
        <v>0</v>
      </c>
      <c r="D19" s="112">
        <v>0</v>
      </c>
      <c r="E19" s="102">
        <f>SUM(F19:G19)</f>
        <v>0</v>
      </c>
      <c r="F19" s="112">
        <v>0</v>
      </c>
      <c r="G19" s="112">
        <v>0</v>
      </c>
      <c r="H19" s="109"/>
      <c r="I19" s="102"/>
      <c r="J19" s="127"/>
      <c r="K19" s="127"/>
      <c r="L19" s="102"/>
      <c r="M19" s="128"/>
      <c r="N19" s="128"/>
    </row>
    <row r="20" s="88" customFormat="1" ht="24" customHeight="1" spans="1:14">
      <c r="A20" s="105" t="s">
        <v>455</v>
      </c>
      <c r="B20" s="102">
        <f t="shared" ref="B20:G20" si="13">SUM(B21:B22)</f>
        <v>0</v>
      </c>
      <c r="C20" s="102">
        <f t="shared" si="13"/>
        <v>0</v>
      </c>
      <c r="D20" s="102">
        <f t="shared" si="13"/>
        <v>0</v>
      </c>
      <c r="E20" s="102">
        <f t="shared" si="13"/>
        <v>1965</v>
      </c>
      <c r="F20" s="102">
        <f t="shared" si="13"/>
        <v>1965</v>
      </c>
      <c r="G20" s="102">
        <f t="shared" si="13"/>
        <v>0</v>
      </c>
      <c r="H20" s="106" t="s">
        <v>456</v>
      </c>
      <c r="I20" s="102">
        <f t="shared" ref="I20:I25" si="14">J20+K20</f>
        <v>0</v>
      </c>
      <c r="J20" s="102">
        <f t="shared" ref="J20:N20" si="15">SUM(J21:J22)</f>
        <v>0</v>
      </c>
      <c r="K20" s="102">
        <f t="shared" si="15"/>
        <v>0</v>
      </c>
      <c r="L20" s="102">
        <f t="shared" ref="L20:L23" si="16">M20+N20</f>
        <v>0</v>
      </c>
      <c r="M20" s="102"/>
      <c r="N20" s="102">
        <f t="shared" si="15"/>
        <v>0</v>
      </c>
    </row>
    <row r="21" s="88" customFormat="1" ht="24" customHeight="1" spans="1:14">
      <c r="A21" s="105" t="s">
        <v>457</v>
      </c>
      <c r="B21" s="102">
        <f>SUM(C21:D21)</f>
        <v>0</v>
      </c>
      <c r="C21" s="114">
        <v>0</v>
      </c>
      <c r="D21" s="112">
        <v>0</v>
      </c>
      <c r="E21" s="102">
        <f>SUM(F21:G21)</f>
        <v>1965</v>
      </c>
      <c r="F21" s="114">
        <v>1965</v>
      </c>
      <c r="G21" s="114">
        <v>0</v>
      </c>
      <c r="H21" s="115" t="s">
        <v>458</v>
      </c>
      <c r="I21" s="102">
        <f t="shared" si="14"/>
        <v>0</v>
      </c>
      <c r="J21" s="112">
        <v>0</v>
      </c>
      <c r="K21" s="112">
        <v>0</v>
      </c>
      <c r="L21" s="102">
        <f t="shared" si="16"/>
        <v>0</v>
      </c>
      <c r="M21" s="112">
        <v>0</v>
      </c>
      <c r="N21" s="112">
        <v>0</v>
      </c>
    </row>
    <row r="22" s="88" customFormat="1" ht="24" customHeight="1" spans="1:14">
      <c r="A22" s="105" t="s">
        <v>459</v>
      </c>
      <c r="B22" s="102">
        <f>SUM(C22:D22)</f>
        <v>0</v>
      </c>
      <c r="C22" s="112">
        <v>0</v>
      </c>
      <c r="D22" s="112">
        <v>0</v>
      </c>
      <c r="E22" s="102">
        <f>SUM(F22:G22)</f>
        <v>0</v>
      </c>
      <c r="F22" s="112">
        <v>0</v>
      </c>
      <c r="G22" s="112">
        <v>0</v>
      </c>
      <c r="H22" s="115" t="s">
        <v>460</v>
      </c>
      <c r="I22" s="102">
        <f t="shared" si="14"/>
        <v>0</v>
      </c>
      <c r="J22" s="112">
        <v>0</v>
      </c>
      <c r="K22" s="112">
        <v>0</v>
      </c>
      <c r="L22" s="102">
        <f t="shared" si="16"/>
        <v>0</v>
      </c>
      <c r="M22" s="112">
        <v>0</v>
      </c>
      <c r="N22" s="112">
        <v>0</v>
      </c>
    </row>
    <row r="23" s="88" customFormat="1" ht="24" customHeight="1" spans="1:14">
      <c r="A23" s="105" t="s">
        <v>461</v>
      </c>
      <c r="B23" s="102">
        <f>SUM(C23:D23)</f>
        <v>55283</v>
      </c>
      <c r="C23" s="114">
        <v>55283</v>
      </c>
      <c r="D23" s="112">
        <v>0</v>
      </c>
      <c r="E23" s="102">
        <f>SUM(F23:G23)</f>
        <v>42070</v>
      </c>
      <c r="F23" s="112">
        <v>42070</v>
      </c>
      <c r="G23" s="112">
        <v>0</v>
      </c>
      <c r="H23" s="115" t="s">
        <v>462</v>
      </c>
      <c r="I23" s="102">
        <f t="shared" si="14"/>
        <v>0</v>
      </c>
      <c r="J23" s="112">
        <v>0</v>
      </c>
      <c r="K23" s="112">
        <v>0</v>
      </c>
      <c r="L23" s="102">
        <f t="shared" si="16"/>
        <v>0</v>
      </c>
      <c r="M23" s="112">
        <v>0</v>
      </c>
      <c r="N23" s="112">
        <v>0</v>
      </c>
    </row>
    <row r="24" s="89" customFormat="1" ht="24" customHeight="1" spans="1:16">
      <c r="A24" s="105" t="s">
        <v>463</v>
      </c>
      <c r="B24" s="102">
        <f>SUM(C24:D24)</f>
        <v>3797</v>
      </c>
      <c r="C24" s="112">
        <v>3000</v>
      </c>
      <c r="D24" s="112">
        <v>797</v>
      </c>
      <c r="E24" s="102">
        <f>SUM(F24:G24)</f>
        <v>7797</v>
      </c>
      <c r="F24" s="112">
        <v>3000</v>
      </c>
      <c r="G24" s="112">
        <v>4797</v>
      </c>
      <c r="H24" s="115" t="s">
        <v>464</v>
      </c>
      <c r="I24" s="102">
        <f t="shared" si="14"/>
        <v>4528</v>
      </c>
      <c r="J24" s="114">
        <v>3000</v>
      </c>
      <c r="K24" s="114">
        <v>1528</v>
      </c>
      <c r="L24" s="102">
        <f t="shared" ref="L24:L26" si="17">M24+N24</f>
        <v>4528</v>
      </c>
      <c r="M24" s="114">
        <v>3000</v>
      </c>
      <c r="N24" s="114">
        <v>1528</v>
      </c>
      <c r="P24" s="123"/>
    </row>
    <row r="25" s="89" customFormat="1" ht="24" customHeight="1" spans="1:16">
      <c r="A25" s="105" t="s">
        <v>465</v>
      </c>
      <c r="B25" s="102">
        <f>SUM(C25:D25)</f>
        <v>0</v>
      </c>
      <c r="C25" s="110">
        <v>0</v>
      </c>
      <c r="D25" s="112">
        <v>0</v>
      </c>
      <c r="E25" s="102">
        <f>SUM(F25:G25)</f>
        <v>0</v>
      </c>
      <c r="F25" s="112">
        <v>0</v>
      </c>
      <c r="G25" s="112">
        <v>0</v>
      </c>
      <c r="H25" s="115" t="s">
        <v>466</v>
      </c>
      <c r="I25" s="102">
        <f t="shared" si="14"/>
        <v>0</v>
      </c>
      <c r="J25" s="112">
        <v>0</v>
      </c>
      <c r="K25" s="112">
        <v>0</v>
      </c>
      <c r="L25" s="102">
        <f t="shared" si="17"/>
        <v>0</v>
      </c>
      <c r="M25" s="112">
        <v>0</v>
      </c>
      <c r="N25" s="112">
        <v>0</v>
      </c>
      <c r="P25" s="123"/>
    </row>
    <row r="26" s="88" customFormat="1" ht="24" customHeight="1" spans="1:14">
      <c r="A26" s="116" t="s">
        <v>467</v>
      </c>
      <c r="B26" s="117">
        <f t="shared" ref="B26:G26" si="18">SUM(B5,B6)</f>
        <v>243162</v>
      </c>
      <c r="C26" s="117">
        <f t="shared" si="18"/>
        <v>217168</v>
      </c>
      <c r="D26" s="117">
        <f t="shared" si="18"/>
        <v>25994</v>
      </c>
      <c r="E26" s="117">
        <f t="shared" si="18"/>
        <v>261426</v>
      </c>
      <c r="F26" s="117">
        <f t="shared" si="18"/>
        <v>230734</v>
      </c>
      <c r="G26" s="117">
        <f t="shared" si="18"/>
        <v>30692</v>
      </c>
      <c r="H26" s="118" t="s">
        <v>468</v>
      </c>
      <c r="I26" s="102">
        <f>SUM(J26:K26)</f>
        <v>243162</v>
      </c>
      <c r="J26" s="117">
        <f t="shared" ref="J26:N26" si="19">J5+J6</f>
        <v>217168</v>
      </c>
      <c r="K26" s="117">
        <f t="shared" si="19"/>
        <v>25994</v>
      </c>
      <c r="L26" s="102">
        <f>SUM(M26:N26)</f>
        <v>261426</v>
      </c>
      <c r="M26" s="117">
        <f>M5+M6</f>
        <v>230734</v>
      </c>
      <c r="N26" s="117">
        <f>N5+N6</f>
        <v>30692</v>
      </c>
    </row>
    <row r="27" s="88" customFormat="1" ht="18" customHeight="1" spans="2:7">
      <c r="B27" s="119"/>
      <c r="C27" s="119"/>
      <c r="D27" s="119"/>
      <c r="E27" s="120"/>
      <c r="F27" s="120"/>
      <c r="G27" s="120"/>
    </row>
    <row r="28" spans="5:14">
      <c r="E28" s="121"/>
      <c r="F28" s="122"/>
      <c r="J28" s="123"/>
      <c r="L28" s="121">
        <f>E26-L26</f>
        <v>0</v>
      </c>
      <c r="M28" s="121">
        <f>M26-F26</f>
        <v>0</v>
      </c>
      <c r="N28" s="121">
        <f>G26-N26</f>
        <v>0</v>
      </c>
    </row>
    <row r="29" spans="3:12">
      <c r="C29" s="123"/>
      <c r="E29" s="121"/>
      <c r="F29" s="124"/>
      <c r="L29" s="121"/>
    </row>
    <row r="30" spans="3:5">
      <c r="C30" s="123"/>
      <c r="E30" s="121"/>
    </row>
    <row r="31" spans="5:5">
      <c r="E31" s="125"/>
    </row>
    <row r="33" spans="5:5">
      <c r="E33" s="125"/>
    </row>
    <row r="34" spans="5:5">
      <c r="E34" s="125"/>
    </row>
  </sheetData>
  <mergeCells count="7">
    <mergeCell ref="A1:N1"/>
    <mergeCell ref="B3:D3"/>
    <mergeCell ref="E3:G3"/>
    <mergeCell ref="I3:K3"/>
    <mergeCell ref="L3:N3"/>
    <mergeCell ref="A3:A4"/>
    <mergeCell ref="H3:H4"/>
  </mergeCells>
  <printOptions horizontalCentered="1"/>
  <pageMargins left="0.393055555555556" right="0.196527777777778" top="0.590277777777778" bottom="0.393055555555556" header="0.393055555555556" footer="0.196527777777778"/>
  <pageSetup paperSize="9" scale="83" firstPageNumber="32" orientation="landscape" useFirstPageNumber="1" horizontalDpi="600"/>
  <headerFooter>
    <oddHeader>&amp;L表三：</oddHeader>
    <oddFooter>&amp;C&amp;"黑体"&amp;10第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H56"/>
  <sheetViews>
    <sheetView tabSelected="1" zoomScaleSheetLayoutView="60" workbookViewId="0">
      <selection activeCell="L11" sqref="L11"/>
    </sheetView>
  </sheetViews>
  <sheetFormatPr defaultColWidth="9" defaultRowHeight="13.5" outlineLevelCol="7"/>
  <cols>
    <col min="1" max="1" width="30.625" style="43" customWidth="1"/>
    <col min="2" max="2" width="8.625" style="44" customWidth="1"/>
    <col min="3" max="4" width="8.625" style="40" customWidth="1"/>
    <col min="5" max="5" width="30.625" style="43" customWidth="1"/>
    <col min="6" max="8" width="8.625" style="40" customWidth="1"/>
    <col min="9" max="9" width="6.125" style="40" customWidth="1"/>
    <col min="10" max="16384" width="9" style="40"/>
  </cols>
  <sheetData>
    <row r="1" s="40" customFormat="1" ht="7.5" customHeight="1" spans="1:5">
      <c r="A1" s="43"/>
      <c r="B1" s="44"/>
      <c r="E1" s="43"/>
    </row>
    <row r="2" s="40" customFormat="1" ht="30" customHeight="1" spans="1:8">
      <c r="A2" s="45" t="s">
        <v>469</v>
      </c>
      <c r="B2" s="45"/>
      <c r="C2" s="45"/>
      <c r="D2" s="45"/>
      <c r="E2" s="45"/>
      <c r="F2" s="45"/>
      <c r="G2" s="45"/>
      <c r="H2" s="45"/>
    </row>
    <row r="3" s="41" customFormat="1" ht="18" customHeight="1" spans="1:8">
      <c r="A3" s="46"/>
      <c r="B3" s="47"/>
      <c r="E3" s="48"/>
      <c r="H3" s="49" t="s">
        <v>1</v>
      </c>
    </row>
    <row r="4" s="42" customFormat="1" ht="24" customHeight="1" spans="1:8">
      <c r="A4" s="50" t="s">
        <v>470</v>
      </c>
      <c r="B4" s="51"/>
      <c r="C4" s="51"/>
      <c r="D4" s="51"/>
      <c r="E4" s="50" t="s">
        <v>471</v>
      </c>
      <c r="F4" s="51"/>
      <c r="G4" s="51"/>
      <c r="H4" s="51"/>
    </row>
    <row r="5" s="43" customFormat="1" ht="36" customHeight="1" spans="1:8">
      <c r="A5" s="52" t="s">
        <v>472</v>
      </c>
      <c r="B5" s="53" t="s">
        <v>473</v>
      </c>
      <c r="C5" s="54" t="s">
        <v>4</v>
      </c>
      <c r="D5" s="54" t="s">
        <v>400</v>
      </c>
      <c r="E5" s="52" t="s">
        <v>472</v>
      </c>
      <c r="F5" s="53" t="s">
        <v>473</v>
      </c>
      <c r="G5" s="54" t="s">
        <v>4</v>
      </c>
      <c r="H5" s="54" t="s">
        <v>400</v>
      </c>
    </row>
    <row r="6" s="40" customFormat="1" ht="26.25" customHeight="1" spans="1:8">
      <c r="A6" s="55" t="s">
        <v>474</v>
      </c>
      <c r="B6" s="56"/>
      <c r="C6" s="57"/>
      <c r="D6" s="57"/>
      <c r="E6" s="55" t="s">
        <v>475</v>
      </c>
      <c r="F6" s="57">
        <f>SUM(,F7,F24,F28:F29,F33,F37,F39)</f>
        <v>699695</v>
      </c>
      <c r="G6" s="57">
        <f t="shared" ref="F6:H6" si="0">SUM(,G7,G24,G28:G29,G33,G37)</f>
        <v>53695</v>
      </c>
      <c r="H6" s="57">
        <f t="shared" si="0"/>
        <v>107185</v>
      </c>
    </row>
    <row r="7" s="40" customFormat="1" ht="26.25" customHeight="1" spans="1:8">
      <c r="A7" s="55" t="s">
        <v>476</v>
      </c>
      <c r="B7" s="56"/>
      <c r="C7" s="57"/>
      <c r="D7" s="57"/>
      <c r="E7" s="58" t="s">
        <v>477</v>
      </c>
      <c r="F7" s="57">
        <f>SUM(F8:F23)</f>
        <v>384531</v>
      </c>
      <c r="G7" s="57">
        <f t="shared" ref="F7:H7" si="1">SUM(G8:G23)</f>
        <v>53180</v>
      </c>
      <c r="H7" s="57">
        <f t="shared" si="1"/>
        <v>91910</v>
      </c>
    </row>
    <row r="8" s="40" customFormat="1" ht="26.25" customHeight="1" spans="1:8">
      <c r="A8" s="55" t="s">
        <v>478</v>
      </c>
      <c r="B8" s="56"/>
      <c r="C8" s="57"/>
      <c r="D8" s="57"/>
      <c r="E8" s="59" t="s">
        <v>479</v>
      </c>
      <c r="F8" s="57">
        <v>26037</v>
      </c>
      <c r="G8" s="57">
        <v>22928</v>
      </c>
      <c r="H8" s="57">
        <v>35580</v>
      </c>
    </row>
    <row r="9" s="40" customFormat="1" ht="26.25" customHeight="1" spans="1:8">
      <c r="A9" s="55" t="s">
        <v>480</v>
      </c>
      <c r="B9" s="56"/>
      <c r="C9" s="57"/>
      <c r="D9" s="57"/>
      <c r="E9" s="59" t="s">
        <v>481</v>
      </c>
      <c r="F9" s="57">
        <v>8495</v>
      </c>
      <c r="G9" s="57">
        <v>500</v>
      </c>
      <c r="H9" s="57">
        <v>5357</v>
      </c>
    </row>
    <row r="10" s="40" customFormat="1" ht="26.25" customHeight="1" spans="1:8">
      <c r="A10" s="55" t="s">
        <v>482</v>
      </c>
      <c r="B10" s="56"/>
      <c r="C10" s="57"/>
      <c r="D10" s="57"/>
      <c r="E10" s="59" t="s">
        <v>483</v>
      </c>
      <c r="F10" s="57">
        <v>19328</v>
      </c>
      <c r="G10" s="57">
        <v>15558</v>
      </c>
      <c r="H10" s="57">
        <v>11245</v>
      </c>
    </row>
    <row r="11" s="40" customFormat="1" ht="26.25" customHeight="1" spans="1:8">
      <c r="A11" s="55" t="s">
        <v>484</v>
      </c>
      <c r="B11" s="57">
        <f>SUM(B12:B16)</f>
        <v>0</v>
      </c>
      <c r="C11" s="57">
        <f>SUM(C12:C16)</f>
        <v>0</v>
      </c>
      <c r="D11" s="57">
        <f>SUM(D12:D16)</f>
        <v>0</v>
      </c>
      <c r="E11" s="59" t="s">
        <v>485</v>
      </c>
      <c r="F11" s="57"/>
      <c r="G11" s="57"/>
      <c r="H11" s="60"/>
    </row>
    <row r="12" s="40" customFormat="1" ht="26.25" customHeight="1" spans="1:8">
      <c r="A12" s="61" t="s">
        <v>486</v>
      </c>
      <c r="B12" s="62"/>
      <c r="C12" s="57"/>
      <c r="D12" s="57"/>
      <c r="E12" s="59" t="s">
        <v>487</v>
      </c>
      <c r="F12" s="57">
        <v>2978</v>
      </c>
      <c r="G12" s="57">
        <v>5920</v>
      </c>
      <c r="H12" s="57">
        <v>3024</v>
      </c>
    </row>
    <row r="13" s="40" customFormat="1" ht="26.25" customHeight="1" spans="1:8">
      <c r="A13" s="61" t="s">
        <v>488</v>
      </c>
      <c r="B13" s="62"/>
      <c r="C13" s="57"/>
      <c r="D13" s="57"/>
      <c r="E13" s="59" t="s">
        <v>489</v>
      </c>
      <c r="F13" s="57">
        <v>708</v>
      </c>
      <c r="G13" s="57">
        <v>702</v>
      </c>
      <c r="H13" s="57">
        <v>558</v>
      </c>
    </row>
    <row r="14" s="40" customFormat="1" ht="26.25" customHeight="1" spans="1:8">
      <c r="A14" s="61" t="s">
        <v>490</v>
      </c>
      <c r="B14" s="62"/>
      <c r="C14" s="57"/>
      <c r="D14" s="57"/>
      <c r="E14" s="59" t="s">
        <v>491</v>
      </c>
      <c r="F14" s="57">
        <v>367</v>
      </c>
      <c r="G14" s="57">
        <v>590</v>
      </c>
      <c r="H14" s="57">
        <v>478</v>
      </c>
    </row>
    <row r="15" s="40" customFormat="1" ht="26.25" customHeight="1" spans="1:8">
      <c r="A15" s="61" t="s">
        <v>492</v>
      </c>
      <c r="B15" s="62"/>
      <c r="C15" s="57"/>
      <c r="D15" s="57"/>
      <c r="E15" s="63" t="s">
        <v>493</v>
      </c>
      <c r="F15" s="57"/>
      <c r="G15" s="57"/>
      <c r="H15" s="57"/>
    </row>
    <row r="16" s="40" customFormat="1" ht="26.25" customHeight="1" spans="1:8">
      <c r="A16" s="61" t="s">
        <v>494</v>
      </c>
      <c r="B16" s="62"/>
      <c r="C16" s="57"/>
      <c r="D16" s="57"/>
      <c r="E16" s="59" t="s">
        <v>495</v>
      </c>
      <c r="F16" s="57"/>
      <c r="G16" s="57"/>
      <c r="H16" s="57"/>
    </row>
    <row r="17" s="40" customFormat="1" ht="26.25" customHeight="1" spans="1:8">
      <c r="A17" s="55" t="s">
        <v>496</v>
      </c>
      <c r="B17" s="56"/>
      <c r="C17" s="57"/>
      <c r="D17" s="57"/>
      <c r="E17" s="59" t="s">
        <v>497</v>
      </c>
      <c r="F17" s="57">
        <v>284182</v>
      </c>
      <c r="G17" s="57">
        <v>4212</v>
      </c>
      <c r="H17" s="57">
        <v>35635</v>
      </c>
    </row>
    <row r="18" s="40" customFormat="1" ht="26.25" customHeight="1" spans="1:8">
      <c r="A18" s="55" t="s">
        <v>498</v>
      </c>
      <c r="B18" s="64"/>
      <c r="C18" s="65"/>
      <c r="D18" s="65"/>
      <c r="E18" s="59" t="s">
        <v>499</v>
      </c>
      <c r="F18" s="66"/>
      <c r="G18" s="67"/>
      <c r="H18" s="60"/>
    </row>
    <row r="19" s="40" customFormat="1" ht="26.25" customHeight="1" spans="1:8">
      <c r="A19" s="55" t="s">
        <v>500</v>
      </c>
      <c r="B19" s="56"/>
      <c r="C19" s="65"/>
      <c r="D19" s="65"/>
      <c r="E19" s="59" t="s">
        <v>501</v>
      </c>
      <c r="F19" s="66"/>
      <c r="G19" s="57"/>
      <c r="H19" s="60"/>
    </row>
    <row r="20" s="40" customFormat="1" ht="26.25" customHeight="1" spans="1:8">
      <c r="A20" s="55" t="s">
        <v>502</v>
      </c>
      <c r="B20" s="68">
        <f>SUM(B21:B27)</f>
        <v>171105</v>
      </c>
      <c r="C20" s="69">
        <f>SUM(C21:C27)</f>
        <v>100000</v>
      </c>
      <c r="D20" s="69">
        <f>SUM(D21:D27)</f>
        <v>59773</v>
      </c>
      <c r="E20" s="59" t="s">
        <v>503</v>
      </c>
      <c r="F20" s="57">
        <v>3156</v>
      </c>
      <c r="G20" s="57">
        <v>2500</v>
      </c>
      <c r="H20" s="60">
        <v>33</v>
      </c>
    </row>
    <row r="21" s="40" customFormat="1" ht="26.25" customHeight="1" spans="1:8">
      <c r="A21" s="61" t="s">
        <v>504</v>
      </c>
      <c r="B21" s="64">
        <v>169213</v>
      </c>
      <c r="C21" s="65">
        <v>100000</v>
      </c>
      <c r="D21" s="65">
        <v>60000</v>
      </c>
      <c r="E21" s="59" t="s">
        <v>505</v>
      </c>
      <c r="F21" s="57">
        <v>132</v>
      </c>
      <c r="G21" s="57"/>
      <c r="H21" s="60"/>
    </row>
    <row r="22" s="40" customFormat="1" ht="26.25" customHeight="1" spans="1:8">
      <c r="A22" s="61" t="s">
        <v>506</v>
      </c>
      <c r="B22" s="64">
        <v>103</v>
      </c>
      <c r="C22" s="65"/>
      <c r="D22" s="65">
        <v>28</v>
      </c>
      <c r="E22" s="59" t="s">
        <v>507</v>
      </c>
      <c r="F22" s="57">
        <v>39148</v>
      </c>
      <c r="G22" s="57">
        <v>270</v>
      </c>
      <c r="H22" s="60"/>
    </row>
    <row r="23" s="40" customFormat="1" ht="26.25" customHeight="1" spans="1:8">
      <c r="A23" s="61" t="s">
        <v>508</v>
      </c>
      <c r="B23" s="64">
        <v>1</v>
      </c>
      <c r="C23" s="65">
        <v>2000</v>
      </c>
      <c r="D23" s="65">
        <v>45</v>
      </c>
      <c r="E23" s="59" t="s">
        <v>509</v>
      </c>
      <c r="F23" s="66"/>
      <c r="G23" s="57"/>
      <c r="H23" s="60"/>
    </row>
    <row r="24" s="40" customFormat="1" ht="26.25" customHeight="1" spans="1:8">
      <c r="A24" s="70" t="s">
        <v>510</v>
      </c>
      <c r="B24" s="64"/>
      <c r="C24" s="65"/>
      <c r="D24" s="65"/>
      <c r="E24" s="58" t="s">
        <v>511</v>
      </c>
      <c r="F24" s="57">
        <f>F25+F26+F27</f>
        <v>0</v>
      </c>
      <c r="G24" s="71">
        <f>G25+G26+G27</f>
        <v>0</v>
      </c>
      <c r="H24" s="71">
        <f>H25+H26+H27</f>
        <v>0</v>
      </c>
    </row>
    <row r="25" s="40" customFormat="1" ht="26.25" customHeight="1" spans="1:8">
      <c r="A25" s="70" t="s">
        <v>512</v>
      </c>
      <c r="B25" s="64"/>
      <c r="C25" s="65"/>
      <c r="D25" s="65"/>
      <c r="E25" s="59" t="s">
        <v>513</v>
      </c>
      <c r="F25" s="57"/>
      <c r="G25" s="65"/>
      <c r="H25" s="60"/>
    </row>
    <row r="26" s="40" customFormat="1" ht="26.25" customHeight="1" spans="1:8">
      <c r="A26" s="61" t="s">
        <v>514</v>
      </c>
      <c r="B26" s="64">
        <v>-2139</v>
      </c>
      <c r="C26" s="65">
        <v>-2000</v>
      </c>
      <c r="D26" s="65">
        <v>-300</v>
      </c>
      <c r="E26" s="59" t="s">
        <v>515</v>
      </c>
      <c r="F26" s="57"/>
      <c r="G26" s="72"/>
      <c r="H26" s="60"/>
    </row>
    <row r="27" s="40" customFormat="1" ht="26.25" customHeight="1" spans="1:8">
      <c r="A27" s="61" t="s">
        <v>516</v>
      </c>
      <c r="B27" s="71">
        <v>3927</v>
      </c>
      <c r="C27" s="57"/>
      <c r="D27" s="57"/>
      <c r="E27" s="59" t="s">
        <v>517</v>
      </c>
      <c r="F27" s="66"/>
      <c r="G27" s="65"/>
      <c r="H27" s="60"/>
    </row>
    <row r="28" s="40" customFormat="1" ht="26.25" customHeight="1" spans="1:8">
      <c r="A28" s="55" t="s">
        <v>518</v>
      </c>
      <c r="B28" s="71">
        <v>2608</v>
      </c>
      <c r="C28" s="57">
        <f>[6]收入表!G12</f>
        <v>1000</v>
      </c>
      <c r="D28" s="57">
        <v>1000</v>
      </c>
      <c r="E28" s="58" t="s">
        <v>519</v>
      </c>
      <c r="F28" s="73"/>
      <c r="G28" s="72"/>
      <c r="H28" s="60"/>
    </row>
    <row r="29" s="40" customFormat="1" ht="26.25" customHeight="1" spans="1:8">
      <c r="A29" s="55" t="s">
        <v>520</v>
      </c>
      <c r="B29" s="68"/>
      <c r="C29" s="74"/>
      <c r="D29" s="74"/>
      <c r="E29" s="58" t="s">
        <v>521</v>
      </c>
      <c r="F29" s="73"/>
      <c r="G29" s="57"/>
      <c r="H29" s="60"/>
    </row>
    <row r="30" s="40" customFormat="1" ht="26.25" customHeight="1" spans="1:8">
      <c r="A30" s="55" t="s">
        <v>522</v>
      </c>
      <c r="B30" s="56"/>
      <c r="C30" s="57"/>
      <c r="D30" s="57"/>
      <c r="E30" s="59" t="s">
        <v>523</v>
      </c>
      <c r="F30" s="66"/>
      <c r="G30" s="57"/>
      <c r="H30" s="60"/>
    </row>
    <row r="31" s="40" customFormat="1" ht="26.25" customHeight="1" spans="1:8">
      <c r="A31" s="75"/>
      <c r="B31" s="76"/>
      <c r="C31" s="77"/>
      <c r="D31" s="77"/>
      <c r="E31" s="59" t="s">
        <v>524</v>
      </c>
      <c r="F31" s="66"/>
      <c r="G31" s="57"/>
      <c r="H31" s="60"/>
    </row>
    <row r="32" s="40" customFormat="1" ht="26.25" customHeight="1" spans="1:8">
      <c r="A32" s="75"/>
      <c r="B32" s="76"/>
      <c r="C32" s="77"/>
      <c r="D32" s="77"/>
      <c r="E32" s="59" t="s">
        <v>525</v>
      </c>
      <c r="F32" s="66"/>
      <c r="G32" s="57"/>
      <c r="H32" s="60"/>
    </row>
    <row r="33" s="40" customFormat="1" ht="26.25" customHeight="1" spans="1:8">
      <c r="A33" s="75"/>
      <c r="B33" s="76"/>
      <c r="C33" s="77"/>
      <c r="D33" s="77"/>
      <c r="E33" s="58" t="s">
        <v>526</v>
      </c>
      <c r="F33" s="73">
        <f t="shared" ref="F33:H33" si="2">SUM(F34:F36)</f>
        <v>1697</v>
      </c>
      <c r="G33" s="57">
        <f t="shared" si="2"/>
        <v>515</v>
      </c>
      <c r="H33" s="57">
        <f t="shared" si="2"/>
        <v>275</v>
      </c>
    </row>
    <row r="34" s="40" customFormat="1" ht="26.25" customHeight="1" spans="1:8">
      <c r="A34" s="75"/>
      <c r="B34" s="76"/>
      <c r="C34" s="77"/>
      <c r="D34" s="77"/>
      <c r="E34" s="59" t="s">
        <v>527</v>
      </c>
      <c r="F34" s="66"/>
      <c r="G34" s="57"/>
      <c r="H34" s="78"/>
    </row>
    <row r="35" s="40" customFormat="1" ht="26.25" customHeight="1" spans="1:8">
      <c r="A35" s="75"/>
      <c r="B35" s="76"/>
      <c r="C35" s="77"/>
      <c r="D35" s="77"/>
      <c r="E35" s="59" t="s">
        <v>528</v>
      </c>
      <c r="F35" s="66"/>
      <c r="G35" s="57"/>
      <c r="H35" s="60"/>
    </row>
    <row r="36" s="40" customFormat="1" ht="26.25" customHeight="1" spans="1:8">
      <c r="A36" s="75"/>
      <c r="B36" s="76"/>
      <c r="C36" s="77"/>
      <c r="D36" s="77"/>
      <c r="E36" s="59" t="s">
        <v>529</v>
      </c>
      <c r="F36" s="73">
        <v>1697</v>
      </c>
      <c r="G36" s="57">
        <v>515</v>
      </c>
      <c r="H36" s="60">
        <v>275</v>
      </c>
    </row>
    <row r="37" s="40" customFormat="1" ht="26.25" customHeight="1" spans="1:8">
      <c r="A37" s="75"/>
      <c r="B37" s="76"/>
      <c r="C37" s="77"/>
      <c r="D37" s="77"/>
      <c r="E37" s="58" t="s">
        <v>530</v>
      </c>
      <c r="F37" s="78">
        <f t="shared" ref="F37:H37" si="3">SUM(F38)</f>
        <v>3000</v>
      </c>
      <c r="G37" s="78">
        <f t="shared" si="3"/>
        <v>0</v>
      </c>
      <c r="H37" s="78">
        <f t="shared" si="3"/>
        <v>15000</v>
      </c>
    </row>
    <row r="38" s="40" customFormat="1" ht="26.25" customHeight="1" spans="1:8">
      <c r="A38" s="75"/>
      <c r="B38" s="76"/>
      <c r="C38" s="77"/>
      <c r="D38" s="77"/>
      <c r="E38" s="59" t="s">
        <v>531</v>
      </c>
      <c r="F38" s="78">
        <v>3000</v>
      </c>
      <c r="G38" s="78"/>
      <c r="H38" s="57">
        <v>15000</v>
      </c>
    </row>
    <row r="39" s="40" customFormat="1" ht="26.25" customHeight="1" spans="1:8">
      <c r="A39" s="75"/>
      <c r="B39" s="76"/>
      <c r="C39" s="77"/>
      <c r="D39" s="77"/>
      <c r="E39" s="58" t="s">
        <v>532</v>
      </c>
      <c r="F39" s="78">
        <f>SUM(F40:F41)</f>
        <v>310467</v>
      </c>
      <c r="G39" s="78">
        <f t="shared" ref="F39:H39" si="4">SUM(G40)</f>
        <v>0</v>
      </c>
      <c r="H39" s="78">
        <f t="shared" si="4"/>
        <v>0</v>
      </c>
    </row>
    <row r="40" s="40" customFormat="1" ht="26.25" customHeight="1" spans="1:8">
      <c r="A40" s="75"/>
      <c r="B40" s="76"/>
      <c r="C40" s="77"/>
      <c r="D40" s="77"/>
      <c r="E40" s="59" t="s">
        <v>533</v>
      </c>
      <c r="F40" s="78">
        <v>168856</v>
      </c>
      <c r="G40" s="78"/>
      <c r="H40" s="57"/>
    </row>
    <row r="41" s="40" customFormat="1" ht="26.25" customHeight="1" spans="1:8">
      <c r="A41" s="75"/>
      <c r="B41" s="76"/>
      <c r="C41" s="77"/>
      <c r="D41" s="77"/>
      <c r="E41" s="59" t="s">
        <v>534</v>
      </c>
      <c r="F41" s="78">
        <v>141611</v>
      </c>
      <c r="G41" s="78"/>
      <c r="H41" s="57"/>
    </row>
    <row r="42" s="40" customFormat="1" ht="26.25" customHeight="1" spans="1:8">
      <c r="A42" s="75"/>
      <c r="B42" s="76"/>
      <c r="C42" s="77"/>
      <c r="D42" s="77"/>
      <c r="E42" s="79" t="s">
        <v>535</v>
      </c>
      <c r="F42" s="78">
        <f>SUM(F43:F44)</f>
        <v>362</v>
      </c>
      <c r="G42" s="78">
        <f>SUM(G43:G44)</f>
        <v>0</v>
      </c>
      <c r="H42" s="78">
        <f t="shared" ref="F42:H42" si="5">SUM(H43:H44)</f>
        <v>4288</v>
      </c>
    </row>
    <row r="43" s="40" customFormat="1" ht="26.25" customHeight="1" spans="1:8">
      <c r="A43" s="75"/>
      <c r="B43" s="76"/>
      <c r="C43" s="77"/>
      <c r="D43" s="77"/>
      <c r="E43" s="58" t="s">
        <v>536</v>
      </c>
      <c r="F43" s="78"/>
      <c r="G43" s="78"/>
      <c r="H43" s="78">
        <v>4000</v>
      </c>
    </row>
    <row r="44" s="40" customFormat="1" ht="26.25" customHeight="1" spans="1:8">
      <c r="A44" s="75"/>
      <c r="B44" s="76"/>
      <c r="C44" s="77"/>
      <c r="D44" s="77"/>
      <c r="E44" s="58" t="s">
        <v>537</v>
      </c>
      <c r="F44" s="78">
        <v>362</v>
      </c>
      <c r="G44" s="78"/>
      <c r="H44" s="78">
        <v>288</v>
      </c>
    </row>
    <row r="45" s="40" customFormat="1" ht="26.25" customHeight="1" spans="1:8">
      <c r="A45" s="75"/>
      <c r="B45" s="76"/>
      <c r="C45" s="80"/>
      <c r="D45" s="80"/>
      <c r="E45" s="55" t="s">
        <v>538</v>
      </c>
      <c r="F45" s="73">
        <f t="shared" ref="F45:H45" si="6">F46</f>
        <v>11585</v>
      </c>
      <c r="G45" s="78">
        <f t="shared" si="6"/>
        <v>11696</v>
      </c>
      <c r="H45" s="78">
        <f t="shared" si="6"/>
        <v>20921</v>
      </c>
    </row>
    <row r="46" s="40" customFormat="1" ht="26.25" customHeight="1" spans="1:8">
      <c r="A46" s="75"/>
      <c r="B46" s="76"/>
      <c r="C46" s="80"/>
      <c r="D46" s="80"/>
      <c r="E46" s="81" t="s">
        <v>539</v>
      </c>
      <c r="F46" s="82">
        <v>11585</v>
      </c>
      <c r="G46" s="78">
        <v>11696</v>
      </c>
      <c r="H46" s="78">
        <v>20921</v>
      </c>
    </row>
    <row r="47" s="40" customFormat="1" ht="26.25" customHeight="1" spans="1:8">
      <c r="A47" s="75"/>
      <c r="B47" s="76"/>
      <c r="C47" s="80"/>
      <c r="D47" s="80"/>
      <c r="E47" s="83" t="s">
        <v>540</v>
      </c>
      <c r="F47" s="73">
        <v>335</v>
      </c>
      <c r="G47" s="73">
        <v>10</v>
      </c>
      <c r="H47" s="73">
        <v>50</v>
      </c>
    </row>
    <row r="48" s="40" customFormat="1" ht="26.25" customHeight="1" spans="1:8">
      <c r="A48" s="84" t="s">
        <v>541</v>
      </c>
      <c r="B48" s="71">
        <f>SUM(B6:B11,B17:B20,B28:B30)</f>
        <v>173713</v>
      </c>
      <c r="C48" s="57">
        <f>SUM(C6:C11,C17:C20,C28:C30)</f>
        <v>101000</v>
      </c>
      <c r="D48" s="57">
        <f>SUM(D6:D11,D17:D20,D28:D30)</f>
        <v>60773</v>
      </c>
      <c r="E48" s="84" t="s">
        <v>542</v>
      </c>
      <c r="F48" s="73">
        <f>F6+F42+F47+F45</f>
        <v>711977</v>
      </c>
      <c r="G48" s="73">
        <f>G6+G37+G42+G47+G45</f>
        <v>65401</v>
      </c>
      <c r="H48" s="73">
        <f>H6+H42+H47+H45</f>
        <v>132444</v>
      </c>
    </row>
    <row r="49" s="40" customFormat="1" ht="26.25" customHeight="1" spans="1:8">
      <c r="A49" s="85" t="s">
        <v>543</v>
      </c>
      <c r="B49" s="71">
        <f>SUM(B50,B53:B55)</f>
        <v>572272</v>
      </c>
      <c r="C49" s="57">
        <f>SUM(C50,C53:C55)</f>
        <v>23411</v>
      </c>
      <c r="D49" s="57">
        <f>SUM(D50,D51:D55)</f>
        <v>130681</v>
      </c>
      <c r="E49" s="85" t="s">
        <v>544</v>
      </c>
      <c r="F49" s="77">
        <f t="shared" ref="F49:H49" si="7">SUM(F50:F55)</f>
        <v>34008</v>
      </c>
      <c r="G49" s="77">
        <f t="shared" si="7"/>
        <v>59010</v>
      </c>
      <c r="H49" s="77">
        <f t="shared" si="7"/>
        <v>59010</v>
      </c>
    </row>
    <row r="50" s="40" customFormat="1" ht="26.25" customHeight="1" spans="1:8">
      <c r="A50" s="85" t="s">
        <v>545</v>
      </c>
      <c r="B50" s="71">
        <f>B51</f>
        <v>135</v>
      </c>
      <c r="C50" s="57"/>
      <c r="D50" s="57"/>
      <c r="E50" s="85" t="s">
        <v>546</v>
      </c>
      <c r="F50" s="80"/>
      <c r="G50" s="57"/>
      <c r="H50" s="60"/>
    </row>
    <row r="51" s="40" customFormat="1" ht="26.25" customHeight="1" spans="1:8">
      <c r="A51" s="61" t="s">
        <v>547</v>
      </c>
      <c r="B51" s="71">
        <v>135</v>
      </c>
      <c r="C51" s="57"/>
      <c r="D51" s="57">
        <f>231+57</f>
        <v>288</v>
      </c>
      <c r="E51" s="61" t="s">
        <v>548</v>
      </c>
      <c r="F51" s="80"/>
      <c r="G51" s="57"/>
      <c r="H51" s="60"/>
    </row>
    <row r="52" s="40" customFormat="1" ht="26.25" customHeight="1" spans="1:8">
      <c r="A52" s="61" t="s">
        <v>549</v>
      </c>
      <c r="B52" s="76"/>
      <c r="C52" s="57"/>
      <c r="D52" s="57"/>
      <c r="E52" s="61" t="s">
        <v>550</v>
      </c>
      <c r="F52" s="80">
        <v>10100</v>
      </c>
      <c r="G52" s="77"/>
      <c r="H52" s="60"/>
    </row>
    <row r="53" s="40" customFormat="1" ht="26.25" customHeight="1" spans="1:8">
      <c r="A53" s="85" t="s">
        <v>551</v>
      </c>
      <c r="B53" s="71">
        <v>20060</v>
      </c>
      <c r="C53" s="57">
        <v>34</v>
      </c>
      <c r="D53" s="71">
        <v>683</v>
      </c>
      <c r="E53" s="86" t="s">
        <v>552</v>
      </c>
      <c r="F53" s="77">
        <v>22555</v>
      </c>
      <c r="G53" s="77">
        <v>59010</v>
      </c>
      <c r="H53" s="77">
        <v>59010</v>
      </c>
    </row>
    <row r="54" s="40" customFormat="1" ht="26.25" customHeight="1" spans="1:8">
      <c r="A54" s="85" t="s">
        <v>553</v>
      </c>
      <c r="B54" s="71">
        <v>334522</v>
      </c>
      <c r="C54" s="57">
        <v>23377</v>
      </c>
      <c r="D54" s="71">
        <f>27510+19000</f>
        <v>46510</v>
      </c>
      <c r="E54" s="85" t="s">
        <v>554</v>
      </c>
      <c r="F54" s="77">
        <v>670</v>
      </c>
      <c r="G54" s="77"/>
      <c r="H54" s="77"/>
    </row>
    <row r="55" s="40" customFormat="1" ht="26.25" customHeight="1" spans="1:8">
      <c r="A55" s="87" t="s">
        <v>555</v>
      </c>
      <c r="B55" s="71">
        <v>217555</v>
      </c>
      <c r="C55" s="57"/>
      <c r="D55" s="71">
        <v>83200</v>
      </c>
      <c r="E55" s="85" t="s">
        <v>556</v>
      </c>
      <c r="F55" s="57">
        <v>683</v>
      </c>
      <c r="G55" s="77"/>
      <c r="H55" s="60"/>
    </row>
    <row r="56" s="40" customFormat="1" ht="26.25" customHeight="1" spans="1:8">
      <c r="A56" s="84" t="s">
        <v>467</v>
      </c>
      <c r="B56" s="71">
        <f t="shared" ref="B56:H56" si="8">SUM(B48,B49)</f>
        <v>745985</v>
      </c>
      <c r="C56" s="77">
        <f t="shared" si="8"/>
        <v>124411</v>
      </c>
      <c r="D56" s="77">
        <f t="shared" si="8"/>
        <v>191454</v>
      </c>
      <c r="E56" s="84" t="s">
        <v>468</v>
      </c>
      <c r="F56" s="71">
        <f t="shared" si="8"/>
        <v>745985</v>
      </c>
      <c r="G56" s="77">
        <f t="shared" si="8"/>
        <v>124411</v>
      </c>
      <c r="H56" s="77">
        <f t="shared" si="8"/>
        <v>191454</v>
      </c>
    </row>
  </sheetData>
  <mergeCells count="3">
    <mergeCell ref="A2:H2"/>
    <mergeCell ref="A4:D4"/>
    <mergeCell ref="E4:H4"/>
  </mergeCells>
  <printOptions horizontalCentered="1"/>
  <pageMargins left="0.393055555555556" right="0.196527777777778" top="0.590277777777778" bottom="0.393055555555556" header="0.393055555555556" footer="0.196527777777778"/>
  <pageSetup paperSize="9" scale="88" fitToHeight="0" orientation="portrait" horizontalDpi="600" verticalDpi="600"/>
  <headerFooter>
    <oddHeader>&amp;L表四：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00"/>
  <sheetViews>
    <sheetView showZeros="0" zoomScale="90" zoomScaleNormal="90" workbookViewId="0">
      <selection activeCell="H10" sqref="H10"/>
    </sheetView>
  </sheetViews>
  <sheetFormatPr defaultColWidth="8" defaultRowHeight="15"/>
  <cols>
    <col min="1" max="1" width="12.625" style="1" customWidth="1"/>
    <col min="2" max="2" width="25.625" style="1" customWidth="1"/>
    <col min="3" max="5" width="10.625" style="5" customWidth="1"/>
    <col min="6" max="8" width="10.625" style="6" customWidth="1"/>
    <col min="9" max="11" width="10.625" style="7" customWidth="1"/>
    <col min="12" max="14" width="8" style="3"/>
    <col min="15" max="17" width="10.625" style="6" customWidth="1"/>
    <col min="18" max="16384" width="8" style="3"/>
  </cols>
  <sheetData>
    <row r="1" s="1" customFormat="1" ht="32" customHeight="1" spans="1:17">
      <c r="A1" s="8" t="s">
        <v>557</v>
      </c>
      <c r="B1" s="8"/>
      <c r="C1" s="8"/>
      <c r="D1" s="8"/>
      <c r="E1" s="8"/>
      <c r="F1" s="8"/>
      <c r="G1" s="8"/>
      <c r="H1" s="8"/>
      <c r="I1" s="29"/>
      <c r="J1" s="29"/>
      <c r="K1" s="29"/>
      <c r="O1" s="8"/>
      <c r="P1" s="8"/>
      <c r="Q1" s="8"/>
    </row>
    <row r="2" s="1" customFormat="1" spans="1:17">
      <c r="A2" s="37"/>
      <c r="B2" s="10"/>
      <c r="C2" s="11"/>
      <c r="D2" s="11"/>
      <c r="E2" s="11"/>
      <c r="F2" s="11"/>
      <c r="G2" s="11"/>
      <c r="H2" s="11"/>
      <c r="I2" s="30"/>
      <c r="J2" s="30"/>
      <c r="K2" s="30"/>
      <c r="O2" s="11"/>
      <c r="P2" s="11"/>
      <c r="Q2" s="11"/>
    </row>
    <row r="3" s="2" customFormat="1" ht="21.75" customHeight="1" spans="1:17">
      <c r="A3" s="12" t="s">
        <v>558</v>
      </c>
      <c r="B3" s="12" t="s">
        <v>559</v>
      </c>
      <c r="C3" s="13" t="s">
        <v>560</v>
      </c>
      <c r="D3" s="13"/>
      <c r="E3" s="13"/>
      <c r="F3" s="14" t="s">
        <v>41</v>
      </c>
      <c r="G3" s="15"/>
      <c r="H3" s="16"/>
      <c r="I3" s="31" t="s">
        <v>561</v>
      </c>
      <c r="J3" s="32"/>
      <c r="K3" s="33"/>
      <c r="O3" s="14" t="s">
        <v>43</v>
      </c>
      <c r="P3" s="15"/>
      <c r="Q3" s="16"/>
    </row>
    <row r="4" s="2" customFormat="1" ht="21.75" customHeight="1" spans="1:17">
      <c r="A4" s="17"/>
      <c r="B4" s="17"/>
      <c r="C4" s="18" t="s">
        <v>44</v>
      </c>
      <c r="D4" s="18" t="s">
        <v>39</v>
      </c>
      <c r="E4" s="18" t="s">
        <v>40</v>
      </c>
      <c r="F4" s="18" t="s">
        <v>44</v>
      </c>
      <c r="G4" s="18" t="s">
        <v>39</v>
      </c>
      <c r="H4" s="18" t="s">
        <v>40</v>
      </c>
      <c r="I4" s="18" t="s">
        <v>44</v>
      </c>
      <c r="J4" s="18" t="s">
        <v>39</v>
      </c>
      <c r="K4" s="18" t="s">
        <v>40</v>
      </c>
      <c r="O4" s="18" t="s">
        <v>44</v>
      </c>
      <c r="P4" s="18" t="s">
        <v>39</v>
      </c>
      <c r="Q4" s="18" t="s">
        <v>40</v>
      </c>
    </row>
    <row r="5" s="1" customFormat="1" ht="21.75" customHeight="1" spans="1:17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20">
        <v>7</v>
      </c>
      <c r="H5" s="20">
        <v>8</v>
      </c>
      <c r="I5" s="20">
        <v>9</v>
      </c>
      <c r="J5" s="20">
        <v>10</v>
      </c>
      <c r="K5" s="20">
        <v>11</v>
      </c>
      <c r="O5" s="19">
        <v>6</v>
      </c>
      <c r="P5" s="20">
        <v>7</v>
      </c>
      <c r="Q5" s="20">
        <v>8</v>
      </c>
    </row>
    <row r="6" s="1" customFormat="1" ht="21.75" customHeight="1" spans="1:17">
      <c r="A6" s="38"/>
      <c r="B6" s="22"/>
      <c r="C6" s="23" t="e">
        <f t="shared" ref="C6:H6" si="0">SUM(C7:C76)</f>
        <v>#REF!</v>
      </c>
      <c r="D6" s="23" t="e">
        <f t="shared" si="0"/>
        <v>#REF!</v>
      </c>
      <c r="E6" s="23" t="e">
        <f t="shared" si="0"/>
        <v>#REF!</v>
      </c>
      <c r="F6" s="23" t="e">
        <f t="shared" si="0"/>
        <v>#REF!</v>
      </c>
      <c r="G6" s="23" t="e">
        <f t="shared" si="0"/>
        <v>#REF!</v>
      </c>
      <c r="H6" s="23" t="e">
        <f t="shared" si="0"/>
        <v>#REF!</v>
      </c>
      <c r="I6" s="35" t="e">
        <f t="shared" ref="I6:I69" si="1">IF(C6=0,"",F6/C6)</f>
        <v>#REF!</v>
      </c>
      <c r="J6" s="35" t="e">
        <f t="shared" ref="J6:J69" si="2">IF(D6=0,"",G6/D6)</f>
        <v>#REF!</v>
      </c>
      <c r="K6" s="35" t="e">
        <f t="shared" ref="K6:K69" si="3">IF(E6=0,"",H6/E6)</f>
        <v>#REF!</v>
      </c>
      <c r="O6" s="23" t="e">
        <f t="shared" ref="O6:Q6" si="4">SUM(O7:O76)</f>
        <v>#REF!</v>
      </c>
      <c r="P6" s="23" t="e">
        <f t="shared" si="4"/>
        <v>#REF!</v>
      </c>
      <c r="Q6" s="23" t="e">
        <f t="shared" si="4"/>
        <v>#REF!</v>
      </c>
    </row>
    <row r="7" s="1" customFormat="1" ht="21.75" customHeight="1" spans="1:17">
      <c r="A7" s="25" t="s">
        <v>562</v>
      </c>
      <c r="B7" s="25" t="s">
        <v>563</v>
      </c>
      <c r="C7" s="26" t="e">
        <f t="shared" ref="C7:C70" si="5">SUM(D7:E7)</f>
        <v>#REF!</v>
      </c>
      <c r="D7" s="26" t="e">
        <f>SUMIFS(#REF!,#REF!,B7)</f>
        <v>#REF!</v>
      </c>
      <c r="E7" s="26" t="e">
        <f>SUMIFS(#REF!,#REF!,B7)</f>
        <v>#REF!</v>
      </c>
      <c r="F7" s="26" t="e">
        <f t="shared" ref="F7:F70" si="6">SUM(G7:H7)</f>
        <v>#REF!</v>
      </c>
      <c r="G7" s="26" t="e">
        <f>SUMIFS(#REF!,#REF!,B7)</f>
        <v>#REF!</v>
      </c>
      <c r="H7" s="26" t="e">
        <f>SUMIFS(#REF!,#REF!,B7)+SUMIFS(#REF!,#REF!,B7)</f>
        <v>#REF!</v>
      </c>
      <c r="I7" s="36" t="e">
        <f t="shared" si="1"/>
        <v>#REF!</v>
      </c>
      <c r="J7" s="36" t="e">
        <f t="shared" si="2"/>
        <v>#REF!</v>
      </c>
      <c r="K7" s="36" t="e">
        <f t="shared" si="3"/>
        <v>#REF!</v>
      </c>
      <c r="O7" s="26" t="e">
        <f t="shared" ref="O7:O70" si="7">SUM(P7:Q7)</f>
        <v>#REF!</v>
      </c>
      <c r="P7" s="26" t="e">
        <f>SUMIFS(#REF!,#REF!,B7)</f>
        <v>#REF!</v>
      </c>
      <c r="Q7" s="26" t="e">
        <f>SUMIFS(#REF!,#REF!,B7)</f>
        <v>#REF!</v>
      </c>
    </row>
    <row r="8" s="1" customFormat="1" ht="21.75" customHeight="1" spans="1:17">
      <c r="A8" s="25" t="s">
        <v>564</v>
      </c>
      <c r="B8" s="25" t="s">
        <v>565</v>
      </c>
      <c r="C8" s="26" t="e">
        <f t="shared" si="5"/>
        <v>#REF!</v>
      </c>
      <c r="D8" s="26" t="e">
        <f>SUMIFS(#REF!,#REF!,B8)</f>
        <v>#REF!</v>
      </c>
      <c r="E8" s="26" t="e">
        <f>SUMIFS(#REF!,#REF!,B8)</f>
        <v>#REF!</v>
      </c>
      <c r="F8" s="26" t="e">
        <f t="shared" si="6"/>
        <v>#REF!</v>
      </c>
      <c r="G8" s="26" t="e">
        <f>SUMIFS(#REF!,#REF!,B8)</f>
        <v>#REF!</v>
      </c>
      <c r="H8" s="26" t="e">
        <f>SUMIFS(#REF!,#REF!,B8)+SUMIFS(#REF!,#REF!,B8)</f>
        <v>#REF!</v>
      </c>
      <c r="I8" s="36" t="e">
        <f t="shared" si="1"/>
        <v>#REF!</v>
      </c>
      <c r="J8" s="36" t="e">
        <f t="shared" si="2"/>
        <v>#REF!</v>
      </c>
      <c r="K8" s="36" t="e">
        <f t="shared" si="3"/>
        <v>#REF!</v>
      </c>
      <c r="O8" s="26" t="e">
        <f t="shared" si="7"/>
        <v>#REF!</v>
      </c>
      <c r="P8" s="26" t="e">
        <f>SUMIFS(#REF!,#REF!,B8)</f>
        <v>#REF!</v>
      </c>
      <c r="Q8" s="26" t="e">
        <f>SUMIFS(#REF!,#REF!,B8)</f>
        <v>#REF!</v>
      </c>
    </row>
    <row r="9" s="1" customFormat="1" ht="21.75" customHeight="1" spans="1:17">
      <c r="A9" s="25" t="s">
        <v>566</v>
      </c>
      <c r="B9" s="25" t="s">
        <v>567</v>
      </c>
      <c r="C9" s="26" t="e">
        <f t="shared" si="5"/>
        <v>#REF!</v>
      </c>
      <c r="D9" s="26" t="e">
        <f>SUMIFS(#REF!,#REF!,B9)</f>
        <v>#REF!</v>
      </c>
      <c r="E9" s="26" t="e">
        <f>SUMIFS(#REF!,#REF!,B9)</f>
        <v>#REF!</v>
      </c>
      <c r="F9" s="26" t="e">
        <f t="shared" si="6"/>
        <v>#REF!</v>
      </c>
      <c r="G9" s="26" t="e">
        <f>SUMIFS(#REF!,#REF!,B9)</f>
        <v>#REF!</v>
      </c>
      <c r="H9" s="26" t="e">
        <f>SUMIFS(#REF!,#REF!,B9)+SUMIFS(#REF!,#REF!,B9)</f>
        <v>#REF!</v>
      </c>
      <c r="I9" s="36" t="e">
        <f t="shared" si="1"/>
        <v>#REF!</v>
      </c>
      <c r="J9" s="36" t="e">
        <f t="shared" si="2"/>
        <v>#REF!</v>
      </c>
      <c r="K9" s="36" t="e">
        <f t="shared" si="3"/>
        <v>#REF!</v>
      </c>
      <c r="O9" s="26" t="e">
        <f t="shared" si="7"/>
        <v>#REF!</v>
      </c>
      <c r="P9" s="26" t="e">
        <f>SUMIFS(#REF!,#REF!,B9)</f>
        <v>#REF!</v>
      </c>
      <c r="Q9" s="26" t="e">
        <f>SUMIFS(#REF!,#REF!,B9)</f>
        <v>#REF!</v>
      </c>
    </row>
    <row r="10" s="1" customFormat="1" ht="21.75" customHeight="1" spans="1:17">
      <c r="A10" s="25" t="s">
        <v>568</v>
      </c>
      <c r="B10" s="25" t="s">
        <v>569</v>
      </c>
      <c r="C10" s="26" t="e">
        <f t="shared" si="5"/>
        <v>#REF!</v>
      </c>
      <c r="D10" s="26" t="e">
        <f>SUMIFS(#REF!,#REF!,B10)</f>
        <v>#REF!</v>
      </c>
      <c r="E10" s="26" t="e">
        <f>SUMIFS(#REF!,#REF!,B10)</f>
        <v>#REF!</v>
      </c>
      <c r="F10" s="26" t="e">
        <f t="shared" si="6"/>
        <v>#REF!</v>
      </c>
      <c r="G10" s="26" t="e">
        <f>SUMIFS(#REF!,#REF!,B10)</f>
        <v>#REF!</v>
      </c>
      <c r="H10" s="26" t="e">
        <f>SUMIFS(#REF!,#REF!,B10)+SUMIFS(#REF!,#REF!,B10)</f>
        <v>#REF!</v>
      </c>
      <c r="I10" s="36" t="e">
        <f t="shared" si="1"/>
        <v>#REF!</v>
      </c>
      <c r="J10" s="36" t="e">
        <f t="shared" si="2"/>
        <v>#REF!</v>
      </c>
      <c r="K10" s="36" t="e">
        <f t="shared" si="3"/>
        <v>#REF!</v>
      </c>
      <c r="O10" s="26" t="e">
        <f t="shared" si="7"/>
        <v>#REF!</v>
      </c>
      <c r="P10" s="26" t="e">
        <f>SUMIFS(#REF!,#REF!,B10)</f>
        <v>#REF!</v>
      </c>
      <c r="Q10" s="26" t="e">
        <f>SUMIFS(#REF!,#REF!,B10)</f>
        <v>#REF!</v>
      </c>
    </row>
    <row r="11" s="1" customFormat="1" ht="21.75" customHeight="1" spans="1:17">
      <c r="A11" s="25" t="s">
        <v>570</v>
      </c>
      <c r="B11" s="25" t="s">
        <v>571</v>
      </c>
      <c r="C11" s="26" t="e">
        <f t="shared" si="5"/>
        <v>#REF!</v>
      </c>
      <c r="D11" s="26" t="e">
        <f>SUMIFS(#REF!,#REF!,B11)</f>
        <v>#REF!</v>
      </c>
      <c r="E11" s="26" t="e">
        <f>SUMIFS(#REF!,#REF!,B11)</f>
        <v>#REF!</v>
      </c>
      <c r="F11" s="26" t="e">
        <f t="shared" si="6"/>
        <v>#REF!</v>
      </c>
      <c r="G11" s="26" t="e">
        <f>SUMIFS(#REF!,#REF!,B11)</f>
        <v>#REF!</v>
      </c>
      <c r="H11" s="26" t="e">
        <f>SUMIFS(#REF!,#REF!,B11)+SUMIFS(#REF!,#REF!,B11)</f>
        <v>#REF!</v>
      </c>
      <c r="I11" s="36" t="e">
        <f t="shared" si="1"/>
        <v>#REF!</v>
      </c>
      <c r="J11" s="36" t="e">
        <f t="shared" si="2"/>
        <v>#REF!</v>
      </c>
      <c r="K11" s="36" t="e">
        <f t="shared" si="3"/>
        <v>#REF!</v>
      </c>
      <c r="O11" s="26" t="e">
        <f t="shared" si="7"/>
        <v>#REF!</v>
      </c>
      <c r="P11" s="26" t="e">
        <f>SUMIFS(#REF!,#REF!,B11)</f>
        <v>#REF!</v>
      </c>
      <c r="Q11" s="26" t="e">
        <f>SUMIFS(#REF!,#REF!,B11)</f>
        <v>#REF!</v>
      </c>
    </row>
    <row r="12" s="1" customFormat="1" ht="21.75" customHeight="1" spans="1:17">
      <c r="A12" s="25" t="s">
        <v>572</v>
      </c>
      <c r="B12" s="25" t="s">
        <v>573</v>
      </c>
      <c r="C12" s="26" t="e">
        <f t="shared" si="5"/>
        <v>#REF!</v>
      </c>
      <c r="D12" s="26" t="e">
        <f>SUMIFS(#REF!,#REF!,B12)</f>
        <v>#REF!</v>
      </c>
      <c r="E12" s="26" t="e">
        <f>SUMIFS(#REF!,#REF!,B12)</f>
        <v>#REF!</v>
      </c>
      <c r="F12" s="26" t="e">
        <f t="shared" si="6"/>
        <v>#REF!</v>
      </c>
      <c r="G12" s="26" t="e">
        <f>SUMIFS(#REF!,#REF!,B12)</f>
        <v>#REF!</v>
      </c>
      <c r="H12" s="26" t="e">
        <f>SUMIFS(#REF!,#REF!,B12)+SUMIFS(#REF!,#REF!,B12)</f>
        <v>#REF!</v>
      </c>
      <c r="I12" s="36" t="e">
        <f t="shared" si="1"/>
        <v>#REF!</v>
      </c>
      <c r="J12" s="36" t="e">
        <f t="shared" si="2"/>
        <v>#REF!</v>
      </c>
      <c r="K12" s="36" t="e">
        <f t="shared" si="3"/>
        <v>#REF!</v>
      </c>
      <c r="O12" s="26" t="e">
        <f t="shared" si="7"/>
        <v>#REF!</v>
      </c>
      <c r="P12" s="26" t="e">
        <f>SUMIFS(#REF!,#REF!,B12)</f>
        <v>#REF!</v>
      </c>
      <c r="Q12" s="26" t="e">
        <f>SUMIFS(#REF!,#REF!,B12)</f>
        <v>#REF!</v>
      </c>
    </row>
    <row r="13" s="1" customFormat="1" ht="21.75" customHeight="1" spans="1:17">
      <c r="A13" s="25" t="s">
        <v>574</v>
      </c>
      <c r="B13" s="25" t="s">
        <v>575</v>
      </c>
      <c r="C13" s="26" t="e">
        <f t="shared" si="5"/>
        <v>#REF!</v>
      </c>
      <c r="D13" s="26" t="e">
        <f>SUMIFS(#REF!,#REF!,B13)</f>
        <v>#REF!</v>
      </c>
      <c r="E13" s="26" t="e">
        <f>SUMIFS(#REF!,#REF!,B13)</f>
        <v>#REF!</v>
      </c>
      <c r="F13" s="26" t="e">
        <f t="shared" si="6"/>
        <v>#REF!</v>
      </c>
      <c r="G13" s="26" t="e">
        <f>SUMIFS(#REF!,#REF!,B13)</f>
        <v>#REF!</v>
      </c>
      <c r="H13" s="26" t="e">
        <f>SUMIFS(#REF!,#REF!,B13)+SUMIFS(#REF!,#REF!,B13)</f>
        <v>#REF!</v>
      </c>
      <c r="I13" s="36" t="e">
        <f t="shared" si="1"/>
        <v>#REF!</v>
      </c>
      <c r="J13" s="36" t="e">
        <f t="shared" si="2"/>
        <v>#REF!</v>
      </c>
      <c r="K13" s="36" t="e">
        <f t="shared" si="3"/>
        <v>#REF!</v>
      </c>
      <c r="O13" s="26" t="e">
        <f t="shared" si="7"/>
        <v>#REF!</v>
      </c>
      <c r="P13" s="26" t="e">
        <f>SUMIFS(#REF!,#REF!,B13)</f>
        <v>#REF!</v>
      </c>
      <c r="Q13" s="26" t="e">
        <f>SUMIFS(#REF!,#REF!,B13)</f>
        <v>#REF!</v>
      </c>
    </row>
    <row r="14" s="1" customFormat="1" ht="21.75" customHeight="1" spans="1:17">
      <c r="A14" s="25" t="s">
        <v>576</v>
      </c>
      <c r="B14" s="25" t="s">
        <v>577</v>
      </c>
      <c r="C14" s="26" t="e">
        <f t="shared" si="5"/>
        <v>#REF!</v>
      </c>
      <c r="D14" s="26" t="e">
        <f>SUMIFS(#REF!,#REF!,B14)</f>
        <v>#REF!</v>
      </c>
      <c r="E14" s="26" t="e">
        <f>SUMIFS(#REF!,#REF!,B14)</f>
        <v>#REF!</v>
      </c>
      <c r="F14" s="26" t="e">
        <f t="shared" si="6"/>
        <v>#REF!</v>
      </c>
      <c r="G14" s="26" t="e">
        <f>SUMIFS(#REF!,#REF!,B14)</f>
        <v>#REF!</v>
      </c>
      <c r="H14" s="26" t="e">
        <f>SUMIFS(#REF!,#REF!,B14)+SUMIFS(#REF!,#REF!,B14)</f>
        <v>#REF!</v>
      </c>
      <c r="I14" s="36" t="e">
        <f t="shared" si="1"/>
        <v>#REF!</v>
      </c>
      <c r="J14" s="36" t="e">
        <f t="shared" si="2"/>
        <v>#REF!</v>
      </c>
      <c r="K14" s="36" t="e">
        <f t="shared" si="3"/>
        <v>#REF!</v>
      </c>
      <c r="O14" s="26" t="e">
        <f t="shared" si="7"/>
        <v>#REF!</v>
      </c>
      <c r="P14" s="26" t="e">
        <f>SUMIFS(#REF!,#REF!,B14)</f>
        <v>#REF!</v>
      </c>
      <c r="Q14" s="26" t="e">
        <f>SUMIFS(#REF!,#REF!,B14)</f>
        <v>#REF!</v>
      </c>
    </row>
    <row r="15" s="1" customFormat="1" ht="21.75" customHeight="1" spans="1:17">
      <c r="A15" s="25" t="s">
        <v>578</v>
      </c>
      <c r="B15" s="25" t="s">
        <v>579</v>
      </c>
      <c r="C15" s="26" t="e">
        <f t="shared" si="5"/>
        <v>#REF!</v>
      </c>
      <c r="D15" s="26" t="e">
        <f>SUMIFS(#REF!,#REF!,B15)</f>
        <v>#REF!</v>
      </c>
      <c r="E15" s="26" t="e">
        <f>SUMIFS(#REF!,#REF!,B15)</f>
        <v>#REF!</v>
      </c>
      <c r="F15" s="26" t="e">
        <f t="shared" si="6"/>
        <v>#REF!</v>
      </c>
      <c r="G15" s="26" t="e">
        <f>SUMIFS(#REF!,#REF!,B15)</f>
        <v>#REF!</v>
      </c>
      <c r="H15" s="26" t="e">
        <f>SUMIFS(#REF!,#REF!,B15)+SUMIFS(#REF!,#REF!,B15)</f>
        <v>#REF!</v>
      </c>
      <c r="I15" s="36" t="e">
        <f t="shared" si="1"/>
        <v>#REF!</v>
      </c>
      <c r="J15" s="36" t="e">
        <f t="shared" si="2"/>
        <v>#REF!</v>
      </c>
      <c r="K15" s="36" t="e">
        <f t="shared" si="3"/>
        <v>#REF!</v>
      </c>
      <c r="O15" s="26" t="e">
        <f t="shared" si="7"/>
        <v>#REF!</v>
      </c>
      <c r="P15" s="26" t="e">
        <f>SUMIFS(#REF!,#REF!,B15)</f>
        <v>#REF!</v>
      </c>
      <c r="Q15" s="26" t="e">
        <f>SUMIFS(#REF!,#REF!,B15)</f>
        <v>#REF!</v>
      </c>
    </row>
    <row r="16" s="1" customFormat="1" ht="21.75" customHeight="1" spans="1:17">
      <c r="A16" s="25" t="s">
        <v>580</v>
      </c>
      <c r="B16" s="25" t="s">
        <v>581</v>
      </c>
      <c r="C16" s="26" t="e">
        <f t="shared" si="5"/>
        <v>#REF!</v>
      </c>
      <c r="D16" s="26" t="e">
        <f>SUMIFS(#REF!,#REF!,B16)</f>
        <v>#REF!</v>
      </c>
      <c r="E16" s="26" t="e">
        <f>SUMIFS(#REF!,#REF!,B16)</f>
        <v>#REF!</v>
      </c>
      <c r="F16" s="26" t="e">
        <f t="shared" si="6"/>
        <v>#REF!</v>
      </c>
      <c r="G16" s="26" t="e">
        <f>SUMIFS(#REF!,#REF!,B16)</f>
        <v>#REF!</v>
      </c>
      <c r="H16" s="26" t="e">
        <f>SUMIFS(#REF!,#REF!,B16)+SUMIFS(#REF!,#REF!,B16)</f>
        <v>#REF!</v>
      </c>
      <c r="I16" s="36" t="e">
        <f t="shared" si="1"/>
        <v>#REF!</v>
      </c>
      <c r="J16" s="36" t="e">
        <f t="shared" si="2"/>
        <v>#REF!</v>
      </c>
      <c r="K16" s="36" t="e">
        <f t="shared" si="3"/>
        <v>#REF!</v>
      </c>
      <c r="O16" s="26" t="e">
        <f t="shared" si="7"/>
        <v>#REF!</v>
      </c>
      <c r="P16" s="26" t="e">
        <f>SUMIFS(#REF!,#REF!,B16)</f>
        <v>#REF!</v>
      </c>
      <c r="Q16" s="26" t="e">
        <f>SUMIFS(#REF!,#REF!,B16)</f>
        <v>#REF!</v>
      </c>
    </row>
    <row r="17" s="1" customFormat="1" ht="21.75" customHeight="1" spans="1:17">
      <c r="A17" s="25" t="s">
        <v>582</v>
      </c>
      <c r="B17" s="25" t="s">
        <v>583</v>
      </c>
      <c r="C17" s="26" t="e">
        <f t="shared" si="5"/>
        <v>#REF!</v>
      </c>
      <c r="D17" s="26" t="e">
        <f>SUMIFS(#REF!,#REF!,B17)</f>
        <v>#REF!</v>
      </c>
      <c r="E17" s="26" t="e">
        <f>SUMIFS(#REF!,#REF!,B17)</f>
        <v>#REF!</v>
      </c>
      <c r="F17" s="26" t="e">
        <f t="shared" si="6"/>
        <v>#REF!</v>
      </c>
      <c r="G17" s="26" t="e">
        <f>SUMIFS(#REF!,#REF!,B17)</f>
        <v>#REF!</v>
      </c>
      <c r="H17" s="26" t="e">
        <f>SUMIFS(#REF!,#REF!,B17)+SUMIFS(#REF!,#REF!,B17)</f>
        <v>#REF!</v>
      </c>
      <c r="I17" s="36" t="e">
        <f t="shared" si="1"/>
        <v>#REF!</v>
      </c>
      <c r="J17" s="36" t="e">
        <f t="shared" si="2"/>
        <v>#REF!</v>
      </c>
      <c r="K17" s="36" t="e">
        <f t="shared" si="3"/>
        <v>#REF!</v>
      </c>
      <c r="O17" s="26" t="e">
        <f t="shared" si="7"/>
        <v>#REF!</v>
      </c>
      <c r="P17" s="26" t="e">
        <f>SUMIFS(#REF!,#REF!,B17)</f>
        <v>#REF!</v>
      </c>
      <c r="Q17" s="26" t="e">
        <f>SUMIFS(#REF!,#REF!,B17)</f>
        <v>#REF!</v>
      </c>
    </row>
    <row r="18" s="1" customFormat="1" ht="21.75" customHeight="1" spans="1:17">
      <c r="A18" s="25" t="s">
        <v>584</v>
      </c>
      <c r="B18" s="25" t="s">
        <v>585</v>
      </c>
      <c r="C18" s="26" t="e">
        <f t="shared" si="5"/>
        <v>#REF!</v>
      </c>
      <c r="D18" s="26" t="e">
        <f>SUMIFS(#REF!,#REF!,B18)</f>
        <v>#REF!</v>
      </c>
      <c r="E18" s="26" t="e">
        <f>SUMIFS(#REF!,#REF!,B18)</f>
        <v>#REF!</v>
      </c>
      <c r="F18" s="26" t="e">
        <f t="shared" si="6"/>
        <v>#REF!</v>
      </c>
      <c r="G18" s="26" t="e">
        <f>SUMIFS(#REF!,#REF!,B18)</f>
        <v>#REF!</v>
      </c>
      <c r="H18" s="26" t="e">
        <f>SUMIFS(#REF!,#REF!,B18)+SUMIFS(#REF!,#REF!,B18)</f>
        <v>#REF!</v>
      </c>
      <c r="I18" s="36" t="e">
        <f t="shared" si="1"/>
        <v>#REF!</v>
      </c>
      <c r="J18" s="36" t="e">
        <f t="shared" si="2"/>
        <v>#REF!</v>
      </c>
      <c r="K18" s="36" t="e">
        <f t="shared" si="3"/>
        <v>#REF!</v>
      </c>
      <c r="O18" s="26" t="e">
        <f t="shared" si="7"/>
        <v>#REF!</v>
      </c>
      <c r="P18" s="26" t="e">
        <f>SUMIFS(#REF!,#REF!,B18)</f>
        <v>#REF!</v>
      </c>
      <c r="Q18" s="26" t="e">
        <f>SUMIFS(#REF!,#REF!,B18)</f>
        <v>#REF!</v>
      </c>
    </row>
    <row r="19" s="1" customFormat="1" ht="21.75" customHeight="1" spans="1:17">
      <c r="A19" s="25" t="s">
        <v>586</v>
      </c>
      <c r="B19" s="25" t="s">
        <v>587</v>
      </c>
      <c r="C19" s="26" t="e">
        <f t="shared" si="5"/>
        <v>#REF!</v>
      </c>
      <c r="D19" s="26" t="e">
        <f>SUMIFS(#REF!,#REF!,B19)</f>
        <v>#REF!</v>
      </c>
      <c r="E19" s="26" t="e">
        <f>SUMIFS(#REF!,#REF!,B19)</f>
        <v>#REF!</v>
      </c>
      <c r="F19" s="26" t="e">
        <f t="shared" si="6"/>
        <v>#REF!</v>
      </c>
      <c r="G19" s="26" t="e">
        <f>SUMIFS(#REF!,#REF!,B19)</f>
        <v>#REF!</v>
      </c>
      <c r="H19" s="26" t="e">
        <f>SUMIFS(#REF!,#REF!,B19)+SUMIFS(#REF!,#REF!,B19)</f>
        <v>#REF!</v>
      </c>
      <c r="I19" s="36" t="e">
        <f t="shared" si="1"/>
        <v>#REF!</v>
      </c>
      <c r="J19" s="36" t="e">
        <f t="shared" si="2"/>
        <v>#REF!</v>
      </c>
      <c r="K19" s="36" t="e">
        <f t="shared" si="3"/>
        <v>#REF!</v>
      </c>
      <c r="O19" s="26" t="e">
        <f t="shared" si="7"/>
        <v>#REF!</v>
      </c>
      <c r="P19" s="26" t="e">
        <f>SUMIFS(#REF!,#REF!,B19)</f>
        <v>#REF!</v>
      </c>
      <c r="Q19" s="26" t="e">
        <f>SUMIFS(#REF!,#REF!,B19)</f>
        <v>#REF!</v>
      </c>
    </row>
    <row r="20" s="1" customFormat="1" ht="21.75" customHeight="1" spans="1:17">
      <c r="A20" s="25" t="s">
        <v>588</v>
      </c>
      <c r="B20" s="25" t="s">
        <v>589</v>
      </c>
      <c r="C20" s="26" t="e">
        <f t="shared" si="5"/>
        <v>#REF!</v>
      </c>
      <c r="D20" s="26" t="e">
        <f>SUMIFS(#REF!,#REF!,B20)</f>
        <v>#REF!</v>
      </c>
      <c r="E20" s="26" t="e">
        <f>SUMIFS(#REF!,#REF!,B20)</f>
        <v>#REF!</v>
      </c>
      <c r="F20" s="26" t="e">
        <f t="shared" si="6"/>
        <v>#REF!</v>
      </c>
      <c r="G20" s="26" t="e">
        <f>SUMIFS(#REF!,#REF!,B20)</f>
        <v>#REF!</v>
      </c>
      <c r="H20" s="26" t="e">
        <f>SUMIFS(#REF!,#REF!,B20)+SUMIFS(#REF!,#REF!,B20)</f>
        <v>#REF!</v>
      </c>
      <c r="I20" s="36" t="e">
        <f t="shared" si="1"/>
        <v>#REF!</v>
      </c>
      <c r="J20" s="36" t="e">
        <f t="shared" si="2"/>
        <v>#REF!</v>
      </c>
      <c r="K20" s="36" t="e">
        <f t="shared" si="3"/>
        <v>#REF!</v>
      </c>
      <c r="O20" s="26" t="e">
        <f t="shared" si="7"/>
        <v>#REF!</v>
      </c>
      <c r="P20" s="26" t="e">
        <f>SUMIFS(#REF!,#REF!,B20)</f>
        <v>#REF!</v>
      </c>
      <c r="Q20" s="26" t="e">
        <f>SUMIFS(#REF!,#REF!,B20)</f>
        <v>#REF!</v>
      </c>
    </row>
    <row r="21" s="1" customFormat="1" ht="21.75" customHeight="1" spans="1:17">
      <c r="A21" s="25" t="s">
        <v>590</v>
      </c>
      <c r="B21" s="25" t="s">
        <v>591</v>
      </c>
      <c r="C21" s="26" t="e">
        <f t="shared" si="5"/>
        <v>#REF!</v>
      </c>
      <c r="D21" s="26" t="e">
        <f>SUMIFS(#REF!,#REF!,B21)</f>
        <v>#REF!</v>
      </c>
      <c r="E21" s="26" t="e">
        <f>SUMIFS(#REF!,#REF!,B21)</f>
        <v>#REF!</v>
      </c>
      <c r="F21" s="26" t="e">
        <f t="shared" si="6"/>
        <v>#REF!</v>
      </c>
      <c r="G21" s="26" t="e">
        <f>SUMIFS(#REF!,#REF!,B21)</f>
        <v>#REF!</v>
      </c>
      <c r="H21" s="26" t="e">
        <f>SUMIFS(#REF!,#REF!,B21)+SUMIFS(#REF!,#REF!,B21)</f>
        <v>#REF!</v>
      </c>
      <c r="I21" s="36" t="e">
        <f t="shared" si="1"/>
        <v>#REF!</v>
      </c>
      <c r="J21" s="36" t="e">
        <f t="shared" si="2"/>
        <v>#REF!</v>
      </c>
      <c r="K21" s="36" t="e">
        <f t="shared" si="3"/>
        <v>#REF!</v>
      </c>
      <c r="O21" s="26" t="e">
        <f t="shared" si="7"/>
        <v>#REF!</v>
      </c>
      <c r="P21" s="26" t="e">
        <f>SUMIFS(#REF!,#REF!,B21)</f>
        <v>#REF!</v>
      </c>
      <c r="Q21" s="26" t="e">
        <f>SUMIFS(#REF!,#REF!,B21)</f>
        <v>#REF!</v>
      </c>
    </row>
    <row r="22" s="1" customFormat="1" ht="21.75" customHeight="1" spans="1:17">
      <c r="A22" s="25" t="s">
        <v>592</v>
      </c>
      <c r="B22" s="25" t="s">
        <v>593</v>
      </c>
      <c r="C22" s="26" t="e">
        <f t="shared" si="5"/>
        <v>#REF!</v>
      </c>
      <c r="D22" s="26" t="e">
        <f>SUMIFS(#REF!,#REF!,B22)</f>
        <v>#REF!</v>
      </c>
      <c r="E22" s="26" t="e">
        <f>SUMIFS(#REF!,#REF!,B22)</f>
        <v>#REF!</v>
      </c>
      <c r="F22" s="26" t="e">
        <f t="shared" si="6"/>
        <v>#REF!</v>
      </c>
      <c r="G22" s="26" t="e">
        <f>SUMIFS(#REF!,#REF!,B22)</f>
        <v>#REF!</v>
      </c>
      <c r="H22" s="26" t="e">
        <f>SUMIFS(#REF!,#REF!,B22)+SUMIFS(#REF!,#REF!,B22)</f>
        <v>#REF!</v>
      </c>
      <c r="I22" s="36" t="e">
        <f t="shared" si="1"/>
        <v>#REF!</v>
      </c>
      <c r="J22" s="36" t="e">
        <f t="shared" si="2"/>
        <v>#REF!</v>
      </c>
      <c r="K22" s="36" t="e">
        <f t="shared" si="3"/>
        <v>#REF!</v>
      </c>
      <c r="O22" s="26" t="e">
        <f t="shared" si="7"/>
        <v>#REF!</v>
      </c>
      <c r="P22" s="26" t="e">
        <f>SUMIFS(#REF!,#REF!,B22)</f>
        <v>#REF!</v>
      </c>
      <c r="Q22" s="26" t="e">
        <f>SUMIFS(#REF!,#REF!,B22)</f>
        <v>#REF!</v>
      </c>
    </row>
    <row r="23" s="1" customFormat="1" ht="21.75" customHeight="1" spans="1:17">
      <c r="A23" s="25" t="s">
        <v>594</v>
      </c>
      <c r="B23" s="25" t="s">
        <v>595</v>
      </c>
      <c r="C23" s="26" t="e">
        <f t="shared" si="5"/>
        <v>#REF!</v>
      </c>
      <c r="D23" s="26" t="e">
        <f>SUMIFS(#REF!,#REF!,B23)</f>
        <v>#REF!</v>
      </c>
      <c r="E23" s="26" t="e">
        <f>SUMIFS(#REF!,#REF!,B23)</f>
        <v>#REF!</v>
      </c>
      <c r="F23" s="26" t="e">
        <f t="shared" si="6"/>
        <v>#REF!</v>
      </c>
      <c r="G23" s="26" t="e">
        <f>SUMIFS(#REF!,#REF!,B23)</f>
        <v>#REF!</v>
      </c>
      <c r="H23" s="26" t="e">
        <f>SUMIFS(#REF!,#REF!,B23)+SUMIFS(#REF!,#REF!,B23)</f>
        <v>#REF!</v>
      </c>
      <c r="I23" s="36" t="e">
        <f t="shared" si="1"/>
        <v>#REF!</v>
      </c>
      <c r="J23" s="36" t="e">
        <f t="shared" si="2"/>
        <v>#REF!</v>
      </c>
      <c r="K23" s="36" t="e">
        <f t="shared" si="3"/>
        <v>#REF!</v>
      </c>
      <c r="O23" s="26" t="e">
        <f t="shared" si="7"/>
        <v>#REF!</v>
      </c>
      <c r="P23" s="26" t="e">
        <f>SUMIFS(#REF!,#REF!,B23)</f>
        <v>#REF!</v>
      </c>
      <c r="Q23" s="26" t="e">
        <f>SUMIFS(#REF!,#REF!,B23)</f>
        <v>#REF!</v>
      </c>
    </row>
    <row r="24" s="1" customFormat="1" ht="21.75" customHeight="1" spans="1:17">
      <c r="A24" s="25" t="s">
        <v>596</v>
      </c>
      <c r="B24" s="25" t="s">
        <v>597</v>
      </c>
      <c r="C24" s="26" t="e">
        <f t="shared" si="5"/>
        <v>#REF!</v>
      </c>
      <c r="D24" s="26" t="e">
        <f>SUMIFS(#REF!,#REF!,B24)</f>
        <v>#REF!</v>
      </c>
      <c r="E24" s="26" t="e">
        <f>SUMIFS(#REF!,#REF!,B24)</f>
        <v>#REF!</v>
      </c>
      <c r="F24" s="26" t="e">
        <f t="shared" si="6"/>
        <v>#REF!</v>
      </c>
      <c r="G24" s="26" t="e">
        <f>SUMIFS(#REF!,#REF!,B24)</f>
        <v>#REF!</v>
      </c>
      <c r="H24" s="26" t="e">
        <f>SUMIFS(#REF!,#REF!,B24)+SUMIFS(#REF!,#REF!,B24)</f>
        <v>#REF!</v>
      </c>
      <c r="I24" s="36" t="e">
        <f t="shared" si="1"/>
        <v>#REF!</v>
      </c>
      <c r="J24" s="36" t="e">
        <f t="shared" si="2"/>
        <v>#REF!</v>
      </c>
      <c r="K24" s="36" t="e">
        <f t="shared" si="3"/>
        <v>#REF!</v>
      </c>
      <c r="O24" s="26" t="e">
        <f t="shared" si="7"/>
        <v>#REF!</v>
      </c>
      <c r="P24" s="26" t="e">
        <f>SUMIFS(#REF!,#REF!,B24)</f>
        <v>#REF!</v>
      </c>
      <c r="Q24" s="26" t="e">
        <f>SUMIFS(#REF!,#REF!,B24)</f>
        <v>#REF!</v>
      </c>
    </row>
    <row r="25" s="1" customFormat="1" ht="21.75" customHeight="1" spans="1:17">
      <c r="A25" s="25" t="s">
        <v>598</v>
      </c>
      <c r="B25" s="25" t="s">
        <v>599</v>
      </c>
      <c r="C25" s="26" t="e">
        <f t="shared" si="5"/>
        <v>#REF!</v>
      </c>
      <c r="D25" s="26" t="e">
        <f>SUMIFS(#REF!,#REF!,B25)</f>
        <v>#REF!</v>
      </c>
      <c r="E25" s="26" t="e">
        <f>SUMIFS(#REF!,#REF!,B25)</f>
        <v>#REF!</v>
      </c>
      <c r="F25" s="26" t="e">
        <f t="shared" si="6"/>
        <v>#REF!</v>
      </c>
      <c r="G25" s="26" t="e">
        <f>SUMIFS(#REF!,#REF!,B25)</f>
        <v>#REF!</v>
      </c>
      <c r="H25" s="26" t="e">
        <f>SUMIFS(#REF!,#REF!,B25)+SUMIFS(#REF!,#REF!,B25)</f>
        <v>#REF!</v>
      </c>
      <c r="I25" s="36" t="e">
        <f t="shared" si="1"/>
        <v>#REF!</v>
      </c>
      <c r="J25" s="36" t="e">
        <f t="shared" si="2"/>
        <v>#REF!</v>
      </c>
      <c r="K25" s="36" t="e">
        <f t="shared" si="3"/>
        <v>#REF!</v>
      </c>
      <c r="O25" s="26" t="e">
        <f t="shared" si="7"/>
        <v>#REF!</v>
      </c>
      <c r="P25" s="26" t="e">
        <f>SUMIFS(#REF!,#REF!,B25)</f>
        <v>#REF!</v>
      </c>
      <c r="Q25" s="26" t="e">
        <f>SUMIFS(#REF!,#REF!,B25)</f>
        <v>#REF!</v>
      </c>
    </row>
    <row r="26" s="1" customFormat="1" ht="21.75" customHeight="1" spans="1:17">
      <c r="A26" s="25" t="s">
        <v>600</v>
      </c>
      <c r="B26" s="25" t="s">
        <v>601</v>
      </c>
      <c r="C26" s="26" t="e">
        <f t="shared" si="5"/>
        <v>#REF!</v>
      </c>
      <c r="D26" s="26" t="e">
        <f>SUMIFS(#REF!,#REF!,B26)</f>
        <v>#REF!</v>
      </c>
      <c r="E26" s="26" t="e">
        <f>SUMIFS(#REF!,#REF!,B26)</f>
        <v>#REF!</v>
      </c>
      <c r="F26" s="26" t="e">
        <f t="shared" si="6"/>
        <v>#REF!</v>
      </c>
      <c r="G26" s="26" t="e">
        <f>SUMIFS(#REF!,#REF!,B26)</f>
        <v>#REF!</v>
      </c>
      <c r="H26" s="26" t="e">
        <f>SUMIFS(#REF!,#REF!,B26)+SUMIFS(#REF!,#REF!,B26)</f>
        <v>#REF!</v>
      </c>
      <c r="I26" s="36" t="e">
        <f t="shared" si="1"/>
        <v>#REF!</v>
      </c>
      <c r="J26" s="36" t="e">
        <f t="shared" si="2"/>
        <v>#REF!</v>
      </c>
      <c r="K26" s="36" t="e">
        <f t="shared" si="3"/>
        <v>#REF!</v>
      </c>
      <c r="O26" s="26" t="e">
        <f t="shared" si="7"/>
        <v>#REF!</v>
      </c>
      <c r="P26" s="26" t="e">
        <f>SUMIFS(#REF!,#REF!,B26)</f>
        <v>#REF!</v>
      </c>
      <c r="Q26" s="26" t="e">
        <f>SUMIFS(#REF!,#REF!,B26)</f>
        <v>#REF!</v>
      </c>
    </row>
    <row r="27" s="1" customFormat="1" ht="21.75" customHeight="1" spans="1:17">
      <c r="A27" s="25" t="s">
        <v>602</v>
      </c>
      <c r="B27" s="25" t="s">
        <v>603</v>
      </c>
      <c r="C27" s="26" t="e">
        <f t="shared" si="5"/>
        <v>#REF!</v>
      </c>
      <c r="D27" s="26" t="e">
        <f>SUMIFS(#REF!,#REF!,B27)</f>
        <v>#REF!</v>
      </c>
      <c r="E27" s="26" t="e">
        <f>SUMIFS(#REF!,#REF!,B27)</f>
        <v>#REF!</v>
      </c>
      <c r="F27" s="26" t="e">
        <f t="shared" si="6"/>
        <v>#REF!</v>
      </c>
      <c r="G27" s="26" t="e">
        <f>SUMIFS(#REF!,#REF!,B27)</f>
        <v>#REF!</v>
      </c>
      <c r="H27" s="26" t="e">
        <f>SUMIFS(#REF!,#REF!,B27)+SUMIFS(#REF!,#REF!,B27)</f>
        <v>#REF!</v>
      </c>
      <c r="I27" s="36" t="e">
        <f t="shared" si="1"/>
        <v>#REF!</v>
      </c>
      <c r="J27" s="36" t="e">
        <f t="shared" si="2"/>
        <v>#REF!</v>
      </c>
      <c r="K27" s="36" t="e">
        <f t="shared" si="3"/>
        <v>#REF!</v>
      </c>
      <c r="O27" s="26" t="e">
        <f t="shared" si="7"/>
        <v>#REF!</v>
      </c>
      <c r="P27" s="26" t="e">
        <f>SUMIFS(#REF!,#REF!,B27)</f>
        <v>#REF!</v>
      </c>
      <c r="Q27" s="26" t="e">
        <f>SUMIFS(#REF!,#REF!,B27)</f>
        <v>#REF!</v>
      </c>
    </row>
    <row r="28" s="1" customFormat="1" ht="21.75" customHeight="1" spans="1:17">
      <c r="A28" s="25" t="s">
        <v>604</v>
      </c>
      <c r="B28" s="25" t="s">
        <v>605</v>
      </c>
      <c r="C28" s="26" t="e">
        <f t="shared" si="5"/>
        <v>#REF!</v>
      </c>
      <c r="D28" s="26" t="e">
        <f>SUMIFS(#REF!,#REF!,B28)</f>
        <v>#REF!</v>
      </c>
      <c r="E28" s="26" t="e">
        <f>SUMIFS(#REF!,#REF!,B28)</f>
        <v>#REF!</v>
      </c>
      <c r="F28" s="26" t="e">
        <f t="shared" si="6"/>
        <v>#REF!</v>
      </c>
      <c r="G28" s="26" t="e">
        <f>SUMIFS(#REF!,#REF!,B28)</f>
        <v>#REF!</v>
      </c>
      <c r="H28" s="26" t="e">
        <f>SUMIFS(#REF!,#REF!,B28)+SUMIFS(#REF!,#REF!,B28)</f>
        <v>#REF!</v>
      </c>
      <c r="I28" s="36" t="e">
        <f t="shared" si="1"/>
        <v>#REF!</v>
      </c>
      <c r="J28" s="36" t="e">
        <f t="shared" si="2"/>
        <v>#REF!</v>
      </c>
      <c r="K28" s="36" t="e">
        <f t="shared" si="3"/>
        <v>#REF!</v>
      </c>
      <c r="O28" s="26" t="e">
        <f t="shared" si="7"/>
        <v>#REF!</v>
      </c>
      <c r="P28" s="26" t="e">
        <f>SUMIFS(#REF!,#REF!,B28)</f>
        <v>#REF!</v>
      </c>
      <c r="Q28" s="26" t="e">
        <f>SUMIFS(#REF!,#REF!,B28)</f>
        <v>#REF!</v>
      </c>
    </row>
    <row r="29" s="1" customFormat="1" ht="21.75" customHeight="1" spans="1:17">
      <c r="A29" s="25" t="s">
        <v>606</v>
      </c>
      <c r="B29" s="25" t="s">
        <v>607</v>
      </c>
      <c r="C29" s="26" t="e">
        <f t="shared" si="5"/>
        <v>#REF!</v>
      </c>
      <c r="D29" s="26" t="e">
        <f>SUMIFS(#REF!,#REF!,B29)</f>
        <v>#REF!</v>
      </c>
      <c r="E29" s="26" t="e">
        <f>SUMIFS(#REF!,#REF!,B29)</f>
        <v>#REF!</v>
      </c>
      <c r="F29" s="26" t="e">
        <f t="shared" si="6"/>
        <v>#REF!</v>
      </c>
      <c r="G29" s="26" t="e">
        <f>SUMIFS(#REF!,#REF!,B29)</f>
        <v>#REF!</v>
      </c>
      <c r="H29" s="26" t="e">
        <f>SUMIFS(#REF!,#REF!,B29)+SUMIFS(#REF!,#REF!,B29)</f>
        <v>#REF!</v>
      </c>
      <c r="I29" s="36" t="e">
        <f t="shared" si="1"/>
        <v>#REF!</v>
      </c>
      <c r="J29" s="36" t="e">
        <f t="shared" si="2"/>
        <v>#REF!</v>
      </c>
      <c r="K29" s="36" t="e">
        <f t="shared" si="3"/>
        <v>#REF!</v>
      </c>
      <c r="O29" s="26" t="e">
        <f t="shared" si="7"/>
        <v>#REF!</v>
      </c>
      <c r="P29" s="26" t="e">
        <f>SUMIFS(#REF!,#REF!,B29)</f>
        <v>#REF!</v>
      </c>
      <c r="Q29" s="26" t="e">
        <f>SUMIFS(#REF!,#REF!,B29)</f>
        <v>#REF!</v>
      </c>
    </row>
    <row r="30" s="1" customFormat="1" ht="21.75" customHeight="1" spans="1:17">
      <c r="A30" s="25" t="s">
        <v>608</v>
      </c>
      <c r="B30" s="25" t="s">
        <v>609</v>
      </c>
      <c r="C30" s="26" t="e">
        <f t="shared" si="5"/>
        <v>#REF!</v>
      </c>
      <c r="D30" s="26" t="e">
        <f>SUMIFS(#REF!,#REF!,B30)</f>
        <v>#REF!</v>
      </c>
      <c r="E30" s="26" t="e">
        <f>SUMIFS(#REF!,#REF!,B30)</f>
        <v>#REF!</v>
      </c>
      <c r="F30" s="26" t="e">
        <f t="shared" si="6"/>
        <v>#REF!</v>
      </c>
      <c r="G30" s="26" t="e">
        <f>SUMIFS(#REF!,#REF!,B30)</f>
        <v>#REF!</v>
      </c>
      <c r="H30" s="26" t="e">
        <f>SUMIFS(#REF!,#REF!,B30)+SUMIFS(#REF!,#REF!,B30)</f>
        <v>#REF!</v>
      </c>
      <c r="I30" s="36" t="e">
        <f t="shared" si="1"/>
        <v>#REF!</v>
      </c>
      <c r="J30" s="36" t="e">
        <f t="shared" si="2"/>
        <v>#REF!</v>
      </c>
      <c r="K30" s="36" t="e">
        <f t="shared" si="3"/>
        <v>#REF!</v>
      </c>
      <c r="O30" s="26" t="e">
        <f t="shared" si="7"/>
        <v>#REF!</v>
      </c>
      <c r="P30" s="26" t="e">
        <f>SUMIFS(#REF!,#REF!,B30)</f>
        <v>#REF!</v>
      </c>
      <c r="Q30" s="26" t="e">
        <f>SUMIFS(#REF!,#REF!,B30)</f>
        <v>#REF!</v>
      </c>
    </row>
    <row r="31" s="1" customFormat="1" ht="21.75" customHeight="1" spans="1:17">
      <c r="A31" s="25" t="s">
        <v>610</v>
      </c>
      <c r="B31" s="25" t="s">
        <v>611</v>
      </c>
      <c r="C31" s="26" t="e">
        <f t="shared" si="5"/>
        <v>#REF!</v>
      </c>
      <c r="D31" s="26" t="e">
        <f>SUMIFS(#REF!,#REF!,B31)</f>
        <v>#REF!</v>
      </c>
      <c r="E31" s="26" t="e">
        <f>SUMIFS(#REF!,#REF!,B31)</f>
        <v>#REF!</v>
      </c>
      <c r="F31" s="26" t="e">
        <f t="shared" si="6"/>
        <v>#REF!</v>
      </c>
      <c r="G31" s="26" t="e">
        <f>SUMIFS(#REF!,#REF!,B31)</f>
        <v>#REF!</v>
      </c>
      <c r="H31" s="26" t="e">
        <f>SUMIFS(#REF!,#REF!,B31)+SUMIFS(#REF!,#REF!,B31)</f>
        <v>#REF!</v>
      </c>
      <c r="I31" s="36" t="e">
        <f t="shared" si="1"/>
        <v>#REF!</v>
      </c>
      <c r="J31" s="36" t="e">
        <f t="shared" si="2"/>
        <v>#REF!</v>
      </c>
      <c r="K31" s="36" t="e">
        <f t="shared" si="3"/>
        <v>#REF!</v>
      </c>
      <c r="O31" s="26" t="e">
        <f t="shared" si="7"/>
        <v>#REF!</v>
      </c>
      <c r="P31" s="26" t="e">
        <f>SUMIFS(#REF!,#REF!,B31)</f>
        <v>#REF!</v>
      </c>
      <c r="Q31" s="26" t="e">
        <f>SUMIFS(#REF!,#REF!,B31)</f>
        <v>#REF!</v>
      </c>
    </row>
    <row r="32" s="1" customFormat="1" ht="21.75" customHeight="1" spans="1:17">
      <c r="A32" s="25" t="s">
        <v>612</v>
      </c>
      <c r="B32" s="25" t="s">
        <v>613</v>
      </c>
      <c r="C32" s="26" t="e">
        <f t="shared" si="5"/>
        <v>#REF!</v>
      </c>
      <c r="D32" s="26" t="e">
        <f>SUMIFS(#REF!,#REF!,B32)</f>
        <v>#REF!</v>
      </c>
      <c r="E32" s="26" t="e">
        <f>SUMIFS(#REF!,#REF!,B32)</f>
        <v>#REF!</v>
      </c>
      <c r="F32" s="26" t="e">
        <f t="shared" si="6"/>
        <v>#REF!</v>
      </c>
      <c r="G32" s="26" t="e">
        <f>SUMIFS(#REF!,#REF!,B32)</f>
        <v>#REF!</v>
      </c>
      <c r="H32" s="26" t="e">
        <f>SUMIFS(#REF!,#REF!,B32)+SUMIFS(#REF!,#REF!,B32)</f>
        <v>#REF!</v>
      </c>
      <c r="I32" s="36" t="e">
        <f t="shared" si="1"/>
        <v>#REF!</v>
      </c>
      <c r="J32" s="36" t="e">
        <f t="shared" si="2"/>
        <v>#REF!</v>
      </c>
      <c r="K32" s="36" t="e">
        <f t="shared" si="3"/>
        <v>#REF!</v>
      </c>
      <c r="O32" s="26" t="e">
        <f t="shared" si="7"/>
        <v>#REF!</v>
      </c>
      <c r="P32" s="26" t="e">
        <f>SUMIFS(#REF!,#REF!,B32)</f>
        <v>#REF!</v>
      </c>
      <c r="Q32" s="26" t="e">
        <f>SUMIFS(#REF!,#REF!,B32)</f>
        <v>#REF!</v>
      </c>
    </row>
    <row r="33" s="1" customFormat="1" ht="21.75" customHeight="1" spans="1:17">
      <c r="A33" s="25" t="s">
        <v>614</v>
      </c>
      <c r="B33" s="25" t="s">
        <v>615</v>
      </c>
      <c r="C33" s="26" t="e">
        <f t="shared" si="5"/>
        <v>#REF!</v>
      </c>
      <c r="D33" s="26" t="e">
        <f>SUMIFS(#REF!,#REF!,B33)</f>
        <v>#REF!</v>
      </c>
      <c r="E33" s="26" t="e">
        <f>SUMIFS(#REF!,#REF!,B33)</f>
        <v>#REF!</v>
      </c>
      <c r="F33" s="26" t="e">
        <f t="shared" si="6"/>
        <v>#REF!</v>
      </c>
      <c r="G33" s="26" t="e">
        <f>SUMIFS(#REF!,#REF!,B33)</f>
        <v>#REF!</v>
      </c>
      <c r="H33" s="26" t="e">
        <f>SUMIFS(#REF!,#REF!,B33)+SUMIFS(#REF!,#REF!,B33)</f>
        <v>#REF!</v>
      </c>
      <c r="I33" s="36" t="e">
        <f t="shared" si="1"/>
        <v>#REF!</v>
      </c>
      <c r="J33" s="36" t="e">
        <f t="shared" si="2"/>
        <v>#REF!</v>
      </c>
      <c r="K33" s="36" t="e">
        <f t="shared" si="3"/>
        <v>#REF!</v>
      </c>
      <c r="O33" s="26" t="e">
        <f t="shared" si="7"/>
        <v>#REF!</v>
      </c>
      <c r="P33" s="26" t="e">
        <f>SUMIFS(#REF!,#REF!,B33)</f>
        <v>#REF!</v>
      </c>
      <c r="Q33" s="26" t="e">
        <f>SUMIFS(#REF!,#REF!,B33)</f>
        <v>#REF!</v>
      </c>
    </row>
    <row r="34" s="1" customFormat="1" ht="21.75" customHeight="1" spans="1:17">
      <c r="A34" s="25" t="s">
        <v>616</v>
      </c>
      <c r="B34" s="25" t="s">
        <v>617</v>
      </c>
      <c r="C34" s="26" t="e">
        <f t="shared" si="5"/>
        <v>#REF!</v>
      </c>
      <c r="D34" s="26" t="e">
        <f>SUMIFS(#REF!,#REF!,B34)</f>
        <v>#REF!</v>
      </c>
      <c r="E34" s="26" t="e">
        <f>SUMIFS(#REF!,#REF!,B34)</f>
        <v>#REF!</v>
      </c>
      <c r="F34" s="26" t="e">
        <f t="shared" si="6"/>
        <v>#REF!</v>
      </c>
      <c r="G34" s="26" t="e">
        <f>SUMIFS(#REF!,#REF!,B34)</f>
        <v>#REF!</v>
      </c>
      <c r="H34" s="26" t="e">
        <f>SUMIFS(#REF!,#REF!,B34)+SUMIFS(#REF!,#REF!,B34)</f>
        <v>#REF!</v>
      </c>
      <c r="I34" s="36" t="e">
        <f t="shared" si="1"/>
        <v>#REF!</v>
      </c>
      <c r="J34" s="36" t="e">
        <f t="shared" si="2"/>
        <v>#REF!</v>
      </c>
      <c r="K34" s="36" t="e">
        <f t="shared" si="3"/>
        <v>#REF!</v>
      </c>
      <c r="O34" s="26" t="e">
        <f t="shared" si="7"/>
        <v>#REF!</v>
      </c>
      <c r="P34" s="26" t="e">
        <f>SUMIFS(#REF!,#REF!,B34)</f>
        <v>#REF!</v>
      </c>
      <c r="Q34" s="26" t="e">
        <f>SUMIFS(#REF!,#REF!,B34)</f>
        <v>#REF!</v>
      </c>
    </row>
    <row r="35" s="1" customFormat="1" ht="21.75" customHeight="1" spans="1:17">
      <c r="A35" s="25" t="s">
        <v>618</v>
      </c>
      <c r="B35" s="25" t="s">
        <v>619</v>
      </c>
      <c r="C35" s="26" t="e">
        <f t="shared" si="5"/>
        <v>#REF!</v>
      </c>
      <c r="D35" s="26" t="e">
        <f>SUMIFS(#REF!,#REF!,B35)</f>
        <v>#REF!</v>
      </c>
      <c r="E35" s="26" t="e">
        <f>SUMIFS(#REF!,#REF!,B35)</f>
        <v>#REF!</v>
      </c>
      <c r="F35" s="26" t="e">
        <f t="shared" si="6"/>
        <v>#REF!</v>
      </c>
      <c r="G35" s="26" t="e">
        <f>SUMIFS(#REF!,#REF!,B35)</f>
        <v>#REF!</v>
      </c>
      <c r="H35" s="26" t="e">
        <f>SUMIFS(#REF!,#REF!,B35)+SUMIFS(#REF!,#REF!,B35)</f>
        <v>#REF!</v>
      </c>
      <c r="I35" s="36" t="e">
        <f t="shared" si="1"/>
        <v>#REF!</v>
      </c>
      <c r="J35" s="36" t="e">
        <f t="shared" si="2"/>
        <v>#REF!</v>
      </c>
      <c r="K35" s="36" t="e">
        <f t="shared" si="3"/>
        <v>#REF!</v>
      </c>
      <c r="O35" s="26" t="e">
        <f t="shared" si="7"/>
        <v>#REF!</v>
      </c>
      <c r="P35" s="26" t="e">
        <f>SUMIFS(#REF!,#REF!,B35)</f>
        <v>#REF!</v>
      </c>
      <c r="Q35" s="26" t="e">
        <f>SUMIFS(#REF!,#REF!,B35)</f>
        <v>#REF!</v>
      </c>
    </row>
    <row r="36" s="1" customFormat="1" ht="21.75" customHeight="1" spans="1:17">
      <c r="A36" s="25" t="s">
        <v>620</v>
      </c>
      <c r="B36" s="25" t="s">
        <v>621</v>
      </c>
      <c r="C36" s="26" t="e">
        <f t="shared" si="5"/>
        <v>#REF!</v>
      </c>
      <c r="D36" s="26" t="e">
        <f>SUMIFS(#REF!,#REF!,B36)</f>
        <v>#REF!</v>
      </c>
      <c r="E36" s="26" t="e">
        <f>SUMIFS(#REF!,#REF!,B36)</f>
        <v>#REF!</v>
      </c>
      <c r="F36" s="26" t="e">
        <f t="shared" si="6"/>
        <v>#REF!</v>
      </c>
      <c r="G36" s="26" t="e">
        <f>SUMIFS(#REF!,#REF!,B36)</f>
        <v>#REF!</v>
      </c>
      <c r="H36" s="26" t="e">
        <f>SUMIFS(#REF!,#REF!,B36)+SUMIFS(#REF!,#REF!,B36)</f>
        <v>#REF!</v>
      </c>
      <c r="I36" s="36" t="e">
        <f t="shared" si="1"/>
        <v>#REF!</v>
      </c>
      <c r="J36" s="36" t="e">
        <f t="shared" si="2"/>
        <v>#REF!</v>
      </c>
      <c r="K36" s="36" t="e">
        <f t="shared" si="3"/>
        <v>#REF!</v>
      </c>
      <c r="O36" s="26" t="e">
        <f t="shared" si="7"/>
        <v>#REF!</v>
      </c>
      <c r="P36" s="26" t="e">
        <f>SUMIFS(#REF!,#REF!,B36)</f>
        <v>#REF!</v>
      </c>
      <c r="Q36" s="26" t="e">
        <f>SUMIFS(#REF!,#REF!,B36)</f>
        <v>#REF!</v>
      </c>
    </row>
    <row r="37" s="1" customFormat="1" ht="21.75" customHeight="1" spans="1:17">
      <c r="A37" s="25" t="s">
        <v>622</v>
      </c>
      <c r="B37" s="25" t="s">
        <v>623</v>
      </c>
      <c r="C37" s="26" t="e">
        <f t="shared" si="5"/>
        <v>#REF!</v>
      </c>
      <c r="D37" s="26" t="e">
        <f>SUMIFS(#REF!,#REF!,B37)</f>
        <v>#REF!</v>
      </c>
      <c r="E37" s="26" t="e">
        <f>SUMIFS(#REF!,#REF!,B37)</f>
        <v>#REF!</v>
      </c>
      <c r="F37" s="26" t="e">
        <f t="shared" si="6"/>
        <v>#REF!</v>
      </c>
      <c r="G37" s="26" t="e">
        <f>SUMIFS(#REF!,#REF!,B37)</f>
        <v>#REF!</v>
      </c>
      <c r="H37" s="26" t="e">
        <f>SUMIFS(#REF!,#REF!,B37)+SUMIFS(#REF!,#REF!,B37)</f>
        <v>#REF!</v>
      </c>
      <c r="I37" s="36" t="e">
        <f t="shared" si="1"/>
        <v>#REF!</v>
      </c>
      <c r="J37" s="36" t="e">
        <f t="shared" si="2"/>
        <v>#REF!</v>
      </c>
      <c r="K37" s="36" t="e">
        <f t="shared" si="3"/>
        <v>#REF!</v>
      </c>
      <c r="O37" s="26" t="e">
        <f t="shared" si="7"/>
        <v>#REF!</v>
      </c>
      <c r="P37" s="26" t="e">
        <f>SUMIFS(#REF!,#REF!,B37)</f>
        <v>#REF!</v>
      </c>
      <c r="Q37" s="26" t="e">
        <f>SUMIFS(#REF!,#REF!,B37)</f>
        <v>#REF!</v>
      </c>
    </row>
    <row r="38" s="1" customFormat="1" ht="21.75" customHeight="1" spans="1:17">
      <c r="A38" s="25" t="s">
        <v>624</v>
      </c>
      <c r="B38" s="25" t="s">
        <v>625</v>
      </c>
      <c r="C38" s="26" t="e">
        <f t="shared" si="5"/>
        <v>#REF!</v>
      </c>
      <c r="D38" s="26" t="e">
        <f>SUMIFS(#REF!,#REF!,B38)</f>
        <v>#REF!</v>
      </c>
      <c r="E38" s="26" t="e">
        <f>SUMIFS(#REF!,#REF!,B38)</f>
        <v>#REF!</v>
      </c>
      <c r="F38" s="26" t="e">
        <f t="shared" si="6"/>
        <v>#REF!</v>
      </c>
      <c r="G38" s="26" t="e">
        <f>SUMIFS(#REF!,#REF!,B38)</f>
        <v>#REF!</v>
      </c>
      <c r="H38" s="26" t="e">
        <f>SUMIFS(#REF!,#REF!,B38)+SUMIFS(#REF!,#REF!,B38)</f>
        <v>#REF!</v>
      </c>
      <c r="I38" s="36" t="e">
        <f t="shared" si="1"/>
        <v>#REF!</v>
      </c>
      <c r="J38" s="36" t="e">
        <f t="shared" si="2"/>
        <v>#REF!</v>
      </c>
      <c r="K38" s="36" t="e">
        <f t="shared" si="3"/>
        <v>#REF!</v>
      </c>
      <c r="O38" s="26" t="e">
        <f t="shared" si="7"/>
        <v>#REF!</v>
      </c>
      <c r="P38" s="26" t="e">
        <f>SUMIFS(#REF!,#REF!,B38)</f>
        <v>#REF!</v>
      </c>
      <c r="Q38" s="26" t="e">
        <f>SUMIFS(#REF!,#REF!,B38)</f>
        <v>#REF!</v>
      </c>
    </row>
    <row r="39" s="1" customFormat="1" ht="21.75" customHeight="1" spans="1:17">
      <c r="A39" s="25" t="s">
        <v>626</v>
      </c>
      <c r="B39" s="25" t="s">
        <v>627</v>
      </c>
      <c r="C39" s="26" t="e">
        <f t="shared" si="5"/>
        <v>#REF!</v>
      </c>
      <c r="D39" s="26" t="e">
        <f>SUMIFS(#REF!,#REF!,B39)</f>
        <v>#REF!</v>
      </c>
      <c r="E39" s="26" t="e">
        <f>SUMIFS(#REF!,#REF!,B39)</f>
        <v>#REF!</v>
      </c>
      <c r="F39" s="26" t="e">
        <f t="shared" si="6"/>
        <v>#REF!</v>
      </c>
      <c r="G39" s="26" t="e">
        <f>SUMIFS(#REF!,#REF!,B39)</f>
        <v>#REF!</v>
      </c>
      <c r="H39" s="26" t="e">
        <f>SUMIFS(#REF!,#REF!,B39)+SUMIFS(#REF!,#REF!,B39)</f>
        <v>#REF!</v>
      </c>
      <c r="I39" s="36" t="e">
        <f t="shared" si="1"/>
        <v>#REF!</v>
      </c>
      <c r="J39" s="36" t="e">
        <f t="shared" si="2"/>
        <v>#REF!</v>
      </c>
      <c r="K39" s="36" t="e">
        <f t="shared" si="3"/>
        <v>#REF!</v>
      </c>
      <c r="O39" s="26" t="e">
        <f t="shared" si="7"/>
        <v>#REF!</v>
      </c>
      <c r="P39" s="26" t="e">
        <f>SUMIFS(#REF!,#REF!,B39)</f>
        <v>#REF!</v>
      </c>
      <c r="Q39" s="26" t="e">
        <f>SUMIFS(#REF!,#REF!,B39)</f>
        <v>#REF!</v>
      </c>
    </row>
    <row r="40" s="1" customFormat="1" ht="21.75" customHeight="1" spans="1:17">
      <c r="A40" s="25" t="s">
        <v>628</v>
      </c>
      <c r="B40" s="25" t="s">
        <v>629</v>
      </c>
      <c r="C40" s="26" t="e">
        <f t="shared" si="5"/>
        <v>#REF!</v>
      </c>
      <c r="D40" s="26" t="e">
        <f>SUMIFS(#REF!,#REF!,B40)</f>
        <v>#REF!</v>
      </c>
      <c r="E40" s="26" t="e">
        <f>SUMIFS(#REF!,#REF!,B40)</f>
        <v>#REF!</v>
      </c>
      <c r="F40" s="26" t="e">
        <f t="shared" si="6"/>
        <v>#REF!</v>
      </c>
      <c r="G40" s="26" t="e">
        <f>SUMIFS(#REF!,#REF!,B40)</f>
        <v>#REF!</v>
      </c>
      <c r="H40" s="26" t="e">
        <f>SUMIFS(#REF!,#REF!,B40)+SUMIFS(#REF!,#REF!,B40)</f>
        <v>#REF!</v>
      </c>
      <c r="I40" s="36" t="e">
        <f t="shared" si="1"/>
        <v>#REF!</v>
      </c>
      <c r="J40" s="36" t="e">
        <f t="shared" si="2"/>
        <v>#REF!</v>
      </c>
      <c r="K40" s="36" t="e">
        <f t="shared" si="3"/>
        <v>#REF!</v>
      </c>
      <c r="O40" s="26" t="e">
        <f t="shared" si="7"/>
        <v>#REF!</v>
      </c>
      <c r="P40" s="26" t="e">
        <f>SUMIFS(#REF!,#REF!,B40)</f>
        <v>#REF!</v>
      </c>
      <c r="Q40" s="26" t="e">
        <f>SUMIFS(#REF!,#REF!,B40)</f>
        <v>#REF!</v>
      </c>
    </row>
    <row r="41" s="1" customFormat="1" ht="21.75" customHeight="1" spans="1:17">
      <c r="A41" s="25" t="s">
        <v>630</v>
      </c>
      <c r="B41" s="25" t="s">
        <v>631</v>
      </c>
      <c r="C41" s="26" t="e">
        <f t="shared" si="5"/>
        <v>#REF!</v>
      </c>
      <c r="D41" s="26" t="e">
        <f>SUMIFS(#REF!,#REF!,B41)</f>
        <v>#REF!</v>
      </c>
      <c r="E41" s="26" t="e">
        <f>SUMIFS(#REF!,#REF!,B41)</f>
        <v>#REF!</v>
      </c>
      <c r="F41" s="26" t="e">
        <f t="shared" si="6"/>
        <v>#REF!</v>
      </c>
      <c r="G41" s="26" t="e">
        <f>SUMIFS(#REF!,#REF!,B41)</f>
        <v>#REF!</v>
      </c>
      <c r="H41" s="26" t="e">
        <f>SUMIFS(#REF!,#REF!,B41)+SUMIFS(#REF!,#REF!,B41)</f>
        <v>#REF!</v>
      </c>
      <c r="I41" s="36" t="e">
        <f t="shared" si="1"/>
        <v>#REF!</v>
      </c>
      <c r="J41" s="36" t="e">
        <f t="shared" si="2"/>
        <v>#REF!</v>
      </c>
      <c r="K41" s="36" t="e">
        <f t="shared" si="3"/>
        <v>#REF!</v>
      </c>
      <c r="O41" s="26" t="e">
        <f t="shared" si="7"/>
        <v>#REF!</v>
      </c>
      <c r="P41" s="26" t="e">
        <f>SUMIFS(#REF!,#REF!,B41)</f>
        <v>#REF!</v>
      </c>
      <c r="Q41" s="26" t="e">
        <f>SUMIFS(#REF!,#REF!,B41)</f>
        <v>#REF!</v>
      </c>
    </row>
    <row r="42" s="1" customFormat="1" ht="21.75" customHeight="1" spans="1:17">
      <c r="A42" s="25" t="s">
        <v>632</v>
      </c>
      <c r="B42" s="25" t="s">
        <v>633</v>
      </c>
      <c r="C42" s="26" t="e">
        <f t="shared" si="5"/>
        <v>#REF!</v>
      </c>
      <c r="D42" s="26" t="e">
        <f>SUMIFS(#REF!,#REF!,B42)</f>
        <v>#REF!</v>
      </c>
      <c r="E42" s="26" t="e">
        <f>SUMIFS(#REF!,#REF!,B42)</f>
        <v>#REF!</v>
      </c>
      <c r="F42" s="26" t="e">
        <f t="shared" si="6"/>
        <v>#REF!</v>
      </c>
      <c r="G42" s="26" t="e">
        <f>SUMIFS(#REF!,#REF!,B42)</f>
        <v>#REF!</v>
      </c>
      <c r="H42" s="26" t="e">
        <f>SUMIFS(#REF!,#REF!,B42)+SUMIFS(#REF!,#REF!,B42)</f>
        <v>#REF!</v>
      </c>
      <c r="I42" s="36" t="e">
        <f t="shared" si="1"/>
        <v>#REF!</v>
      </c>
      <c r="J42" s="36" t="e">
        <f t="shared" si="2"/>
        <v>#REF!</v>
      </c>
      <c r="K42" s="36" t="e">
        <f t="shared" si="3"/>
        <v>#REF!</v>
      </c>
      <c r="O42" s="26" t="e">
        <f t="shared" si="7"/>
        <v>#REF!</v>
      </c>
      <c r="P42" s="26" t="e">
        <f>SUMIFS(#REF!,#REF!,B42)</f>
        <v>#REF!</v>
      </c>
      <c r="Q42" s="26" t="e">
        <f>SUMIFS(#REF!,#REF!,B42)</f>
        <v>#REF!</v>
      </c>
    </row>
    <row r="43" s="1" customFormat="1" ht="21.75" customHeight="1" spans="1:17">
      <c r="A43" s="25" t="s">
        <v>634</v>
      </c>
      <c r="B43" s="25" t="s">
        <v>635</v>
      </c>
      <c r="C43" s="26" t="e">
        <f t="shared" si="5"/>
        <v>#REF!</v>
      </c>
      <c r="D43" s="26" t="e">
        <f>SUMIFS(#REF!,#REF!,B43)</f>
        <v>#REF!</v>
      </c>
      <c r="E43" s="26" t="e">
        <f>SUMIFS(#REF!,#REF!,B43)</f>
        <v>#REF!</v>
      </c>
      <c r="F43" s="26" t="e">
        <f t="shared" si="6"/>
        <v>#REF!</v>
      </c>
      <c r="G43" s="26" t="e">
        <f>SUMIFS(#REF!,#REF!,B43)</f>
        <v>#REF!</v>
      </c>
      <c r="H43" s="26" t="e">
        <f>SUMIFS(#REF!,#REF!,B43)+SUMIFS(#REF!,#REF!,B43)</f>
        <v>#REF!</v>
      </c>
      <c r="I43" s="36" t="e">
        <f t="shared" si="1"/>
        <v>#REF!</v>
      </c>
      <c r="J43" s="36" t="e">
        <f t="shared" si="2"/>
        <v>#REF!</v>
      </c>
      <c r="K43" s="36" t="e">
        <f t="shared" si="3"/>
        <v>#REF!</v>
      </c>
      <c r="O43" s="26" t="e">
        <f t="shared" si="7"/>
        <v>#REF!</v>
      </c>
      <c r="P43" s="26" t="e">
        <f>SUMIFS(#REF!,#REF!,B43)</f>
        <v>#REF!</v>
      </c>
      <c r="Q43" s="26" t="e">
        <f>SUMIFS(#REF!,#REF!,B43)</f>
        <v>#REF!</v>
      </c>
    </row>
    <row r="44" s="1" customFormat="1" ht="21.75" customHeight="1" spans="1:17">
      <c r="A44" s="25" t="s">
        <v>636</v>
      </c>
      <c r="B44" s="25" t="s">
        <v>637</v>
      </c>
      <c r="C44" s="26" t="e">
        <f t="shared" si="5"/>
        <v>#REF!</v>
      </c>
      <c r="D44" s="26" t="e">
        <f>SUMIFS(#REF!,#REF!,B44)</f>
        <v>#REF!</v>
      </c>
      <c r="E44" s="26" t="e">
        <f>SUMIFS(#REF!,#REF!,B44)</f>
        <v>#REF!</v>
      </c>
      <c r="F44" s="26" t="e">
        <f t="shared" si="6"/>
        <v>#REF!</v>
      </c>
      <c r="G44" s="26" t="e">
        <f>SUMIFS(#REF!,#REF!,B44)</f>
        <v>#REF!</v>
      </c>
      <c r="H44" s="26" t="e">
        <f>SUMIFS(#REF!,#REF!,B44)+SUMIFS(#REF!,#REF!,B44)</f>
        <v>#REF!</v>
      </c>
      <c r="I44" s="36" t="e">
        <f t="shared" si="1"/>
        <v>#REF!</v>
      </c>
      <c r="J44" s="36" t="e">
        <f t="shared" si="2"/>
        <v>#REF!</v>
      </c>
      <c r="K44" s="36" t="e">
        <f t="shared" si="3"/>
        <v>#REF!</v>
      </c>
      <c r="O44" s="26" t="e">
        <f t="shared" si="7"/>
        <v>#REF!</v>
      </c>
      <c r="P44" s="26" t="e">
        <f>SUMIFS(#REF!,#REF!,B44)</f>
        <v>#REF!</v>
      </c>
      <c r="Q44" s="26" t="e">
        <f>SUMIFS(#REF!,#REF!,B44)</f>
        <v>#REF!</v>
      </c>
    </row>
    <row r="45" s="1" customFormat="1" ht="21.75" customHeight="1" spans="1:17">
      <c r="A45" s="25" t="s">
        <v>638</v>
      </c>
      <c r="B45" s="25" t="s">
        <v>639</v>
      </c>
      <c r="C45" s="26" t="e">
        <f t="shared" si="5"/>
        <v>#REF!</v>
      </c>
      <c r="D45" s="26" t="e">
        <f>SUMIFS(#REF!,#REF!,B45)</f>
        <v>#REF!</v>
      </c>
      <c r="E45" s="26" t="e">
        <f>SUMIFS(#REF!,#REF!,B45)</f>
        <v>#REF!</v>
      </c>
      <c r="F45" s="26" t="e">
        <f t="shared" si="6"/>
        <v>#REF!</v>
      </c>
      <c r="G45" s="26" t="e">
        <f>SUMIFS(#REF!,#REF!,B45)</f>
        <v>#REF!</v>
      </c>
      <c r="H45" s="26" t="e">
        <f>SUMIFS(#REF!,#REF!,B45)+SUMIFS(#REF!,#REF!,B45)</f>
        <v>#REF!</v>
      </c>
      <c r="I45" s="36" t="e">
        <f t="shared" si="1"/>
        <v>#REF!</v>
      </c>
      <c r="J45" s="36" t="e">
        <f t="shared" si="2"/>
        <v>#REF!</v>
      </c>
      <c r="K45" s="36" t="e">
        <f t="shared" si="3"/>
        <v>#REF!</v>
      </c>
      <c r="O45" s="26" t="e">
        <f t="shared" si="7"/>
        <v>#REF!</v>
      </c>
      <c r="P45" s="26" t="e">
        <f>SUMIFS(#REF!,#REF!,B45)</f>
        <v>#REF!</v>
      </c>
      <c r="Q45" s="26" t="e">
        <f>SUMIFS(#REF!,#REF!,B45)</f>
        <v>#REF!</v>
      </c>
    </row>
    <row r="46" s="1" customFormat="1" ht="21.75" customHeight="1" spans="1:17">
      <c r="A46" s="25" t="s">
        <v>640</v>
      </c>
      <c r="B46" s="25" t="s">
        <v>641</v>
      </c>
      <c r="C46" s="26" t="e">
        <f t="shared" si="5"/>
        <v>#REF!</v>
      </c>
      <c r="D46" s="26" t="e">
        <f>SUMIFS(#REF!,#REF!,B46)</f>
        <v>#REF!</v>
      </c>
      <c r="E46" s="26" t="e">
        <f>SUMIFS(#REF!,#REF!,B46)</f>
        <v>#REF!</v>
      </c>
      <c r="F46" s="26" t="e">
        <f t="shared" si="6"/>
        <v>#REF!</v>
      </c>
      <c r="G46" s="26" t="e">
        <f>SUMIFS(#REF!,#REF!,B46)</f>
        <v>#REF!</v>
      </c>
      <c r="H46" s="26" t="e">
        <f>SUMIFS(#REF!,#REF!,B46)+SUMIFS(#REF!,#REF!,B46)</f>
        <v>#REF!</v>
      </c>
      <c r="I46" s="36" t="e">
        <f t="shared" si="1"/>
        <v>#REF!</v>
      </c>
      <c r="J46" s="36" t="e">
        <f t="shared" si="2"/>
        <v>#REF!</v>
      </c>
      <c r="K46" s="36" t="e">
        <f t="shared" si="3"/>
        <v>#REF!</v>
      </c>
      <c r="O46" s="26" t="e">
        <f t="shared" si="7"/>
        <v>#REF!</v>
      </c>
      <c r="P46" s="26" t="e">
        <f>SUMIFS(#REF!,#REF!,B46)</f>
        <v>#REF!</v>
      </c>
      <c r="Q46" s="26" t="e">
        <f>SUMIFS(#REF!,#REF!,B46)</f>
        <v>#REF!</v>
      </c>
    </row>
    <row r="47" s="1" customFormat="1" ht="21.75" customHeight="1" spans="1:17">
      <c r="A47" s="25" t="s">
        <v>642</v>
      </c>
      <c r="B47" s="25" t="s">
        <v>643</v>
      </c>
      <c r="C47" s="26" t="e">
        <f t="shared" si="5"/>
        <v>#REF!</v>
      </c>
      <c r="D47" s="26" t="e">
        <f>SUMIFS(#REF!,#REF!,B47)</f>
        <v>#REF!</v>
      </c>
      <c r="E47" s="26" t="e">
        <f>SUMIFS(#REF!,#REF!,B47)</f>
        <v>#REF!</v>
      </c>
      <c r="F47" s="26" t="e">
        <f t="shared" si="6"/>
        <v>#REF!</v>
      </c>
      <c r="G47" s="26" t="e">
        <f>SUMIFS(#REF!,#REF!,B47)</f>
        <v>#REF!</v>
      </c>
      <c r="H47" s="26" t="e">
        <f>SUMIFS(#REF!,#REF!,B47)+SUMIFS(#REF!,#REF!,B47)</f>
        <v>#REF!</v>
      </c>
      <c r="I47" s="36" t="e">
        <f t="shared" si="1"/>
        <v>#REF!</v>
      </c>
      <c r="J47" s="36" t="e">
        <f t="shared" si="2"/>
        <v>#REF!</v>
      </c>
      <c r="K47" s="36" t="e">
        <f t="shared" si="3"/>
        <v>#REF!</v>
      </c>
      <c r="O47" s="26" t="e">
        <f t="shared" si="7"/>
        <v>#REF!</v>
      </c>
      <c r="P47" s="26" t="e">
        <f>SUMIFS(#REF!,#REF!,B47)</f>
        <v>#REF!</v>
      </c>
      <c r="Q47" s="26" t="e">
        <f>SUMIFS(#REF!,#REF!,B47)</f>
        <v>#REF!</v>
      </c>
    </row>
    <row r="48" s="1" customFormat="1" ht="21.75" customHeight="1" spans="1:17">
      <c r="A48" s="25" t="s">
        <v>644</v>
      </c>
      <c r="B48" s="25" t="s">
        <v>645</v>
      </c>
      <c r="C48" s="26" t="e">
        <f t="shared" si="5"/>
        <v>#REF!</v>
      </c>
      <c r="D48" s="26" t="e">
        <f>SUMIFS(#REF!,#REF!,B48)</f>
        <v>#REF!</v>
      </c>
      <c r="E48" s="26" t="e">
        <f>SUMIFS(#REF!,#REF!,B48)</f>
        <v>#REF!</v>
      </c>
      <c r="F48" s="26" t="e">
        <f t="shared" si="6"/>
        <v>#REF!</v>
      </c>
      <c r="G48" s="26" t="e">
        <f>SUMIFS(#REF!,#REF!,B48)</f>
        <v>#REF!</v>
      </c>
      <c r="H48" s="26" t="e">
        <f>SUMIFS(#REF!,#REF!,B48)+SUMIFS(#REF!,#REF!,B48)</f>
        <v>#REF!</v>
      </c>
      <c r="I48" s="36" t="e">
        <f t="shared" si="1"/>
        <v>#REF!</v>
      </c>
      <c r="J48" s="36" t="e">
        <f t="shared" si="2"/>
        <v>#REF!</v>
      </c>
      <c r="K48" s="36" t="e">
        <f t="shared" si="3"/>
        <v>#REF!</v>
      </c>
      <c r="O48" s="26" t="e">
        <f t="shared" si="7"/>
        <v>#REF!</v>
      </c>
      <c r="P48" s="26" t="e">
        <f>SUMIFS(#REF!,#REF!,B48)</f>
        <v>#REF!</v>
      </c>
      <c r="Q48" s="26" t="e">
        <f>SUMIFS(#REF!,#REF!,B48)</f>
        <v>#REF!</v>
      </c>
    </row>
    <row r="49" s="1" customFormat="1" ht="21.75" customHeight="1" spans="1:17">
      <c r="A49" s="25" t="s">
        <v>646</v>
      </c>
      <c r="B49" s="25" t="s">
        <v>647</v>
      </c>
      <c r="C49" s="26" t="e">
        <f t="shared" si="5"/>
        <v>#REF!</v>
      </c>
      <c r="D49" s="26" t="e">
        <f>SUMIFS(#REF!,#REF!,B49)</f>
        <v>#REF!</v>
      </c>
      <c r="E49" s="26" t="e">
        <f>SUMIFS(#REF!,#REF!,B49)</f>
        <v>#REF!</v>
      </c>
      <c r="F49" s="26" t="e">
        <f t="shared" si="6"/>
        <v>#REF!</v>
      </c>
      <c r="G49" s="26" t="e">
        <f>SUMIFS(#REF!,#REF!,B49)</f>
        <v>#REF!</v>
      </c>
      <c r="H49" s="26" t="e">
        <f>SUMIFS(#REF!,#REF!,B49)+SUMIFS(#REF!,#REF!,B49)</f>
        <v>#REF!</v>
      </c>
      <c r="I49" s="36" t="e">
        <f t="shared" si="1"/>
        <v>#REF!</v>
      </c>
      <c r="J49" s="36" t="e">
        <f t="shared" si="2"/>
        <v>#REF!</v>
      </c>
      <c r="K49" s="36" t="e">
        <f t="shared" si="3"/>
        <v>#REF!</v>
      </c>
      <c r="O49" s="26" t="e">
        <f t="shared" si="7"/>
        <v>#REF!</v>
      </c>
      <c r="P49" s="26" t="e">
        <f>SUMIFS(#REF!,#REF!,B49)</f>
        <v>#REF!</v>
      </c>
      <c r="Q49" s="26" t="e">
        <f>SUMIFS(#REF!,#REF!,B49)</f>
        <v>#REF!</v>
      </c>
    </row>
    <row r="50" s="1" customFormat="1" ht="21.75" customHeight="1" spans="1:17">
      <c r="A50" s="25" t="s">
        <v>648</v>
      </c>
      <c r="B50" s="25" t="s">
        <v>649</v>
      </c>
      <c r="C50" s="26" t="e">
        <f t="shared" si="5"/>
        <v>#REF!</v>
      </c>
      <c r="D50" s="26" t="e">
        <f>SUMIFS(#REF!,#REF!,B50)</f>
        <v>#REF!</v>
      </c>
      <c r="E50" s="26" t="e">
        <f>SUMIFS(#REF!,#REF!,B50)</f>
        <v>#REF!</v>
      </c>
      <c r="F50" s="26" t="e">
        <f t="shared" si="6"/>
        <v>#REF!</v>
      </c>
      <c r="G50" s="26" t="e">
        <f>SUMIFS(#REF!,#REF!,B50)</f>
        <v>#REF!</v>
      </c>
      <c r="H50" s="26" t="e">
        <f>SUMIFS(#REF!,#REF!,B50)+SUMIFS(#REF!,#REF!,B50)</f>
        <v>#REF!</v>
      </c>
      <c r="I50" s="36" t="e">
        <f t="shared" si="1"/>
        <v>#REF!</v>
      </c>
      <c r="J50" s="36" t="e">
        <f t="shared" si="2"/>
        <v>#REF!</v>
      </c>
      <c r="K50" s="36" t="e">
        <f t="shared" si="3"/>
        <v>#REF!</v>
      </c>
      <c r="O50" s="26" t="e">
        <f t="shared" si="7"/>
        <v>#REF!</v>
      </c>
      <c r="P50" s="26" t="e">
        <f>SUMIFS(#REF!,#REF!,B50)</f>
        <v>#REF!</v>
      </c>
      <c r="Q50" s="26" t="e">
        <f>SUMIFS(#REF!,#REF!,B50)</f>
        <v>#REF!</v>
      </c>
    </row>
    <row r="51" s="1" customFormat="1" ht="21.75" customHeight="1" spans="1:17">
      <c r="A51" s="25" t="s">
        <v>650</v>
      </c>
      <c r="B51" s="25" t="s">
        <v>651</v>
      </c>
      <c r="C51" s="26" t="e">
        <f t="shared" si="5"/>
        <v>#REF!</v>
      </c>
      <c r="D51" s="26" t="e">
        <f>SUMIFS(#REF!,#REF!,B51)</f>
        <v>#REF!</v>
      </c>
      <c r="E51" s="26" t="e">
        <f>SUMIFS(#REF!,#REF!,B51)</f>
        <v>#REF!</v>
      </c>
      <c r="F51" s="26" t="e">
        <f t="shared" si="6"/>
        <v>#REF!</v>
      </c>
      <c r="G51" s="26" t="e">
        <f>SUMIFS(#REF!,#REF!,B51)</f>
        <v>#REF!</v>
      </c>
      <c r="H51" s="26" t="e">
        <f>SUMIFS(#REF!,#REF!,B51)+SUMIFS(#REF!,#REF!,B51)</f>
        <v>#REF!</v>
      </c>
      <c r="I51" s="36" t="e">
        <f t="shared" si="1"/>
        <v>#REF!</v>
      </c>
      <c r="J51" s="36" t="e">
        <f t="shared" si="2"/>
        <v>#REF!</v>
      </c>
      <c r="K51" s="36" t="e">
        <f t="shared" si="3"/>
        <v>#REF!</v>
      </c>
      <c r="O51" s="26" t="e">
        <f t="shared" si="7"/>
        <v>#REF!</v>
      </c>
      <c r="P51" s="26" t="e">
        <f>SUMIFS(#REF!,#REF!,B51)</f>
        <v>#REF!</v>
      </c>
      <c r="Q51" s="26" t="e">
        <f>SUMIFS(#REF!,#REF!,B51)</f>
        <v>#REF!</v>
      </c>
    </row>
    <row r="52" s="1" customFormat="1" ht="21.75" customHeight="1" spans="1:17">
      <c r="A52" s="25" t="s">
        <v>652</v>
      </c>
      <c r="B52" s="25" t="s">
        <v>653</v>
      </c>
      <c r="C52" s="26" t="e">
        <f t="shared" si="5"/>
        <v>#REF!</v>
      </c>
      <c r="D52" s="26" t="e">
        <f>SUMIFS(#REF!,#REF!,B52)</f>
        <v>#REF!</v>
      </c>
      <c r="E52" s="26" t="e">
        <f>SUMIFS(#REF!,#REF!,B52)</f>
        <v>#REF!</v>
      </c>
      <c r="F52" s="26" t="e">
        <f t="shared" si="6"/>
        <v>#REF!</v>
      </c>
      <c r="G52" s="26" t="e">
        <f>SUMIFS(#REF!,#REF!,B52)</f>
        <v>#REF!</v>
      </c>
      <c r="H52" s="26" t="e">
        <f>SUMIFS(#REF!,#REF!,B52)+SUMIFS(#REF!,#REF!,B52)</f>
        <v>#REF!</v>
      </c>
      <c r="I52" s="36" t="e">
        <f t="shared" si="1"/>
        <v>#REF!</v>
      </c>
      <c r="J52" s="36" t="e">
        <f t="shared" si="2"/>
        <v>#REF!</v>
      </c>
      <c r="K52" s="36" t="e">
        <f t="shared" si="3"/>
        <v>#REF!</v>
      </c>
      <c r="O52" s="26" t="e">
        <f t="shared" si="7"/>
        <v>#REF!</v>
      </c>
      <c r="P52" s="26" t="e">
        <f>SUMIFS(#REF!,#REF!,B52)</f>
        <v>#REF!</v>
      </c>
      <c r="Q52" s="26" t="e">
        <f>SUMIFS(#REF!,#REF!,B52)</f>
        <v>#REF!</v>
      </c>
    </row>
    <row r="53" s="1" customFormat="1" ht="21.75" customHeight="1" spans="1:17">
      <c r="A53" s="25" t="s">
        <v>654</v>
      </c>
      <c r="B53" s="25" t="s">
        <v>655</v>
      </c>
      <c r="C53" s="26" t="e">
        <f t="shared" si="5"/>
        <v>#REF!</v>
      </c>
      <c r="D53" s="26" t="e">
        <f>SUMIFS(#REF!,#REF!,B53)</f>
        <v>#REF!</v>
      </c>
      <c r="E53" s="26" t="e">
        <f>SUMIFS(#REF!,#REF!,B53)</f>
        <v>#REF!</v>
      </c>
      <c r="F53" s="26" t="e">
        <f t="shared" si="6"/>
        <v>#REF!</v>
      </c>
      <c r="G53" s="26" t="e">
        <f>SUMIFS(#REF!,#REF!,B53)</f>
        <v>#REF!</v>
      </c>
      <c r="H53" s="26" t="e">
        <f>SUMIFS(#REF!,#REF!,B53)+SUMIFS(#REF!,#REF!,B53)</f>
        <v>#REF!</v>
      </c>
      <c r="I53" s="36" t="e">
        <f t="shared" si="1"/>
        <v>#REF!</v>
      </c>
      <c r="J53" s="36" t="e">
        <f t="shared" si="2"/>
        <v>#REF!</v>
      </c>
      <c r="K53" s="36" t="e">
        <f t="shared" si="3"/>
        <v>#REF!</v>
      </c>
      <c r="O53" s="26" t="e">
        <f t="shared" si="7"/>
        <v>#REF!</v>
      </c>
      <c r="P53" s="26" t="e">
        <f>SUMIFS(#REF!,#REF!,B53)</f>
        <v>#REF!</v>
      </c>
      <c r="Q53" s="26" t="e">
        <f>SUMIFS(#REF!,#REF!,B53)</f>
        <v>#REF!</v>
      </c>
    </row>
    <row r="54" s="1" customFormat="1" ht="21.75" customHeight="1" spans="1:17">
      <c r="A54" s="25" t="s">
        <v>656</v>
      </c>
      <c r="B54" s="25" t="s">
        <v>657</v>
      </c>
      <c r="C54" s="26" t="e">
        <f t="shared" si="5"/>
        <v>#REF!</v>
      </c>
      <c r="D54" s="26" t="e">
        <f>SUMIFS(#REF!,#REF!,B54)</f>
        <v>#REF!</v>
      </c>
      <c r="E54" s="26" t="e">
        <f>SUMIFS(#REF!,#REF!,B54)</f>
        <v>#REF!</v>
      </c>
      <c r="F54" s="26" t="e">
        <f t="shared" si="6"/>
        <v>#REF!</v>
      </c>
      <c r="G54" s="26" t="e">
        <f>SUMIFS(#REF!,#REF!,B54)</f>
        <v>#REF!</v>
      </c>
      <c r="H54" s="39" t="e">
        <f>SUMIFS(#REF!,#REF!,B54)/2+SUMIFS(#REF!,#REF!,B54)/2</f>
        <v>#REF!</v>
      </c>
      <c r="I54" s="36" t="e">
        <f t="shared" si="1"/>
        <v>#REF!</v>
      </c>
      <c r="J54" s="36" t="e">
        <f t="shared" si="2"/>
        <v>#REF!</v>
      </c>
      <c r="K54" s="36" t="e">
        <f t="shared" si="3"/>
        <v>#REF!</v>
      </c>
      <c r="O54" s="26" t="e">
        <f t="shared" si="7"/>
        <v>#REF!</v>
      </c>
      <c r="P54" s="26" t="e">
        <f>SUMIFS(#REF!,#REF!,B54)</f>
        <v>#REF!</v>
      </c>
      <c r="Q54" s="39" t="e">
        <f>SUMIFS(#REF!,#REF!,B54)/2</f>
        <v>#REF!</v>
      </c>
    </row>
    <row r="55" s="1" customFormat="1" ht="21.75" customHeight="1" spans="1:17">
      <c r="A55" s="25" t="s">
        <v>658</v>
      </c>
      <c r="B55" s="25" t="s">
        <v>659</v>
      </c>
      <c r="C55" s="26" t="e">
        <f t="shared" si="5"/>
        <v>#REF!</v>
      </c>
      <c r="D55" s="26" t="e">
        <f>SUMIFS(#REF!,#REF!,B55)</f>
        <v>#REF!</v>
      </c>
      <c r="E55" s="26" t="e">
        <f>SUMIFS(#REF!,#REF!,B55)</f>
        <v>#REF!</v>
      </c>
      <c r="F55" s="26" t="e">
        <f t="shared" si="6"/>
        <v>#REF!</v>
      </c>
      <c r="G55" s="26" t="e">
        <f>SUMIFS(#REF!,#REF!,B55)</f>
        <v>#REF!</v>
      </c>
      <c r="H55" s="26" t="e">
        <f>SUMIFS(#REF!,#REF!,B55)+SUMIFS(#REF!,#REF!,B55)</f>
        <v>#REF!</v>
      </c>
      <c r="I55" s="36" t="e">
        <f t="shared" si="1"/>
        <v>#REF!</v>
      </c>
      <c r="J55" s="36" t="e">
        <f t="shared" si="2"/>
        <v>#REF!</v>
      </c>
      <c r="K55" s="36" t="e">
        <f t="shared" si="3"/>
        <v>#REF!</v>
      </c>
      <c r="O55" s="26" t="e">
        <f t="shared" si="7"/>
        <v>#REF!</v>
      </c>
      <c r="P55" s="26" t="e">
        <f>SUMIFS(#REF!,#REF!,B55)</f>
        <v>#REF!</v>
      </c>
      <c r="Q55" s="26" t="e">
        <f>SUMIFS(#REF!,#REF!,B55)</f>
        <v>#REF!</v>
      </c>
    </row>
    <row r="56" s="1" customFormat="1" ht="21.75" customHeight="1" spans="1:17">
      <c r="A56" s="25" t="s">
        <v>660</v>
      </c>
      <c r="B56" s="25" t="s">
        <v>661</v>
      </c>
      <c r="C56" s="26" t="e">
        <f t="shared" si="5"/>
        <v>#REF!</v>
      </c>
      <c r="D56" s="26" t="e">
        <f>SUMIFS(#REF!,#REF!,B56)</f>
        <v>#REF!</v>
      </c>
      <c r="E56" s="26" t="e">
        <f>SUMIFS(#REF!,#REF!,B56)</f>
        <v>#REF!</v>
      </c>
      <c r="F56" s="26" t="e">
        <f t="shared" si="6"/>
        <v>#REF!</v>
      </c>
      <c r="G56" s="26" t="e">
        <f>SUMIFS(#REF!,#REF!,B56)</f>
        <v>#REF!</v>
      </c>
      <c r="H56" s="26" t="e">
        <f>SUMIFS(#REF!,#REF!,B56)+SUMIFS(#REF!,#REF!,B56)</f>
        <v>#REF!</v>
      </c>
      <c r="I56" s="36" t="e">
        <f t="shared" si="1"/>
        <v>#REF!</v>
      </c>
      <c r="J56" s="36" t="e">
        <f t="shared" si="2"/>
        <v>#REF!</v>
      </c>
      <c r="K56" s="36" t="e">
        <f t="shared" si="3"/>
        <v>#REF!</v>
      </c>
      <c r="O56" s="26" t="e">
        <f t="shared" si="7"/>
        <v>#REF!</v>
      </c>
      <c r="P56" s="26" t="e">
        <f>SUMIFS(#REF!,#REF!,B56)</f>
        <v>#REF!</v>
      </c>
      <c r="Q56" s="26" t="e">
        <f>SUMIFS(#REF!,#REF!,B56)</f>
        <v>#REF!</v>
      </c>
    </row>
    <row r="57" s="1" customFormat="1" ht="21.75" customHeight="1" spans="1:17">
      <c r="A57" s="25" t="s">
        <v>662</v>
      </c>
      <c r="B57" s="25" t="s">
        <v>663</v>
      </c>
      <c r="C57" s="26" t="e">
        <f t="shared" si="5"/>
        <v>#REF!</v>
      </c>
      <c r="D57" s="26" t="e">
        <f>SUMIFS(#REF!,#REF!,B57)</f>
        <v>#REF!</v>
      </c>
      <c r="E57" s="26" t="e">
        <f>SUMIFS(#REF!,#REF!,B57)</f>
        <v>#REF!</v>
      </c>
      <c r="F57" s="26" t="e">
        <f t="shared" si="6"/>
        <v>#REF!</v>
      </c>
      <c r="G57" s="26" t="e">
        <f>SUMIFS(#REF!,#REF!,B57)</f>
        <v>#REF!</v>
      </c>
      <c r="H57" s="26" t="e">
        <f>SUMIFS(#REF!,#REF!,B57)+SUMIFS(#REF!,#REF!,B57)</f>
        <v>#REF!</v>
      </c>
      <c r="I57" s="36" t="e">
        <f t="shared" si="1"/>
        <v>#REF!</v>
      </c>
      <c r="J57" s="36" t="e">
        <f t="shared" si="2"/>
        <v>#REF!</v>
      </c>
      <c r="K57" s="36" t="e">
        <f t="shared" si="3"/>
        <v>#REF!</v>
      </c>
      <c r="O57" s="26" t="e">
        <f t="shared" si="7"/>
        <v>#REF!</v>
      </c>
      <c r="P57" s="26" t="e">
        <f>SUMIFS(#REF!,#REF!,B57)</f>
        <v>#REF!</v>
      </c>
      <c r="Q57" s="26" t="e">
        <f>SUMIFS(#REF!,#REF!,B57)</f>
        <v>#REF!</v>
      </c>
    </row>
    <row r="58" s="1" customFormat="1" ht="21.75" customHeight="1" spans="1:17">
      <c r="A58" s="25" t="s">
        <v>664</v>
      </c>
      <c r="B58" s="25" t="s">
        <v>665</v>
      </c>
      <c r="C58" s="26" t="e">
        <f t="shared" si="5"/>
        <v>#REF!</v>
      </c>
      <c r="D58" s="26" t="e">
        <f>SUMIFS(#REF!,#REF!,B58)</f>
        <v>#REF!</v>
      </c>
      <c r="E58" s="26" t="e">
        <f>SUMIFS(#REF!,#REF!,B58)</f>
        <v>#REF!</v>
      </c>
      <c r="F58" s="26" t="e">
        <f t="shared" si="6"/>
        <v>#REF!</v>
      </c>
      <c r="G58" s="26" t="e">
        <f>SUMIFS(#REF!,#REF!,B58)</f>
        <v>#REF!</v>
      </c>
      <c r="H58" s="26" t="e">
        <f>SUMIFS(#REF!,#REF!,B58)+SUMIFS(#REF!,#REF!,B58)</f>
        <v>#REF!</v>
      </c>
      <c r="I58" s="36" t="e">
        <f t="shared" si="1"/>
        <v>#REF!</v>
      </c>
      <c r="J58" s="36" t="e">
        <f t="shared" si="2"/>
        <v>#REF!</v>
      </c>
      <c r="K58" s="36" t="e">
        <f t="shared" si="3"/>
        <v>#REF!</v>
      </c>
      <c r="O58" s="26" t="e">
        <f t="shared" si="7"/>
        <v>#REF!</v>
      </c>
      <c r="P58" s="26" t="e">
        <f>SUMIFS(#REF!,#REF!,B58)</f>
        <v>#REF!</v>
      </c>
      <c r="Q58" s="26" t="e">
        <f>SUMIFS(#REF!,#REF!,B58)</f>
        <v>#REF!</v>
      </c>
    </row>
    <row r="59" s="1" customFormat="1" ht="21.75" customHeight="1" spans="1:17">
      <c r="A59" s="25" t="s">
        <v>666</v>
      </c>
      <c r="B59" s="25" t="s">
        <v>667</v>
      </c>
      <c r="C59" s="26" t="e">
        <f t="shared" si="5"/>
        <v>#REF!</v>
      </c>
      <c r="D59" s="26" t="e">
        <f>SUMIFS(#REF!,#REF!,B59)</f>
        <v>#REF!</v>
      </c>
      <c r="E59" s="26" t="e">
        <f>SUMIFS(#REF!,#REF!,B59)</f>
        <v>#REF!</v>
      </c>
      <c r="F59" s="26" t="e">
        <f t="shared" si="6"/>
        <v>#REF!</v>
      </c>
      <c r="G59" s="26" t="e">
        <f>SUMIFS(#REF!,#REF!,B59)</f>
        <v>#REF!</v>
      </c>
      <c r="H59" s="26" t="e">
        <f>SUMIFS(#REF!,#REF!,B59)+SUMIFS(#REF!,#REF!,B59)</f>
        <v>#REF!</v>
      </c>
      <c r="I59" s="36" t="e">
        <f t="shared" si="1"/>
        <v>#REF!</v>
      </c>
      <c r="J59" s="36" t="e">
        <f t="shared" si="2"/>
        <v>#REF!</v>
      </c>
      <c r="K59" s="36" t="e">
        <f t="shared" si="3"/>
        <v>#REF!</v>
      </c>
      <c r="O59" s="26" t="e">
        <f t="shared" si="7"/>
        <v>#REF!</v>
      </c>
      <c r="P59" s="26" t="e">
        <f>SUMIFS(#REF!,#REF!,B59)</f>
        <v>#REF!</v>
      </c>
      <c r="Q59" s="26" t="e">
        <f>SUMIFS(#REF!,#REF!,B59)</f>
        <v>#REF!</v>
      </c>
    </row>
    <row r="60" s="1" customFormat="1" ht="21.75" customHeight="1" spans="1:17">
      <c r="A60" s="25" t="s">
        <v>668</v>
      </c>
      <c r="B60" s="25" t="s">
        <v>669</v>
      </c>
      <c r="C60" s="26" t="e">
        <f t="shared" si="5"/>
        <v>#REF!</v>
      </c>
      <c r="D60" s="26" t="e">
        <f>SUMIFS(#REF!,#REF!,B60)</f>
        <v>#REF!</v>
      </c>
      <c r="E60" s="26" t="e">
        <f>SUMIFS(#REF!,#REF!,B60)</f>
        <v>#REF!</v>
      </c>
      <c r="F60" s="26" t="e">
        <f t="shared" si="6"/>
        <v>#REF!</v>
      </c>
      <c r="G60" s="26" t="e">
        <f>SUMIFS(#REF!,#REF!,B60)</f>
        <v>#REF!</v>
      </c>
      <c r="H60" s="26" t="e">
        <f>SUMIFS(#REF!,#REF!,B60)+SUMIFS(#REF!,#REF!,B60)</f>
        <v>#REF!</v>
      </c>
      <c r="I60" s="36" t="e">
        <f t="shared" si="1"/>
        <v>#REF!</v>
      </c>
      <c r="J60" s="36" t="e">
        <f t="shared" si="2"/>
        <v>#REF!</v>
      </c>
      <c r="K60" s="36" t="e">
        <f t="shared" si="3"/>
        <v>#REF!</v>
      </c>
      <c r="O60" s="26" t="e">
        <f t="shared" si="7"/>
        <v>#REF!</v>
      </c>
      <c r="P60" s="26" t="e">
        <f>SUMIFS(#REF!,#REF!,B60)</f>
        <v>#REF!</v>
      </c>
      <c r="Q60" s="26" t="e">
        <f>SUMIFS(#REF!,#REF!,B60)</f>
        <v>#REF!</v>
      </c>
    </row>
    <row r="61" s="1" customFormat="1" ht="21.75" customHeight="1" spans="1:17">
      <c r="A61" s="25" t="s">
        <v>670</v>
      </c>
      <c r="B61" s="25" t="s">
        <v>671</v>
      </c>
      <c r="C61" s="26" t="e">
        <f t="shared" si="5"/>
        <v>#REF!</v>
      </c>
      <c r="D61" s="26" t="e">
        <f>SUMIFS(#REF!,#REF!,B61)</f>
        <v>#REF!</v>
      </c>
      <c r="E61" s="26" t="e">
        <f>SUMIFS(#REF!,#REF!,B61)</f>
        <v>#REF!</v>
      </c>
      <c r="F61" s="26" t="e">
        <f t="shared" si="6"/>
        <v>#REF!</v>
      </c>
      <c r="G61" s="26" t="e">
        <f>SUMIFS(#REF!,#REF!,B61)</f>
        <v>#REF!</v>
      </c>
      <c r="H61" s="26" t="e">
        <f>SUMIFS(#REF!,#REF!,B61)+SUMIFS(#REF!,#REF!,B61)</f>
        <v>#REF!</v>
      </c>
      <c r="I61" s="36" t="e">
        <f t="shared" si="1"/>
        <v>#REF!</v>
      </c>
      <c r="J61" s="36" t="e">
        <f t="shared" si="2"/>
        <v>#REF!</v>
      </c>
      <c r="K61" s="36" t="e">
        <f t="shared" si="3"/>
        <v>#REF!</v>
      </c>
      <c r="O61" s="26" t="e">
        <f t="shared" si="7"/>
        <v>#REF!</v>
      </c>
      <c r="P61" s="26" t="e">
        <f>SUMIFS(#REF!,#REF!,B61)</f>
        <v>#REF!</v>
      </c>
      <c r="Q61" s="26" t="e">
        <f>SUMIFS(#REF!,#REF!,B61)</f>
        <v>#REF!</v>
      </c>
    </row>
    <row r="62" s="1" customFormat="1" ht="21.75" customHeight="1" spans="1:17">
      <c r="A62" s="25" t="s">
        <v>672</v>
      </c>
      <c r="B62" s="25" t="s">
        <v>673</v>
      </c>
      <c r="C62" s="26" t="e">
        <f t="shared" si="5"/>
        <v>#REF!</v>
      </c>
      <c r="D62" s="26" t="e">
        <f>SUMIFS(#REF!,#REF!,B62)</f>
        <v>#REF!</v>
      </c>
      <c r="E62" s="26" t="e">
        <f>SUMIFS(#REF!,#REF!,B62)</f>
        <v>#REF!</v>
      </c>
      <c r="F62" s="26" t="e">
        <f t="shared" si="6"/>
        <v>#REF!</v>
      </c>
      <c r="G62" s="26" t="e">
        <f>SUMIFS(#REF!,#REF!,B62)</f>
        <v>#REF!</v>
      </c>
      <c r="H62" s="26" t="e">
        <f>SUMIFS(#REF!,#REF!,B62)+SUMIFS(#REF!,#REF!,B62)</f>
        <v>#REF!</v>
      </c>
      <c r="I62" s="36" t="e">
        <f t="shared" si="1"/>
        <v>#REF!</v>
      </c>
      <c r="J62" s="36" t="e">
        <f t="shared" si="2"/>
        <v>#REF!</v>
      </c>
      <c r="K62" s="36" t="e">
        <f t="shared" si="3"/>
        <v>#REF!</v>
      </c>
      <c r="O62" s="26" t="e">
        <f t="shared" si="7"/>
        <v>#REF!</v>
      </c>
      <c r="P62" s="26" t="e">
        <f>SUMIFS(#REF!,#REF!,B62)</f>
        <v>#REF!</v>
      </c>
      <c r="Q62" s="26" t="e">
        <f>SUMIFS(#REF!,#REF!,B62)</f>
        <v>#REF!</v>
      </c>
    </row>
    <row r="63" s="1" customFormat="1" ht="21.75" customHeight="1" spans="1:17">
      <c r="A63" s="25" t="s">
        <v>674</v>
      </c>
      <c r="B63" s="25" t="s">
        <v>675</v>
      </c>
      <c r="C63" s="26" t="e">
        <f t="shared" si="5"/>
        <v>#REF!</v>
      </c>
      <c r="D63" s="26" t="e">
        <f>SUMIFS(#REF!,#REF!,B63)</f>
        <v>#REF!</v>
      </c>
      <c r="E63" s="26" t="e">
        <f>SUMIFS(#REF!,#REF!,B63)</f>
        <v>#REF!</v>
      </c>
      <c r="F63" s="26" t="e">
        <f t="shared" si="6"/>
        <v>#REF!</v>
      </c>
      <c r="G63" s="26" t="e">
        <f>SUMIFS(#REF!,#REF!,B63)</f>
        <v>#REF!</v>
      </c>
      <c r="H63" s="26" t="e">
        <f>SUMIFS(#REF!,#REF!,B63)+SUMIFS(#REF!,#REF!,B63)</f>
        <v>#REF!</v>
      </c>
      <c r="I63" s="36" t="e">
        <f t="shared" si="1"/>
        <v>#REF!</v>
      </c>
      <c r="J63" s="36" t="e">
        <f t="shared" si="2"/>
        <v>#REF!</v>
      </c>
      <c r="K63" s="36" t="e">
        <f t="shared" si="3"/>
        <v>#REF!</v>
      </c>
      <c r="O63" s="26" t="e">
        <f t="shared" si="7"/>
        <v>#REF!</v>
      </c>
      <c r="P63" s="26" t="e">
        <f>SUMIFS(#REF!,#REF!,B63)</f>
        <v>#REF!</v>
      </c>
      <c r="Q63" s="26" t="e">
        <f>SUMIFS(#REF!,#REF!,B63)</f>
        <v>#REF!</v>
      </c>
    </row>
    <row r="64" s="1" customFormat="1" ht="21.75" customHeight="1" spans="1:17">
      <c r="A64" s="25" t="s">
        <v>676</v>
      </c>
      <c r="B64" s="25" t="s">
        <v>677</v>
      </c>
      <c r="C64" s="26" t="e">
        <f t="shared" si="5"/>
        <v>#REF!</v>
      </c>
      <c r="D64" s="26" t="e">
        <f>SUMIFS(#REF!,#REF!,B64)</f>
        <v>#REF!</v>
      </c>
      <c r="E64" s="26" t="e">
        <f>SUMIFS(#REF!,#REF!,B64)</f>
        <v>#REF!</v>
      </c>
      <c r="F64" s="26" t="e">
        <f t="shared" si="6"/>
        <v>#REF!</v>
      </c>
      <c r="G64" s="26" t="e">
        <f>SUMIFS(#REF!,#REF!,B64)</f>
        <v>#REF!</v>
      </c>
      <c r="H64" s="26" t="e">
        <f>SUMIFS(#REF!,#REF!,B64)+SUMIFS(#REF!,#REF!,B64)</f>
        <v>#REF!</v>
      </c>
      <c r="I64" s="36" t="e">
        <f t="shared" si="1"/>
        <v>#REF!</v>
      </c>
      <c r="J64" s="36" t="e">
        <f t="shared" si="2"/>
        <v>#REF!</v>
      </c>
      <c r="K64" s="36" t="e">
        <f t="shared" si="3"/>
        <v>#REF!</v>
      </c>
      <c r="O64" s="26" t="e">
        <f t="shared" si="7"/>
        <v>#REF!</v>
      </c>
      <c r="P64" s="26" t="e">
        <f>SUMIFS(#REF!,#REF!,B64)</f>
        <v>#REF!</v>
      </c>
      <c r="Q64" s="26" t="e">
        <f>SUMIFS(#REF!,#REF!,B64)</f>
        <v>#REF!</v>
      </c>
    </row>
    <row r="65" s="1" customFormat="1" ht="21.75" customHeight="1" spans="1:17">
      <c r="A65" s="25" t="s">
        <v>678</v>
      </c>
      <c r="B65" s="25" t="s">
        <v>679</v>
      </c>
      <c r="C65" s="26" t="e">
        <f t="shared" si="5"/>
        <v>#REF!</v>
      </c>
      <c r="D65" s="26" t="e">
        <f>SUMIFS(#REF!,#REF!,B65)</f>
        <v>#REF!</v>
      </c>
      <c r="E65" s="26" t="e">
        <f>SUMIFS(#REF!,#REF!,B65)</f>
        <v>#REF!</v>
      </c>
      <c r="F65" s="26" t="e">
        <f t="shared" si="6"/>
        <v>#REF!</v>
      </c>
      <c r="G65" s="26" t="e">
        <f>SUMIFS(#REF!,#REF!,B65)</f>
        <v>#REF!</v>
      </c>
      <c r="H65" s="26" t="e">
        <f>SUMIFS(#REF!,#REF!,B65)+SUMIFS(#REF!,#REF!,B65)</f>
        <v>#REF!</v>
      </c>
      <c r="I65" s="36" t="e">
        <f t="shared" si="1"/>
        <v>#REF!</v>
      </c>
      <c r="J65" s="36" t="e">
        <f t="shared" si="2"/>
        <v>#REF!</v>
      </c>
      <c r="K65" s="36" t="e">
        <f t="shared" si="3"/>
        <v>#REF!</v>
      </c>
      <c r="O65" s="26" t="e">
        <f t="shared" si="7"/>
        <v>#REF!</v>
      </c>
      <c r="P65" s="26" t="e">
        <f>SUMIFS(#REF!,#REF!,B65)</f>
        <v>#REF!</v>
      </c>
      <c r="Q65" s="26" t="e">
        <f>SUMIFS(#REF!,#REF!,B65)</f>
        <v>#REF!</v>
      </c>
    </row>
    <row r="66" s="1" customFormat="1" ht="21.75" customHeight="1" spans="1:17">
      <c r="A66" s="25" t="s">
        <v>680</v>
      </c>
      <c r="B66" s="25" t="s">
        <v>681</v>
      </c>
      <c r="C66" s="26" t="e">
        <f t="shared" si="5"/>
        <v>#REF!</v>
      </c>
      <c r="D66" s="26" t="e">
        <f>SUMIFS(#REF!,#REF!,B66)</f>
        <v>#REF!</v>
      </c>
      <c r="E66" s="26" t="e">
        <f>SUMIFS(#REF!,#REF!,B66)</f>
        <v>#REF!</v>
      </c>
      <c r="F66" s="26" t="e">
        <f t="shared" si="6"/>
        <v>#REF!</v>
      </c>
      <c r="G66" s="26" t="e">
        <f>SUMIFS(#REF!,#REF!,B66)</f>
        <v>#REF!</v>
      </c>
      <c r="H66" s="26" t="e">
        <f>SUMIFS(#REF!,#REF!,B66)+SUMIFS(#REF!,#REF!,B66)</f>
        <v>#REF!</v>
      </c>
      <c r="I66" s="36" t="e">
        <f t="shared" si="1"/>
        <v>#REF!</v>
      </c>
      <c r="J66" s="36" t="e">
        <f t="shared" si="2"/>
        <v>#REF!</v>
      </c>
      <c r="K66" s="36" t="e">
        <f t="shared" si="3"/>
        <v>#REF!</v>
      </c>
      <c r="O66" s="26" t="e">
        <f t="shared" si="7"/>
        <v>#REF!</v>
      </c>
      <c r="P66" s="26" t="e">
        <f>SUMIFS(#REF!,#REF!,B66)</f>
        <v>#REF!</v>
      </c>
      <c r="Q66" s="26" t="e">
        <f>SUMIFS(#REF!,#REF!,B66)</f>
        <v>#REF!</v>
      </c>
    </row>
    <row r="67" s="1" customFormat="1" ht="21.75" customHeight="1" spans="1:17">
      <c r="A67" s="25" t="s">
        <v>682</v>
      </c>
      <c r="B67" s="25" t="s">
        <v>683</v>
      </c>
      <c r="C67" s="26" t="e">
        <f t="shared" si="5"/>
        <v>#REF!</v>
      </c>
      <c r="D67" s="26" t="e">
        <f>SUMIFS(#REF!,#REF!,B67)</f>
        <v>#REF!</v>
      </c>
      <c r="E67" s="26" t="e">
        <f>SUMIFS(#REF!,#REF!,B67)</f>
        <v>#REF!</v>
      </c>
      <c r="F67" s="26" t="e">
        <f t="shared" si="6"/>
        <v>#REF!</v>
      </c>
      <c r="G67" s="26" t="e">
        <f>SUMIFS(#REF!,#REF!,B67)</f>
        <v>#REF!</v>
      </c>
      <c r="H67" s="26" t="e">
        <f>SUMIFS(#REF!,#REF!,B67)+SUMIFS(#REF!,#REF!,B67)</f>
        <v>#REF!</v>
      </c>
      <c r="I67" s="36" t="e">
        <f t="shared" si="1"/>
        <v>#REF!</v>
      </c>
      <c r="J67" s="36" t="e">
        <f t="shared" si="2"/>
        <v>#REF!</v>
      </c>
      <c r="K67" s="36" t="e">
        <f t="shared" si="3"/>
        <v>#REF!</v>
      </c>
      <c r="O67" s="26" t="e">
        <f t="shared" si="7"/>
        <v>#REF!</v>
      </c>
      <c r="P67" s="26" t="e">
        <f>SUMIFS(#REF!,#REF!,B67)</f>
        <v>#REF!</v>
      </c>
      <c r="Q67" s="26" t="e">
        <f>SUMIFS(#REF!,#REF!,B67)</f>
        <v>#REF!</v>
      </c>
    </row>
    <row r="68" s="1" customFormat="1" ht="21.75" customHeight="1" spans="1:17">
      <c r="A68" s="25" t="s">
        <v>684</v>
      </c>
      <c r="B68" s="25" t="s">
        <v>685</v>
      </c>
      <c r="C68" s="26" t="e">
        <f t="shared" si="5"/>
        <v>#REF!</v>
      </c>
      <c r="D68" s="26" t="e">
        <f>SUMIFS(#REF!,#REF!,B68)</f>
        <v>#REF!</v>
      </c>
      <c r="E68" s="26" t="e">
        <f>SUMIFS(#REF!,#REF!,B68)</f>
        <v>#REF!</v>
      </c>
      <c r="F68" s="26" t="e">
        <f t="shared" si="6"/>
        <v>#REF!</v>
      </c>
      <c r="G68" s="26" t="e">
        <f>SUMIFS(#REF!,#REF!,B68)</f>
        <v>#REF!</v>
      </c>
      <c r="H68" s="26" t="e">
        <f>SUMIFS(#REF!,#REF!,B68)+SUMIFS(#REF!,#REF!,B68)</f>
        <v>#REF!</v>
      </c>
      <c r="I68" s="36" t="e">
        <f t="shared" si="1"/>
        <v>#REF!</v>
      </c>
      <c r="J68" s="36" t="e">
        <f t="shared" si="2"/>
        <v>#REF!</v>
      </c>
      <c r="K68" s="36" t="e">
        <f t="shared" si="3"/>
        <v>#REF!</v>
      </c>
      <c r="O68" s="26" t="e">
        <f t="shared" si="7"/>
        <v>#REF!</v>
      </c>
      <c r="P68" s="26" t="e">
        <f>SUMIFS(#REF!,#REF!,B68)</f>
        <v>#REF!</v>
      </c>
      <c r="Q68" s="26" t="e">
        <f>SUMIFS(#REF!,#REF!,B68)</f>
        <v>#REF!</v>
      </c>
    </row>
    <row r="69" s="1" customFormat="1" ht="21.75" customHeight="1" spans="1:17">
      <c r="A69" s="25" t="s">
        <v>686</v>
      </c>
      <c r="B69" s="25" t="s">
        <v>687</v>
      </c>
      <c r="C69" s="26" t="e">
        <f t="shared" si="5"/>
        <v>#REF!</v>
      </c>
      <c r="D69" s="26" t="e">
        <f>SUMIFS(#REF!,#REF!,B69)</f>
        <v>#REF!</v>
      </c>
      <c r="E69" s="26" t="e">
        <f>SUMIFS(#REF!,#REF!,B69)</f>
        <v>#REF!</v>
      </c>
      <c r="F69" s="26" t="e">
        <f t="shared" si="6"/>
        <v>#REF!</v>
      </c>
      <c r="G69" s="26" t="e">
        <f>SUMIFS(#REF!,#REF!,B69)</f>
        <v>#REF!</v>
      </c>
      <c r="H69" s="26" t="e">
        <f>SUMIFS(#REF!,#REF!,B69)+SUMIFS(#REF!,#REF!,B69)</f>
        <v>#REF!</v>
      </c>
      <c r="I69" s="36" t="e">
        <f t="shared" si="1"/>
        <v>#REF!</v>
      </c>
      <c r="J69" s="36" t="e">
        <f t="shared" si="2"/>
        <v>#REF!</v>
      </c>
      <c r="K69" s="36" t="e">
        <f t="shared" si="3"/>
        <v>#REF!</v>
      </c>
      <c r="O69" s="26" t="e">
        <f t="shared" si="7"/>
        <v>#REF!</v>
      </c>
      <c r="P69" s="26" t="e">
        <f>SUMIFS(#REF!,#REF!,B69)</f>
        <v>#REF!</v>
      </c>
      <c r="Q69" s="26" t="e">
        <f>SUMIFS(#REF!,#REF!,B69)</f>
        <v>#REF!</v>
      </c>
    </row>
    <row r="70" s="1" customFormat="1" ht="21.75" customHeight="1" spans="1:17">
      <c r="A70" s="25" t="s">
        <v>688</v>
      </c>
      <c r="B70" s="25" t="s">
        <v>689</v>
      </c>
      <c r="C70" s="26" t="e">
        <f t="shared" si="5"/>
        <v>#REF!</v>
      </c>
      <c r="D70" s="26" t="e">
        <f>SUMIFS(#REF!,#REF!,B70)</f>
        <v>#REF!</v>
      </c>
      <c r="E70" s="26" t="e">
        <f>SUMIFS(#REF!,#REF!,B70)</f>
        <v>#REF!</v>
      </c>
      <c r="F70" s="26" t="e">
        <f t="shared" si="6"/>
        <v>#REF!</v>
      </c>
      <c r="G70" s="26" t="e">
        <f>SUMIFS(#REF!,#REF!,B70)</f>
        <v>#REF!</v>
      </c>
      <c r="H70" s="26" t="e">
        <f>SUMIFS(#REF!,#REF!,B70)+SUMIFS(#REF!,#REF!,B70)</f>
        <v>#REF!</v>
      </c>
      <c r="I70" s="36" t="e">
        <f t="shared" ref="I70:I76" si="8">IF(C70=0,"",F70/C70)</f>
        <v>#REF!</v>
      </c>
      <c r="J70" s="36" t="e">
        <f t="shared" ref="J70:J76" si="9">IF(D70=0,"",G70/D70)</f>
        <v>#REF!</v>
      </c>
      <c r="K70" s="36" t="e">
        <f t="shared" ref="K70:K76" si="10">IF(E70=0,"",H70/E70)</f>
        <v>#REF!</v>
      </c>
      <c r="O70" s="26" t="e">
        <f t="shared" si="7"/>
        <v>#REF!</v>
      </c>
      <c r="P70" s="26" t="e">
        <f>SUMIFS(#REF!,#REF!,B70)</f>
        <v>#REF!</v>
      </c>
      <c r="Q70" s="26" t="e">
        <f>SUMIFS(#REF!,#REF!,B70)</f>
        <v>#REF!</v>
      </c>
    </row>
    <row r="71" s="1" customFormat="1" ht="21.75" customHeight="1" spans="1:17">
      <c r="A71" s="25">
        <v>699002</v>
      </c>
      <c r="B71" s="25" t="s">
        <v>690</v>
      </c>
      <c r="C71" s="26" t="e">
        <f t="shared" ref="C71:C76" si="11">SUM(D71:E71)</f>
        <v>#REF!</v>
      </c>
      <c r="D71" s="26" t="e">
        <f>SUMIFS(#REF!,#REF!,B71)</f>
        <v>#REF!</v>
      </c>
      <c r="E71" s="26" t="e">
        <f>SUMIFS(#REF!,#REF!,B71)</f>
        <v>#REF!</v>
      </c>
      <c r="F71" s="26" t="e">
        <f t="shared" ref="F71:F76" si="12">SUM(G71:H71)</f>
        <v>#REF!</v>
      </c>
      <c r="G71" s="26" t="e">
        <f>SUMIFS(#REF!,#REF!,B71)</f>
        <v>#REF!</v>
      </c>
      <c r="H71" s="26" t="e">
        <f>SUMIFS(#REF!,#REF!,B71)+SUMIFS(#REF!,#REF!,B71)</f>
        <v>#REF!</v>
      </c>
      <c r="I71" s="36" t="e">
        <f t="shared" si="8"/>
        <v>#REF!</v>
      </c>
      <c r="J71" s="36" t="e">
        <f t="shared" si="9"/>
        <v>#REF!</v>
      </c>
      <c r="K71" s="36" t="e">
        <f t="shared" si="10"/>
        <v>#REF!</v>
      </c>
      <c r="O71" s="26" t="e">
        <f t="shared" ref="O71:O76" si="13">SUM(P71:Q71)</f>
        <v>#REF!</v>
      </c>
      <c r="P71" s="26" t="e">
        <f>SUMIFS(#REF!,#REF!,B71)</f>
        <v>#REF!</v>
      </c>
      <c r="Q71" s="26" t="e">
        <f>SUMIFS(#REF!,#REF!,B71)</f>
        <v>#REF!</v>
      </c>
    </row>
    <row r="72" s="1" customFormat="1" ht="21.75" customHeight="1" spans="1:17">
      <c r="A72" s="25">
        <v>699003</v>
      </c>
      <c r="B72" s="25" t="s">
        <v>691</v>
      </c>
      <c r="C72" s="26" t="e">
        <f t="shared" si="11"/>
        <v>#REF!</v>
      </c>
      <c r="D72" s="26" t="e">
        <f>SUMIFS(#REF!,#REF!,B72)</f>
        <v>#REF!</v>
      </c>
      <c r="E72" s="26" t="e">
        <f>SUMIFS(#REF!,#REF!,B72)</f>
        <v>#REF!</v>
      </c>
      <c r="F72" s="26" t="e">
        <f t="shared" si="12"/>
        <v>#REF!</v>
      </c>
      <c r="G72" s="26" t="e">
        <f>SUMIFS(#REF!,#REF!,B72)</f>
        <v>#REF!</v>
      </c>
      <c r="H72" s="26" t="e">
        <f>SUMIFS(#REF!,#REF!,B72)+SUMIFS(#REF!,#REF!,B72)</f>
        <v>#REF!</v>
      </c>
      <c r="I72" s="36" t="e">
        <f t="shared" si="8"/>
        <v>#REF!</v>
      </c>
      <c r="J72" s="36" t="e">
        <f t="shared" si="9"/>
        <v>#REF!</v>
      </c>
      <c r="K72" s="36" t="e">
        <f t="shared" si="10"/>
        <v>#REF!</v>
      </c>
      <c r="O72" s="26" t="e">
        <f t="shared" si="13"/>
        <v>#REF!</v>
      </c>
      <c r="P72" s="26" t="e">
        <f>SUMIFS(#REF!,#REF!,B72)</f>
        <v>#REF!</v>
      </c>
      <c r="Q72" s="26" t="e">
        <f>SUMIFS(#REF!,#REF!,B72)</f>
        <v>#REF!</v>
      </c>
    </row>
    <row r="73" s="1" customFormat="1" ht="21.75" customHeight="1" spans="1:17">
      <c r="A73" s="25">
        <v>699005</v>
      </c>
      <c r="B73" s="25" t="s">
        <v>692</v>
      </c>
      <c r="C73" s="26" t="e">
        <f t="shared" si="11"/>
        <v>#REF!</v>
      </c>
      <c r="D73" s="26" t="e">
        <f>SUMIFS(#REF!,#REF!,B73)</f>
        <v>#REF!</v>
      </c>
      <c r="E73" s="26" t="e">
        <f>SUMIFS(#REF!,#REF!,B73)</f>
        <v>#REF!</v>
      </c>
      <c r="F73" s="26" t="e">
        <f t="shared" si="12"/>
        <v>#REF!</v>
      </c>
      <c r="G73" s="26" t="e">
        <f>SUMIFS(#REF!,#REF!,B73)</f>
        <v>#REF!</v>
      </c>
      <c r="H73" s="26" t="e">
        <f>SUMIFS(#REF!,#REF!,B73)+SUMIFS(#REF!,#REF!,B73)</f>
        <v>#REF!</v>
      </c>
      <c r="I73" s="36" t="e">
        <f t="shared" si="8"/>
        <v>#REF!</v>
      </c>
      <c r="J73" s="36" t="e">
        <f t="shared" si="9"/>
        <v>#REF!</v>
      </c>
      <c r="K73" s="36" t="e">
        <f t="shared" si="10"/>
        <v>#REF!</v>
      </c>
      <c r="O73" s="26" t="e">
        <f t="shared" si="13"/>
        <v>#REF!</v>
      </c>
      <c r="P73" s="26" t="e">
        <f>SUMIFS(#REF!,#REF!,B73)</f>
        <v>#REF!</v>
      </c>
      <c r="Q73" s="26" t="e">
        <f>SUMIFS(#REF!,#REF!,B73)</f>
        <v>#REF!</v>
      </c>
    </row>
    <row r="74" s="1" customFormat="1" ht="21.75" customHeight="1" spans="1:17">
      <c r="A74" s="25" t="s">
        <v>693</v>
      </c>
      <c r="B74" s="25" t="s">
        <v>694</v>
      </c>
      <c r="C74" s="26" t="e">
        <f t="shared" si="11"/>
        <v>#REF!</v>
      </c>
      <c r="D74" s="26" t="e">
        <f>SUMIFS(#REF!,#REF!,B74)</f>
        <v>#REF!</v>
      </c>
      <c r="E74" s="26" t="e">
        <f>SUMIFS(#REF!,#REF!,B74)</f>
        <v>#REF!</v>
      </c>
      <c r="F74" s="26" t="e">
        <f t="shared" si="12"/>
        <v>#REF!</v>
      </c>
      <c r="G74" s="26" t="e">
        <f>SUMIFS(#REF!,#REF!,B74)</f>
        <v>#REF!</v>
      </c>
      <c r="H74" s="26" t="e">
        <f>SUMIFS(#REF!,#REF!,B74)+SUMIFS(#REF!,#REF!,B74)</f>
        <v>#REF!</v>
      </c>
      <c r="I74" s="36" t="e">
        <f t="shared" si="8"/>
        <v>#REF!</v>
      </c>
      <c r="J74" s="36" t="e">
        <f t="shared" si="9"/>
        <v>#REF!</v>
      </c>
      <c r="K74" s="36" t="e">
        <f t="shared" si="10"/>
        <v>#REF!</v>
      </c>
      <c r="O74" s="26" t="e">
        <f t="shared" si="13"/>
        <v>#REF!</v>
      </c>
      <c r="P74" s="26" t="e">
        <f>SUMIFS(#REF!,#REF!,B74)</f>
        <v>#REF!</v>
      </c>
      <c r="Q74" s="26" t="e">
        <f>SUMIFS(#REF!,#REF!,B74)</f>
        <v>#REF!</v>
      </c>
    </row>
    <row r="75" s="1" customFormat="1" ht="21.75" customHeight="1" spans="1:17">
      <c r="A75" s="25" t="s">
        <v>695</v>
      </c>
      <c r="B75" s="25" t="s">
        <v>696</v>
      </c>
      <c r="C75" s="26" t="e">
        <f t="shared" si="11"/>
        <v>#REF!</v>
      </c>
      <c r="D75" s="26" t="e">
        <f>SUMIFS(#REF!,#REF!,B75)</f>
        <v>#REF!</v>
      </c>
      <c r="E75" s="26" t="e">
        <f>SUMIFS(#REF!,#REF!,B75)</f>
        <v>#REF!</v>
      </c>
      <c r="F75" s="26" t="e">
        <f t="shared" si="12"/>
        <v>#REF!</v>
      </c>
      <c r="G75" s="26" t="e">
        <f>SUMIFS(#REF!,#REF!,B75)</f>
        <v>#REF!</v>
      </c>
      <c r="H75" s="26" t="e">
        <f>SUMIFS(#REF!,#REF!,B75)+SUMIFS(#REF!,#REF!,B75)</f>
        <v>#REF!</v>
      </c>
      <c r="I75" s="36" t="e">
        <f t="shared" si="8"/>
        <v>#REF!</v>
      </c>
      <c r="J75" s="36" t="e">
        <f t="shared" si="9"/>
        <v>#REF!</v>
      </c>
      <c r="K75" s="36" t="e">
        <f t="shared" si="10"/>
        <v>#REF!</v>
      </c>
      <c r="O75" s="26" t="e">
        <f t="shared" si="13"/>
        <v>#REF!</v>
      </c>
      <c r="P75" s="26" t="e">
        <f>SUMIFS(#REF!,#REF!,B75)</f>
        <v>#REF!</v>
      </c>
      <c r="Q75" s="26" t="e">
        <f>SUMIFS(#REF!,#REF!,B75)</f>
        <v>#REF!</v>
      </c>
    </row>
    <row r="76" s="1" customFormat="1" ht="21.75" customHeight="1" spans="1:17">
      <c r="A76" s="25" t="s">
        <v>697</v>
      </c>
      <c r="B76" s="25" t="s">
        <v>698</v>
      </c>
      <c r="C76" s="26" t="e">
        <f t="shared" si="11"/>
        <v>#REF!</v>
      </c>
      <c r="D76" s="26" t="e">
        <f>SUMIFS(#REF!,#REF!,B76)</f>
        <v>#REF!</v>
      </c>
      <c r="E76" s="26" t="e">
        <f>SUMIFS(#REF!,#REF!,B76)</f>
        <v>#REF!</v>
      </c>
      <c r="F76" s="26" t="e">
        <f t="shared" si="12"/>
        <v>#REF!</v>
      </c>
      <c r="G76" s="26" t="e">
        <f>SUMIFS(#REF!,#REF!,B76)</f>
        <v>#REF!</v>
      </c>
      <c r="H76" s="26" t="e">
        <f>SUMIFS(#REF!,#REF!,B76)+SUMIFS(#REF!,#REF!,B76)</f>
        <v>#REF!</v>
      </c>
      <c r="I76" s="36" t="e">
        <f t="shared" si="8"/>
        <v>#REF!</v>
      </c>
      <c r="J76" s="36" t="e">
        <f t="shared" si="9"/>
        <v>#REF!</v>
      </c>
      <c r="K76" s="36" t="e">
        <f t="shared" si="10"/>
        <v>#REF!</v>
      </c>
      <c r="O76" s="26" t="e">
        <f t="shared" si="13"/>
        <v>#REF!</v>
      </c>
      <c r="P76" s="26" t="e">
        <f>SUMIFS(#REF!,#REF!,B76)</f>
        <v>#REF!</v>
      </c>
      <c r="Q76" s="26" t="e">
        <f>SUMIFS(#REF!,#REF!,B76)</f>
        <v>#REF!</v>
      </c>
    </row>
    <row r="77" s="3" customFormat="1" spans="1:17">
      <c r="A77" s="1"/>
      <c r="B77" s="1"/>
      <c r="C77" s="5"/>
      <c r="D77" s="5"/>
      <c r="E77" s="5"/>
      <c r="F77" s="6"/>
      <c r="G77" s="6"/>
      <c r="H77" s="6"/>
      <c r="I77" s="7"/>
      <c r="J77" s="7"/>
      <c r="K77" s="7"/>
      <c r="O77" s="6"/>
      <c r="P77" s="6"/>
      <c r="Q77" s="6"/>
    </row>
    <row r="78" s="3" customFormat="1" spans="1:17">
      <c r="A78" s="1"/>
      <c r="B78" s="1"/>
      <c r="C78" s="5"/>
      <c r="D78" s="5"/>
      <c r="E78" s="5"/>
      <c r="F78" s="6"/>
      <c r="G78" s="6"/>
      <c r="H78" s="6"/>
      <c r="I78" s="7"/>
      <c r="J78" s="7"/>
      <c r="K78" s="7"/>
      <c r="O78" s="6"/>
      <c r="P78" s="6"/>
      <c r="Q78" s="6"/>
    </row>
    <row r="79" s="3" customFormat="1" spans="1:17">
      <c r="A79" s="1"/>
      <c r="B79" s="1"/>
      <c r="C79" s="5"/>
      <c r="D79" s="5"/>
      <c r="E79" s="5"/>
      <c r="F79" s="6"/>
      <c r="G79" s="6"/>
      <c r="H79" s="6"/>
      <c r="I79" s="7"/>
      <c r="J79" s="7"/>
      <c r="K79" s="7"/>
      <c r="O79" s="6"/>
      <c r="P79" s="6"/>
      <c r="Q79" s="6"/>
    </row>
    <row r="80" s="3" customFormat="1" spans="1:17">
      <c r="A80" s="1"/>
      <c r="B80" s="1"/>
      <c r="C80" s="5"/>
      <c r="D80" s="5"/>
      <c r="E80" s="5"/>
      <c r="F80" s="6"/>
      <c r="G80" s="6"/>
      <c r="H80" s="6"/>
      <c r="I80" s="7"/>
      <c r="J80" s="7"/>
      <c r="K80" s="7"/>
      <c r="O80" s="6"/>
      <c r="P80" s="6"/>
      <c r="Q80" s="6"/>
    </row>
    <row r="81" s="3" customFormat="1" spans="1:17">
      <c r="A81" s="1"/>
      <c r="B81" s="1"/>
      <c r="C81" s="5"/>
      <c r="D81" s="5"/>
      <c r="E81" s="5"/>
      <c r="F81" s="6"/>
      <c r="G81" s="6"/>
      <c r="H81" s="6"/>
      <c r="I81" s="7"/>
      <c r="J81" s="7"/>
      <c r="K81" s="7"/>
      <c r="O81" s="6"/>
      <c r="P81" s="6"/>
      <c r="Q81" s="6"/>
    </row>
    <row r="82" s="3" customFormat="1" spans="1:17">
      <c r="A82" s="1"/>
      <c r="B82" s="1"/>
      <c r="C82" s="5"/>
      <c r="D82" s="5"/>
      <c r="E82" s="5"/>
      <c r="F82" s="6"/>
      <c r="G82" s="6"/>
      <c r="H82" s="6"/>
      <c r="I82" s="7"/>
      <c r="J82" s="7"/>
      <c r="K82" s="7"/>
      <c r="O82" s="6"/>
      <c r="P82" s="6"/>
      <c r="Q82" s="6"/>
    </row>
    <row r="83" s="3" customFormat="1" spans="1:17">
      <c r="A83" s="1"/>
      <c r="B83" s="1"/>
      <c r="C83" s="5"/>
      <c r="D83" s="5"/>
      <c r="E83" s="5"/>
      <c r="F83" s="6"/>
      <c r="G83" s="6"/>
      <c r="H83" s="6"/>
      <c r="I83" s="7"/>
      <c r="J83" s="7"/>
      <c r="K83" s="7"/>
      <c r="O83" s="6"/>
      <c r="P83" s="6"/>
      <c r="Q83" s="6"/>
    </row>
    <row r="84" s="3" customFormat="1" spans="1:17">
      <c r="A84" s="1"/>
      <c r="B84" s="1"/>
      <c r="C84" s="5"/>
      <c r="D84" s="5"/>
      <c r="E84" s="5"/>
      <c r="F84" s="6"/>
      <c r="G84" s="6"/>
      <c r="H84" s="6"/>
      <c r="I84" s="7"/>
      <c r="J84" s="7"/>
      <c r="K84" s="7"/>
      <c r="O84" s="6"/>
      <c r="P84" s="6"/>
      <c r="Q84" s="6"/>
    </row>
    <row r="85" s="3" customFormat="1" spans="1:17">
      <c r="A85" s="1"/>
      <c r="B85" s="1"/>
      <c r="C85" s="5"/>
      <c r="D85" s="5"/>
      <c r="E85" s="5"/>
      <c r="F85" s="6"/>
      <c r="G85" s="6"/>
      <c r="H85" s="6"/>
      <c r="I85" s="7"/>
      <c r="J85" s="7"/>
      <c r="K85" s="7"/>
      <c r="O85" s="6"/>
      <c r="P85" s="6"/>
      <c r="Q85" s="6"/>
    </row>
    <row r="86" s="3" customFormat="1" spans="1:17">
      <c r="A86" s="1"/>
      <c r="B86" s="1"/>
      <c r="C86" s="5"/>
      <c r="D86" s="5"/>
      <c r="E86" s="5"/>
      <c r="F86" s="6"/>
      <c r="G86" s="6"/>
      <c r="H86" s="6"/>
      <c r="I86" s="7"/>
      <c r="J86" s="7"/>
      <c r="K86" s="7"/>
      <c r="O86" s="6"/>
      <c r="P86" s="6"/>
      <c r="Q86" s="6"/>
    </row>
    <row r="87" s="3" customFormat="1" spans="1:17">
      <c r="A87" s="1"/>
      <c r="B87" s="1"/>
      <c r="C87" s="5"/>
      <c r="D87" s="5"/>
      <c r="E87" s="5"/>
      <c r="F87" s="6"/>
      <c r="G87" s="6"/>
      <c r="H87" s="6"/>
      <c r="I87" s="7"/>
      <c r="J87" s="7"/>
      <c r="K87" s="7"/>
      <c r="O87" s="6"/>
      <c r="P87" s="6"/>
      <c r="Q87" s="6"/>
    </row>
    <row r="88" s="3" customFormat="1" spans="1:17">
      <c r="A88" s="1"/>
      <c r="B88" s="1"/>
      <c r="C88" s="5"/>
      <c r="D88" s="5"/>
      <c r="E88" s="5"/>
      <c r="F88" s="6"/>
      <c r="G88" s="6"/>
      <c r="H88" s="6"/>
      <c r="I88" s="7"/>
      <c r="J88" s="7"/>
      <c r="K88" s="7"/>
      <c r="O88" s="6"/>
      <c r="P88" s="6"/>
      <c r="Q88" s="6"/>
    </row>
    <row r="89" s="3" customFormat="1" spans="1:17">
      <c r="A89" s="1"/>
      <c r="B89" s="1"/>
      <c r="C89" s="5"/>
      <c r="D89" s="5"/>
      <c r="E89" s="5"/>
      <c r="F89" s="6"/>
      <c r="G89" s="6"/>
      <c r="H89" s="6"/>
      <c r="I89" s="7"/>
      <c r="J89" s="7"/>
      <c r="K89" s="7"/>
      <c r="O89" s="6"/>
      <c r="P89" s="6"/>
      <c r="Q89" s="6"/>
    </row>
    <row r="90" s="3" customFormat="1" spans="1:17">
      <c r="A90" s="1"/>
      <c r="B90" s="1"/>
      <c r="C90" s="5"/>
      <c r="D90" s="5"/>
      <c r="E90" s="5"/>
      <c r="F90" s="6"/>
      <c r="G90" s="6"/>
      <c r="H90" s="6"/>
      <c r="I90" s="7"/>
      <c r="J90" s="7"/>
      <c r="K90" s="7"/>
      <c r="O90" s="6"/>
      <c r="P90" s="6"/>
      <c r="Q90" s="6"/>
    </row>
    <row r="91" s="3" customFormat="1" spans="1:17">
      <c r="A91" s="1"/>
      <c r="B91" s="1"/>
      <c r="C91" s="5"/>
      <c r="D91" s="5"/>
      <c r="E91" s="5"/>
      <c r="F91" s="6"/>
      <c r="G91" s="6"/>
      <c r="H91" s="6"/>
      <c r="I91" s="7"/>
      <c r="J91" s="7"/>
      <c r="K91" s="7"/>
      <c r="O91" s="6"/>
      <c r="P91" s="6"/>
      <c r="Q91" s="6"/>
    </row>
    <row r="92" s="3" customFormat="1" spans="1:17">
      <c r="A92" s="1"/>
      <c r="B92" s="1"/>
      <c r="C92" s="5"/>
      <c r="D92" s="5"/>
      <c r="E92" s="5"/>
      <c r="F92" s="6"/>
      <c r="G92" s="6"/>
      <c r="H92" s="6"/>
      <c r="I92" s="7"/>
      <c r="J92" s="7"/>
      <c r="K92" s="7"/>
      <c r="O92" s="6"/>
      <c r="P92" s="6"/>
      <c r="Q92" s="6"/>
    </row>
    <row r="93" s="3" customFormat="1" spans="1:17">
      <c r="A93" s="1"/>
      <c r="B93" s="1"/>
      <c r="C93" s="5"/>
      <c r="D93" s="5"/>
      <c r="E93" s="5"/>
      <c r="F93" s="6"/>
      <c r="G93" s="6"/>
      <c r="H93" s="6"/>
      <c r="I93" s="7"/>
      <c r="J93" s="7"/>
      <c r="K93" s="7"/>
      <c r="O93" s="6"/>
      <c r="P93" s="6"/>
      <c r="Q93" s="6"/>
    </row>
    <row r="94" s="3" customFormat="1" spans="1:17">
      <c r="A94" s="1"/>
      <c r="B94" s="1"/>
      <c r="C94" s="5"/>
      <c r="D94" s="5"/>
      <c r="E94" s="5"/>
      <c r="F94" s="6"/>
      <c r="G94" s="6"/>
      <c r="H94" s="6"/>
      <c r="I94" s="7"/>
      <c r="J94" s="7"/>
      <c r="K94" s="7"/>
      <c r="O94" s="6"/>
      <c r="P94" s="6"/>
      <c r="Q94" s="6"/>
    </row>
    <row r="95" s="3" customFormat="1" spans="1:17">
      <c r="A95" s="1"/>
      <c r="B95" s="1"/>
      <c r="C95" s="5"/>
      <c r="D95" s="5"/>
      <c r="E95" s="5"/>
      <c r="F95" s="6"/>
      <c r="G95" s="6"/>
      <c r="H95" s="6"/>
      <c r="I95" s="7"/>
      <c r="J95" s="7"/>
      <c r="K95" s="7"/>
      <c r="O95" s="6"/>
      <c r="P95" s="6"/>
      <c r="Q95" s="6"/>
    </row>
    <row r="96" s="3" customFormat="1" spans="1:17">
      <c r="A96" s="1"/>
      <c r="B96" s="1"/>
      <c r="C96" s="5"/>
      <c r="D96" s="5"/>
      <c r="E96" s="5"/>
      <c r="F96" s="6"/>
      <c r="G96" s="6"/>
      <c r="H96" s="6"/>
      <c r="I96" s="7"/>
      <c r="J96" s="7"/>
      <c r="K96" s="7"/>
      <c r="O96" s="6"/>
      <c r="P96" s="6"/>
      <c r="Q96" s="6"/>
    </row>
    <row r="97" s="3" customFormat="1" spans="1:17">
      <c r="A97" s="1"/>
      <c r="B97" s="1"/>
      <c r="C97" s="5"/>
      <c r="D97" s="5"/>
      <c r="E97" s="5"/>
      <c r="F97" s="6"/>
      <c r="G97" s="6"/>
      <c r="H97" s="6"/>
      <c r="I97" s="7"/>
      <c r="J97" s="7"/>
      <c r="K97" s="7"/>
      <c r="O97" s="6"/>
      <c r="P97" s="6"/>
      <c r="Q97" s="6"/>
    </row>
    <row r="98" s="3" customFormat="1" spans="1:17">
      <c r="A98" s="1"/>
      <c r="B98" s="1"/>
      <c r="C98" s="5"/>
      <c r="D98" s="5"/>
      <c r="E98" s="5"/>
      <c r="F98" s="6"/>
      <c r="G98" s="6"/>
      <c r="H98" s="6"/>
      <c r="I98" s="7"/>
      <c r="J98" s="7"/>
      <c r="K98" s="7"/>
      <c r="O98" s="6"/>
      <c r="P98" s="6"/>
      <c r="Q98" s="6"/>
    </row>
    <row r="99" s="3" customFormat="1" spans="1:17">
      <c r="A99" s="1"/>
      <c r="B99" s="1"/>
      <c r="C99" s="5"/>
      <c r="D99" s="5"/>
      <c r="E99" s="5"/>
      <c r="F99" s="6"/>
      <c r="G99" s="6"/>
      <c r="H99" s="6"/>
      <c r="I99" s="7"/>
      <c r="J99" s="7"/>
      <c r="K99" s="7"/>
      <c r="O99" s="6"/>
      <c r="P99" s="6"/>
      <c r="Q99" s="6"/>
    </row>
    <row r="100" s="3" customFormat="1" spans="1:17">
      <c r="A100" s="1"/>
      <c r="B100" s="1"/>
      <c r="C100" s="5"/>
      <c r="D100" s="5"/>
      <c r="E100" s="5"/>
      <c r="F100" s="6"/>
      <c r="G100" s="6"/>
      <c r="H100" s="6"/>
      <c r="I100" s="7"/>
      <c r="J100" s="7"/>
      <c r="K100" s="7"/>
      <c r="O100" s="6"/>
      <c r="P100" s="6"/>
      <c r="Q100" s="6"/>
    </row>
    <row r="101" s="3" customFormat="1" spans="1:17">
      <c r="A101" s="1"/>
      <c r="B101" s="1"/>
      <c r="C101" s="5"/>
      <c r="D101" s="5"/>
      <c r="E101" s="5"/>
      <c r="F101" s="6"/>
      <c r="G101" s="6"/>
      <c r="H101" s="6"/>
      <c r="I101" s="7"/>
      <c r="J101" s="7"/>
      <c r="K101" s="7"/>
      <c r="O101" s="6"/>
      <c r="P101" s="6"/>
      <c r="Q101" s="6"/>
    </row>
    <row r="102" s="3" customFormat="1" spans="1:17">
      <c r="A102" s="1"/>
      <c r="B102" s="1"/>
      <c r="C102" s="5"/>
      <c r="D102" s="5"/>
      <c r="E102" s="5"/>
      <c r="F102" s="6"/>
      <c r="G102" s="6"/>
      <c r="H102" s="6"/>
      <c r="I102" s="7"/>
      <c r="J102" s="7"/>
      <c r="K102" s="7"/>
      <c r="O102" s="6"/>
      <c r="P102" s="6"/>
      <c r="Q102" s="6"/>
    </row>
    <row r="103" s="3" customFormat="1" spans="1:17">
      <c r="A103" s="1"/>
      <c r="B103" s="1"/>
      <c r="C103" s="5"/>
      <c r="D103" s="5"/>
      <c r="E103" s="5"/>
      <c r="F103" s="6"/>
      <c r="G103" s="6"/>
      <c r="H103" s="6"/>
      <c r="I103" s="7"/>
      <c r="J103" s="7"/>
      <c r="K103" s="7"/>
      <c r="O103" s="6"/>
      <c r="P103" s="6"/>
      <c r="Q103" s="6"/>
    </row>
    <row r="104" s="3" customFormat="1" spans="1:17">
      <c r="A104" s="1"/>
      <c r="B104" s="1"/>
      <c r="C104" s="5"/>
      <c r="D104" s="5"/>
      <c r="E104" s="5"/>
      <c r="F104" s="6"/>
      <c r="G104" s="6"/>
      <c r="H104" s="6"/>
      <c r="I104" s="7"/>
      <c r="J104" s="7"/>
      <c r="K104" s="7"/>
      <c r="O104" s="6"/>
      <c r="P104" s="6"/>
      <c r="Q104" s="6"/>
    </row>
    <row r="105" s="3" customFormat="1" spans="1:17">
      <c r="A105" s="1"/>
      <c r="B105" s="1"/>
      <c r="C105" s="5"/>
      <c r="D105" s="5"/>
      <c r="E105" s="5"/>
      <c r="F105" s="6"/>
      <c r="G105" s="6"/>
      <c r="H105" s="6"/>
      <c r="I105" s="7"/>
      <c r="J105" s="7"/>
      <c r="K105" s="7"/>
      <c r="O105" s="6"/>
      <c r="P105" s="6"/>
      <c r="Q105" s="6"/>
    </row>
    <row r="106" s="3" customFormat="1" spans="1:17">
      <c r="A106" s="1"/>
      <c r="B106" s="1"/>
      <c r="C106" s="5"/>
      <c r="D106" s="5"/>
      <c r="E106" s="5"/>
      <c r="F106" s="6"/>
      <c r="G106" s="6"/>
      <c r="H106" s="6"/>
      <c r="I106" s="7"/>
      <c r="J106" s="7"/>
      <c r="K106" s="7"/>
      <c r="O106" s="6"/>
      <c r="P106" s="6"/>
      <c r="Q106" s="6"/>
    </row>
    <row r="107" s="3" customFormat="1" spans="1:17">
      <c r="A107" s="1"/>
      <c r="B107" s="1"/>
      <c r="C107" s="5"/>
      <c r="D107" s="5"/>
      <c r="E107" s="5"/>
      <c r="F107" s="6"/>
      <c r="G107" s="6"/>
      <c r="H107" s="6"/>
      <c r="I107" s="7"/>
      <c r="J107" s="7"/>
      <c r="K107" s="7"/>
      <c r="O107" s="6"/>
      <c r="P107" s="6"/>
      <c r="Q107" s="6"/>
    </row>
    <row r="108" s="3" customFormat="1" spans="1:17">
      <c r="A108" s="1"/>
      <c r="B108" s="1"/>
      <c r="C108" s="5"/>
      <c r="D108" s="5"/>
      <c r="E108" s="5"/>
      <c r="F108" s="6"/>
      <c r="G108" s="6"/>
      <c r="H108" s="6"/>
      <c r="I108" s="7"/>
      <c r="J108" s="7"/>
      <c r="K108" s="7"/>
      <c r="O108" s="6"/>
      <c r="P108" s="6"/>
      <c r="Q108" s="6"/>
    </row>
    <row r="109" s="3" customFormat="1" spans="1:17">
      <c r="A109" s="1"/>
      <c r="B109" s="1"/>
      <c r="C109" s="5"/>
      <c r="D109" s="5"/>
      <c r="E109" s="5"/>
      <c r="F109" s="6"/>
      <c r="G109" s="6"/>
      <c r="H109" s="6"/>
      <c r="I109" s="7"/>
      <c r="J109" s="7"/>
      <c r="K109" s="7"/>
      <c r="O109" s="6"/>
      <c r="P109" s="6"/>
      <c r="Q109" s="6"/>
    </row>
    <row r="110" s="3" customFormat="1" spans="1:17">
      <c r="A110" s="1"/>
      <c r="B110" s="1"/>
      <c r="C110" s="5"/>
      <c r="D110" s="5"/>
      <c r="E110" s="5"/>
      <c r="F110" s="6"/>
      <c r="G110" s="6"/>
      <c r="H110" s="6"/>
      <c r="I110" s="7"/>
      <c r="J110" s="7"/>
      <c r="K110" s="7"/>
      <c r="O110" s="6"/>
      <c r="P110" s="6"/>
      <c r="Q110" s="6"/>
    </row>
    <row r="111" s="3" customFormat="1" spans="1:17">
      <c r="A111" s="1"/>
      <c r="B111" s="1"/>
      <c r="C111" s="5"/>
      <c r="D111" s="5"/>
      <c r="E111" s="5"/>
      <c r="F111" s="6"/>
      <c r="G111" s="6"/>
      <c r="H111" s="6"/>
      <c r="I111" s="7"/>
      <c r="J111" s="7"/>
      <c r="K111" s="7"/>
      <c r="O111" s="6"/>
      <c r="P111" s="6"/>
      <c r="Q111" s="6"/>
    </row>
    <row r="112" s="3" customFormat="1" spans="1:17">
      <c r="A112" s="1"/>
      <c r="B112" s="1"/>
      <c r="C112" s="5"/>
      <c r="D112" s="5"/>
      <c r="E112" s="5"/>
      <c r="F112" s="6"/>
      <c r="G112" s="6"/>
      <c r="H112" s="6"/>
      <c r="I112" s="7"/>
      <c r="J112" s="7"/>
      <c r="K112" s="7"/>
      <c r="O112" s="6"/>
      <c r="P112" s="6"/>
      <c r="Q112" s="6"/>
    </row>
    <row r="113" s="3" customFormat="1" spans="1:17">
      <c r="A113" s="1"/>
      <c r="B113" s="1"/>
      <c r="C113" s="5"/>
      <c r="D113" s="5"/>
      <c r="E113" s="5"/>
      <c r="F113" s="6"/>
      <c r="G113" s="6"/>
      <c r="H113" s="6"/>
      <c r="I113" s="7"/>
      <c r="J113" s="7"/>
      <c r="K113" s="7"/>
      <c r="O113" s="6"/>
      <c r="P113" s="6"/>
      <c r="Q113" s="6"/>
    </row>
    <row r="114" s="3" customFormat="1" spans="1:17">
      <c r="A114" s="1"/>
      <c r="B114" s="1"/>
      <c r="C114" s="5"/>
      <c r="D114" s="5"/>
      <c r="E114" s="5"/>
      <c r="F114" s="6"/>
      <c r="G114" s="6"/>
      <c r="H114" s="6"/>
      <c r="I114" s="7"/>
      <c r="J114" s="7"/>
      <c r="K114" s="7"/>
      <c r="O114" s="6"/>
      <c r="P114" s="6"/>
      <c r="Q114" s="6"/>
    </row>
    <row r="115" s="3" customFormat="1" spans="1:17">
      <c r="A115" s="1"/>
      <c r="B115" s="1"/>
      <c r="C115" s="5"/>
      <c r="D115" s="5"/>
      <c r="E115" s="5"/>
      <c r="F115" s="6"/>
      <c r="G115" s="6"/>
      <c r="H115" s="6"/>
      <c r="I115" s="7"/>
      <c r="J115" s="7"/>
      <c r="K115" s="7"/>
      <c r="O115" s="6"/>
      <c r="P115" s="6"/>
      <c r="Q115" s="6"/>
    </row>
    <row r="116" s="3" customFormat="1" spans="1:17">
      <c r="A116" s="1"/>
      <c r="B116" s="1"/>
      <c r="C116" s="5"/>
      <c r="D116" s="5"/>
      <c r="E116" s="5"/>
      <c r="F116" s="6"/>
      <c r="G116" s="6"/>
      <c r="H116" s="6"/>
      <c r="I116" s="7"/>
      <c r="J116" s="7"/>
      <c r="K116" s="7"/>
      <c r="O116" s="6"/>
      <c r="P116" s="6"/>
      <c r="Q116" s="6"/>
    </row>
    <row r="117" s="3" customFormat="1" spans="1:17">
      <c r="A117" s="1"/>
      <c r="B117" s="1"/>
      <c r="C117" s="5"/>
      <c r="D117" s="5"/>
      <c r="E117" s="5"/>
      <c r="F117" s="6"/>
      <c r="G117" s="6"/>
      <c r="H117" s="6"/>
      <c r="I117" s="7"/>
      <c r="J117" s="7"/>
      <c r="K117" s="7"/>
      <c r="O117" s="6"/>
      <c r="P117" s="6"/>
      <c r="Q117" s="6"/>
    </row>
    <row r="118" s="3" customFormat="1" spans="1:17">
      <c r="A118" s="1"/>
      <c r="B118" s="1"/>
      <c r="C118" s="5"/>
      <c r="D118" s="5"/>
      <c r="E118" s="5"/>
      <c r="F118" s="6"/>
      <c r="G118" s="6"/>
      <c r="H118" s="6"/>
      <c r="I118" s="7"/>
      <c r="J118" s="7"/>
      <c r="K118" s="7"/>
      <c r="O118" s="6"/>
      <c r="P118" s="6"/>
      <c r="Q118" s="6"/>
    </row>
    <row r="119" s="3" customFormat="1" spans="1:17">
      <c r="A119" s="1"/>
      <c r="B119" s="1"/>
      <c r="C119" s="5"/>
      <c r="D119" s="5"/>
      <c r="E119" s="5"/>
      <c r="F119" s="6"/>
      <c r="G119" s="6"/>
      <c r="H119" s="6"/>
      <c r="I119" s="7"/>
      <c r="J119" s="7"/>
      <c r="K119" s="7"/>
      <c r="O119" s="6"/>
      <c r="P119" s="6"/>
      <c r="Q119" s="6"/>
    </row>
    <row r="120" s="3" customFormat="1" spans="1:17">
      <c r="A120" s="1"/>
      <c r="B120" s="1"/>
      <c r="C120" s="5"/>
      <c r="D120" s="5"/>
      <c r="E120" s="5"/>
      <c r="F120" s="6"/>
      <c r="G120" s="6"/>
      <c r="H120" s="6"/>
      <c r="I120" s="7"/>
      <c r="J120" s="7"/>
      <c r="K120" s="7"/>
      <c r="O120" s="6"/>
      <c r="P120" s="6"/>
      <c r="Q120" s="6"/>
    </row>
    <row r="121" s="3" customFormat="1" spans="1:17">
      <c r="A121" s="1"/>
      <c r="B121" s="1"/>
      <c r="C121" s="5"/>
      <c r="D121" s="5"/>
      <c r="E121" s="5"/>
      <c r="F121" s="6"/>
      <c r="G121" s="6"/>
      <c r="H121" s="6"/>
      <c r="I121" s="7"/>
      <c r="J121" s="7"/>
      <c r="K121" s="7"/>
      <c r="O121" s="6"/>
      <c r="P121" s="6"/>
      <c r="Q121" s="6"/>
    </row>
    <row r="122" s="3" customFormat="1" spans="1:17">
      <c r="A122" s="1"/>
      <c r="B122" s="1"/>
      <c r="C122" s="5"/>
      <c r="D122" s="5"/>
      <c r="E122" s="5"/>
      <c r="F122" s="6"/>
      <c r="G122" s="6"/>
      <c r="H122" s="6"/>
      <c r="I122" s="7"/>
      <c r="J122" s="7"/>
      <c r="K122" s="7"/>
      <c r="O122" s="6"/>
      <c r="P122" s="6"/>
      <c r="Q122" s="6"/>
    </row>
    <row r="123" s="3" customFormat="1" spans="1:17">
      <c r="A123" s="1"/>
      <c r="B123" s="1"/>
      <c r="C123" s="5"/>
      <c r="D123" s="5"/>
      <c r="E123" s="5"/>
      <c r="F123" s="6"/>
      <c r="G123" s="6"/>
      <c r="H123" s="6"/>
      <c r="I123" s="7"/>
      <c r="J123" s="7"/>
      <c r="K123" s="7"/>
      <c r="O123" s="6"/>
      <c r="P123" s="6"/>
      <c r="Q123" s="6"/>
    </row>
    <row r="124" s="3" customFormat="1" spans="1:17">
      <c r="A124" s="1"/>
      <c r="B124" s="1"/>
      <c r="C124" s="5"/>
      <c r="D124" s="5"/>
      <c r="E124" s="5"/>
      <c r="F124" s="6"/>
      <c r="G124" s="6"/>
      <c r="H124" s="6"/>
      <c r="I124" s="7"/>
      <c r="J124" s="7"/>
      <c r="K124" s="7"/>
      <c r="O124" s="6"/>
      <c r="P124" s="6"/>
      <c r="Q124" s="6"/>
    </row>
    <row r="125" s="3" customFormat="1" spans="1:17">
      <c r="A125" s="1"/>
      <c r="B125" s="1"/>
      <c r="C125" s="5"/>
      <c r="D125" s="5"/>
      <c r="E125" s="5"/>
      <c r="F125" s="6"/>
      <c r="G125" s="6"/>
      <c r="H125" s="6"/>
      <c r="I125" s="7"/>
      <c r="J125" s="7"/>
      <c r="K125" s="7"/>
      <c r="O125" s="6"/>
      <c r="P125" s="6"/>
      <c r="Q125" s="6"/>
    </row>
    <row r="126" s="3" customFormat="1" spans="1:17">
      <c r="A126" s="1"/>
      <c r="B126" s="1"/>
      <c r="C126" s="5"/>
      <c r="D126" s="5"/>
      <c r="E126" s="5"/>
      <c r="F126" s="6"/>
      <c r="G126" s="6"/>
      <c r="H126" s="6"/>
      <c r="I126" s="7"/>
      <c r="J126" s="7"/>
      <c r="K126" s="7"/>
      <c r="O126" s="6"/>
      <c r="P126" s="6"/>
      <c r="Q126" s="6"/>
    </row>
    <row r="127" s="3" customFormat="1" spans="1:17">
      <c r="A127" s="1"/>
      <c r="B127" s="1"/>
      <c r="C127" s="5"/>
      <c r="D127" s="5"/>
      <c r="E127" s="5"/>
      <c r="F127" s="6"/>
      <c r="G127" s="6"/>
      <c r="H127" s="6"/>
      <c r="I127" s="7"/>
      <c r="J127" s="7"/>
      <c r="K127" s="7"/>
      <c r="O127" s="6"/>
      <c r="P127" s="6"/>
      <c r="Q127" s="6"/>
    </row>
    <row r="128" s="3" customFormat="1" spans="1:17">
      <c r="A128" s="1"/>
      <c r="B128" s="1"/>
      <c r="C128" s="5"/>
      <c r="D128" s="5"/>
      <c r="E128" s="5"/>
      <c r="F128" s="6"/>
      <c r="G128" s="6"/>
      <c r="H128" s="6"/>
      <c r="I128" s="7"/>
      <c r="J128" s="7"/>
      <c r="K128" s="7"/>
      <c r="O128" s="6"/>
      <c r="P128" s="6"/>
      <c r="Q128" s="6"/>
    </row>
    <row r="129" s="3" customFormat="1" spans="1:17">
      <c r="A129" s="1"/>
      <c r="B129" s="1"/>
      <c r="C129" s="5"/>
      <c r="D129" s="5"/>
      <c r="E129" s="5"/>
      <c r="F129" s="6"/>
      <c r="G129" s="6"/>
      <c r="H129" s="6"/>
      <c r="I129" s="7"/>
      <c r="J129" s="7"/>
      <c r="K129" s="7"/>
      <c r="O129" s="6"/>
      <c r="P129" s="6"/>
      <c r="Q129" s="6"/>
    </row>
    <row r="130" s="3" customFormat="1" spans="1:17">
      <c r="A130" s="1"/>
      <c r="B130" s="1"/>
      <c r="C130" s="5"/>
      <c r="D130" s="5"/>
      <c r="E130" s="5"/>
      <c r="F130" s="6"/>
      <c r="G130" s="6"/>
      <c r="H130" s="6"/>
      <c r="I130" s="7"/>
      <c r="J130" s="7"/>
      <c r="K130" s="7"/>
      <c r="O130" s="6"/>
      <c r="P130" s="6"/>
      <c r="Q130" s="6"/>
    </row>
    <row r="131" s="3" customFormat="1" spans="1:17">
      <c r="A131" s="1"/>
      <c r="B131" s="1"/>
      <c r="C131" s="5"/>
      <c r="D131" s="5"/>
      <c r="E131" s="5"/>
      <c r="F131" s="6"/>
      <c r="G131" s="6"/>
      <c r="H131" s="6"/>
      <c r="I131" s="7"/>
      <c r="J131" s="7"/>
      <c r="K131" s="7"/>
      <c r="O131" s="6"/>
      <c r="P131" s="6"/>
      <c r="Q131" s="6"/>
    </row>
    <row r="132" s="3" customFormat="1" spans="1:17">
      <c r="A132" s="1"/>
      <c r="B132" s="1"/>
      <c r="C132" s="5"/>
      <c r="D132" s="5"/>
      <c r="E132" s="5"/>
      <c r="F132" s="6"/>
      <c r="G132" s="6"/>
      <c r="H132" s="6"/>
      <c r="I132" s="7"/>
      <c r="J132" s="7"/>
      <c r="K132" s="7"/>
      <c r="O132" s="6"/>
      <c r="P132" s="6"/>
      <c r="Q132" s="6"/>
    </row>
    <row r="133" s="3" customFormat="1" spans="1:17">
      <c r="A133" s="1"/>
      <c r="B133" s="1"/>
      <c r="C133" s="5"/>
      <c r="D133" s="5"/>
      <c r="E133" s="5"/>
      <c r="F133" s="6"/>
      <c r="G133" s="6"/>
      <c r="H133" s="6"/>
      <c r="I133" s="7"/>
      <c r="J133" s="7"/>
      <c r="K133" s="7"/>
      <c r="O133" s="6"/>
      <c r="P133" s="6"/>
      <c r="Q133" s="6"/>
    </row>
    <row r="134" s="3" customFormat="1" spans="1:17">
      <c r="A134" s="1"/>
      <c r="B134" s="1"/>
      <c r="C134" s="5"/>
      <c r="D134" s="5"/>
      <c r="E134" s="5"/>
      <c r="F134" s="6"/>
      <c r="G134" s="6"/>
      <c r="H134" s="6"/>
      <c r="I134" s="7"/>
      <c r="J134" s="7"/>
      <c r="K134" s="7"/>
      <c r="O134" s="6"/>
      <c r="P134" s="6"/>
      <c r="Q134" s="6"/>
    </row>
    <row r="135" s="3" customFormat="1" spans="1:17">
      <c r="A135" s="1"/>
      <c r="B135" s="1"/>
      <c r="C135" s="5"/>
      <c r="D135" s="5"/>
      <c r="E135" s="5"/>
      <c r="F135" s="6"/>
      <c r="G135" s="6"/>
      <c r="H135" s="6"/>
      <c r="I135" s="7"/>
      <c r="J135" s="7"/>
      <c r="K135" s="7"/>
      <c r="O135" s="6"/>
      <c r="P135" s="6"/>
      <c r="Q135" s="6"/>
    </row>
    <row r="136" s="3" customFormat="1" spans="1:17">
      <c r="A136" s="1"/>
      <c r="B136" s="1"/>
      <c r="C136" s="5"/>
      <c r="D136" s="5"/>
      <c r="E136" s="5"/>
      <c r="F136" s="6"/>
      <c r="G136" s="6"/>
      <c r="H136" s="6"/>
      <c r="I136" s="7"/>
      <c r="J136" s="7"/>
      <c r="K136" s="7"/>
      <c r="O136" s="6"/>
      <c r="P136" s="6"/>
      <c r="Q136" s="6"/>
    </row>
    <row r="137" s="3" customFormat="1" spans="1:17">
      <c r="A137" s="1"/>
      <c r="B137" s="1"/>
      <c r="C137" s="5"/>
      <c r="D137" s="5"/>
      <c r="E137" s="5"/>
      <c r="F137" s="6"/>
      <c r="G137" s="6"/>
      <c r="H137" s="6"/>
      <c r="I137" s="7"/>
      <c r="J137" s="7"/>
      <c r="K137" s="7"/>
      <c r="O137" s="6"/>
      <c r="P137" s="6"/>
      <c r="Q137" s="6"/>
    </row>
    <row r="138" s="3" customFormat="1" spans="1:17">
      <c r="A138" s="1"/>
      <c r="B138" s="1"/>
      <c r="C138" s="5"/>
      <c r="D138" s="5"/>
      <c r="E138" s="5"/>
      <c r="F138" s="6"/>
      <c r="G138" s="6"/>
      <c r="H138" s="6"/>
      <c r="I138" s="7"/>
      <c r="J138" s="7"/>
      <c r="K138" s="7"/>
      <c r="O138" s="6"/>
      <c r="P138" s="6"/>
      <c r="Q138" s="6"/>
    </row>
    <row r="139" s="3" customFormat="1" spans="1:17">
      <c r="A139" s="1"/>
      <c r="B139" s="1"/>
      <c r="C139" s="5"/>
      <c r="D139" s="5"/>
      <c r="E139" s="5"/>
      <c r="F139" s="6"/>
      <c r="G139" s="6"/>
      <c r="H139" s="6"/>
      <c r="I139" s="7"/>
      <c r="J139" s="7"/>
      <c r="K139" s="7"/>
      <c r="O139" s="6"/>
      <c r="P139" s="6"/>
      <c r="Q139" s="6"/>
    </row>
    <row r="140" s="3" customFormat="1" spans="1:17">
      <c r="A140" s="1"/>
      <c r="B140" s="1"/>
      <c r="C140" s="5"/>
      <c r="D140" s="5"/>
      <c r="E140" s="5"/>
      <c r="F140" s="6"/>
      <c r="G140" s="6"/>
      <c r="H140" s="6"/>
      <c r="I140" s="7"/>
      <c r="J140" s="7"/>
      <c r="K140" s="7"/>
      <c r="O140" s="6"/>
      <c r="P140" s="6"/>
      <c r="Q140" s="6"/>
    </row>
    <row r="141" s="3" customFormat="1" spans="1:17">
      <c r="A141" s="1"/>
      <c r="B141" s="1"/>
      <c r="C141" s="5"/>
      <c r="D141" s="5"/>
      <c r="E141" s="5"/>
      <c r="F141" s="6"/>
      <c r="G141" s="6"/>
      <c r="H141" s="6"/>
      <c r="I141" s="7"/>
      <c r="J141" s="7"/>
      <c r="K141" s="7"/>
      <c r="O141" s="6"/>
      <c r="P141" s="6"/>
      <c r="Q141" s="6"/>
    </row>
    <row r="142" s="3" customFormat="1" spans="1:17">
      <c r="A142" s="1"/>
      <c r="B142" s="1"/>
      <c r="C142" s="5"/>
      <c r="D142" s="5"/>
      <c r="E142" s="5"/>
      <c r="F142" s="6"/>
      <c r="G142" s="6"/>
      <c r="H142" s="6"/>
      <c r="I142" s="7"/>
      <c r="J142" s="7"/>
      <c r="K142" s="7"/>
      <c r="O142" s="6"/>
      <c r="P142" s="6"/>
      <c r="Q142" s="6"/>
    </row>
    <row r="143" s="3" customFormat="1" spans="1:17">
      <c r="A143" s="1"/>
      <c r="B143" s="1"/>
      <c r="C143" s="5"/>
      <c r="D143" s="5"/>
      <c r="E143" s="5"/>
      <c r="F143" s="6"/>
      <c r="G143" s="6"/>
      <c r="H143" s="6"/>
      <c r="I143" s="7"/>
      <c r="J143" s="7"/>
      <c r="K143" s="7"/>
      <c r="O143" s="6"/>
      <c r="P143" s="6"/>
      <c r="Q143" s="6"/>
    </row>
    <row r="144" s="3" customFormat="1" spans="1:17">
      <c r="A144" s="1"/>
      <c r="B144" s="1"/>
      <c r="C144" s="5"/>
      <c r="D144" s="5"/>
      <c r="E144" s="5"/>
      <c r="F144" s="6"/>
      <c r="G144" s="6"/>
      <c r="H144" s="6"/>
      <c r="I144" s="7"/>
      <c r="J144" s="7"/>
      <c r="K144" s="7"/>
      <c r="O144" s="6"/>
      <c r="P144" s="6"/>
      <c r="Q144" s="6"/>
    </row>
    <row r="145" s="3" customFormat="1" spans="1:17">
      <c r="A145" s="1"/>
      <c r="B145" s="1"/>
      <c r="C145" s="5"/>
      <c r="D145" s="5"/>
      <c r="E145" s="5"/>
      <c r="F145" s="6"/>
      <c r="G145" s="6"/>
      <c r="H145" s="6"/>
      <c r="I145" s="7"/>
      <c r="J145" s="7"/>
      <c r="K145" s="7"/>
      <c r="O145" s="6"/>
      <c r="P145" s="6"/>
      <c r="Q145" s="6"/>
    </row>
    <row r="146" s="3" customFormat="1" spans="1:17">
      <c r="A146" s="1"/>
      <c r="B146" s="1"/>
      <c r="C146" s="5"/>
      <c r="D146" s="5"/>
      <c r="E146" s="5"/>
      <c r="F146" s="6"/>
      <c r="G146" s="6"/>
      <c r="H146" s="6"/>
      <c r="I146" s="7"/>
      <c r="J146" s="7"/>
      <c r="K146" s="7"/>
      <c r="O146" s="6"/>
      <c r="P146" s="6"/>
      <c r="Q146" s="6"/>
    </row>
    <row r="147" s="3" customFormat="1" spans="1:17">
      <c r="A147" s="1"/>
      <c r="B147" s="1"/>
      <c r="C147" s="5"/>
      <c r="D147" s="5"/>
      <c r="E147" s="5"/>
      <c r="F147" s="6"/>
      <c r="G147" s="6"/>
      <c r="H147" s="6"/>
      <c r="I147" s="7"/>
      <c r="J147" s="7"/>
      <c r="K147" s="7"/>
      <c r="O147" s="6"/>
      <c r="P147" s="6"/>
      <c r="Q147" s="6"/>
    </row>
    <row r="148" s="3" customFormat="1" spans="1:17">
      <c r="A148" s="1"/>
      <c r="B148" s="1"/>
      <c r="C148" s="5"/>
      <c r="D148" s="5"/>
      <c r="E148" s="5"/>
      <c r="F148" s="6"/>
      <c r="G148" s="6"/>
      <c r="H148" s="6"/>
      <c r="I148" s="7"/>
      <c r="J148" s="7"/>
      <c r="K148" s="7"/>
      <c r="O148" s="6"/>
      <c r="P148" s="6"/>
      <c r="Q148" s="6"/>
    </row>
    <row r="149" s="3" customFormat="1" spans="1:17">
      <c r="A149" s="1"/>
      <c r="B149" s="1"/>
      <c r="C149" s="5"/>
      <c r="D149" s="5"/>
      <c r="E149" s="5"/>
      <c r="F149" s="6"/>
      <c r="G149" s="6"/>
      <c r="H149" s="6"/>
      <c r="I149" s="7"/>
      <c r="J149" s="7"/>
      <c r="K149" s="7"/>
      <c r="O149" s="6"/>
      <c r="P149" s="6"/>
      <c r="Q149" s="6"/>
    </row>
    <row r="150" s="3" customFormat="1" spans="1:17">
      <c r="A150" s="1"/>
      <c r="B150" s="1"/>
      <c r="C150" s="5"/>
      <c r="D150" s="5"/>
      <c r="E150" s="5"/>
      <c r="F150" s="6"/>
      <c r="G150" s="6"/>
      <c r="H150" s="6"/>
      <c r="I150" s="7"/>
      <c r="J150" s="7"/>
      <c r="K150" s="7"/>
      <c r="O150" s="6"/>
      <c r="P150" s="6"/>
      <c r="Q150" s="6"/>
    </row>
    <row r="151" s="3" customFormat="1" spans="1:17">
      <c r="A151" s="1"/>
      <c r="B151" s="1"/>
      <c r="C151" s="5"/>
      <c r="D151" s="5"/>
      <c r="E151" s="5"/>
      <c r="F151" s="6"/>
      <c r="G151" s="6"/>
      <c r="H151" s="6"/>
      <c r="I151" s="7"/>
      <c r="J151" s="7"/>
      <c r="K151" s="7"/>
      <c r="O151" s="6"/>
      <c r="P151" s="6"/>
      <c r="Q151" s="6"/>
    </row>
    <row r="152" s="3" customFormat="1" spans="1:17">
      <c r="A152" s="1"/>
      <c r="B152" s="1"/>
      <c r="C152" s="5"/>
      <c r="D152" s="5"/>
      <c r="E152" s="5"/>
      <c r="F152" s="6"/>
      <c r="G152" s="6"/>
      <c r="H152" s="6"/>
      <c r="I152" s="7"/>
      <c r="J152" s="7"/>
      <c r="K152" s="7"/>
      <c r="O152" s="6"/>
      <c r="P152" s="6"/>
      <c r="Q152" s="6"/>
    </row>
    <row r="153" s="3" customFormat="1" spans="1:17">
      <c r="A153" s="1"/>
      <c r="B153" s="1"/>
      <c r="C153" s="5"/>
      <c r="D153" s="5"/>
      <c r="E153" s="5"/>
      <c r="F153" s="6"/>
      <c r="G153" s="6"/>
      <c r="H153" s="6"/>
      <c r="I153" s="7"/>
      <c r="J153" s="7"/>
      <c r="K153" s="7"/>
      <c r="O153" s="6"/>
      <c r="P153" s="6"/>
      <c r="Q153" s="6"/>
    </row>
    <row r="154" s="3" customFormat="1" spans="1:17">
      <c r="A154" s="1"/>
      <c r="B154" s="1"/>
      <c r="C154" s="5"/>
      <c r="D154" s="5"/>
      <c r="E154" s="5"/>
      <c r="F154" s="6"/>
      <c r="G154" s="6"/>
      <c r="H154" s="6"/>
      <c r="I154" s="7"/>
      <c r="J154" s="7"/>
      <c r="K154" s="7"/>
      <c r="O154" s="6"/>
      <c r="P154" s="6"/>
      <c r="Q154" s="6"/>
    </row>
    <row r="155" s="3" customFormat="1" spans="1:17">
      <c r="A155" s="1"/>
      <c r="B155" s="1"/>
      <c r="C155" s="5"/>
      <c r="D155" s="5"/>
      <c r="E155" s="5"/>
      <c r="F155" s="6"/>
      <c r="G155" s="6"/>
      <c r="H155" s="6"/>
      <c r="I155" s="7"/>
      <c r="J155" s="7"/>
      <c r="K155" s="7"/>
      <c r="O155" s="6"/>
      <c r="P155" s="6"/>
      <c r="Q155" s="6"/>
    </row>
    <row r="156" s="3" customFormat="1" spans="1:17">
      <c r="A156" s="1"/>
      <c r="B156" s="1"/>
      <c r="C156" s="5"/>
      <c r="D156" s="5"/>
      <c r="E156" s="5"/>
      <c r="F156" s="6"/>
      <c r="G156" s="6"/>
      <c r="H156" s="6"/>
      <c r="I156" s="7"/>
      <c r="J156" s="7"/>
      <c r="K156" s="7"/>
      <c r="O156" s="6"/>
      <c r="P156" s="6"/>
      <c r="Q156" s="6"/>
    </row>
    <row r="157" s="3" customFormat="1" spans="1:17">
      <c r="A157" s="1"/>
      <c r="B157" s="1"/>
      <c r="C157" s="5"/>
      <c r="D157" s="5"/>
      <c r="E157" s="5"/>
      <c r="F157" s="6"/>
      <c r="G157" s="6"/>
      <c r="H157" s="6"/>
      <c r="I157" s="7"/>
      <c r="J157" s="7"/>
      <c r="K157" s="7"/>
      <c r="O157" s="6"/>
      <c r="P157" s="6"/>
      <c r="Q157" s="6"/>
    </row>
    <row r="158" s="3" customFormat="1" spans="1:17">
      <c r="A158" s="1"/>
      <c r="B158" s="1"/>
      <c r="C158" s="5"/>
      <c r="D158" s="5"/>
      <c r="E158" s="5"/>
      <c r="F158" s="6"/>
      <c r="G158" s="6"/>
      <c r="H158" s="6"/>
      <c r="I158" s="7"/>
      <c r="J158" s="7"/>
      <c r="K158" s="7"/>
      <c r="O158" s="6"/>
      <c r="P158" s="6"/>
      <c r="Q158" s="6"/>
    </row>
    <row r="159" s="3" customFormat="1" spans="1:17">
      <c r="A159" s="1"/>
      <c r="B159" s="1"/>
      <c r="C159" s="5"/>
      <c r="D159" s="5"/>
      <c r="E159" s="5"/>
      <c r="F159" s="6"/>
      <c r="G159" s="6"/>
      <c r="H159" s="6"/>
      <c r="I159" s="7"/>
      <c r="J159" s="7"/>
      <c r="K159" s="7"/>
      <c r="O159" s="6"/>
      <c r="P159" s="6"/>
      <c r="Q159" s="6"/>
    </row>
    <row r="160" s="3" customFormat="1" spans="1:17">
      <c r="A160" s="1"/>
      <c r="B160" s="1"/>
      <c r="C160" s="5"/>
      <c r="D160" s="5"/>
      <c r="E160" s="5"/>
      <c r="F160" s="6"/>
      <c r="G160" s="6"/>
      <c r="H160" s="6"/>
      <c r="I160" s="7"/>
      <c r="J160" s="7"/>
      <c r="K160" s="7"/>
      <c r="O160" s="6"/>
      <c r="P160" s="6"/>
      <c r="Q160" s="6"/>
    </row>
    <row r="161" s="3" customFormat="1" spans="1:17">
      <c r="A161" s="1"/>
      <c r="B161" s="1"/>
      <c r="C161" s="5"/>
      <c r="D161" s="5"/>
      <c r="E161" s="5"/>
      <c r="F161" s="6"/>
      <c r="G161" s="6"/>
      <c r="H161" s="6"/>
      <c r="I161" s="7"/>
      <c r="J161" s="7"/>
      <c r="K161" s="7"/>
      <c r="O161" s="6"/>
      <c r="P161" s="6"/>
      <c r="Q161" s="6"/>
    </row>
    <row r="162" s="3" customFormat="1" spans="1:17">
      <c r="A162" s="1"/>
      <c r="B162" s="1"/>
      <c r="C162" s="5"/>
      <c r="D162" s="5"/>
      <c r="E162" s="5"/>
      <c r="F162" s="6"/>
      <c r="G162" s="6"/>
      <c r="H162" s="6"/>
      <c r="I162" s="7"/>
      <c r="J162" s="7"/>
      <c r="K162" s="7"/>
      <c r="O162" s="6"/>
      <c r="P162" s="6"/>
      <c r="Q162" s="6"/>
    </row>
    <row r="163" s="3" customFormat="1" spans="1:17">
      <c r="A163" s="1"/>
      <c r="B163" s="1"/>
      <c r="C163" s="5"/>
      <c r="D163" s="5"/>
      <c r="E163" s="5"/>
      <c r="F163" s="6"/>
      <c r="G163" s="6"/>
      <c r="H163" s="6"/>
      <c r="I163" s="7"/>
      <c r="J163" s="7"/>
      <c r="K163" s="7"/>
      <c r="O163" s="6"/>
      <c r="P163" s="6"/>
      <c r="Q163" s="6"/>
    </row>
    <row r="164" s="3" customFormat="1" spans="1:17">
      <c r="A164" s="1"/>
      <c r="B164" s="1"/>
      <c r="C164" s="5"/>
      <c r="D164" s="5"/>
      <c r="E164" s="5"/>
      <c r="F164" s="6"/>
      <c r="G164" s="6"/>
      <c r="H164" s="6"/>
      <c r="I164" s="7"/>
      <c r="J164" s="7"/>
      <c r="K164" s="7"/>
      <c r="O164" s="6"/>
      <c r="P164" s="6"/>
      <c r="Q164" s="6"/>
    </row>
    <row r="165" s="3" customFormat="1" spans="1:17">
      <c r="A165" s="1"/>
      <c r="B165" s="1"/>
      <c r="C165" s="5"/>
      <c r="D165" s="5"/>
      <c r="E165" s="5"/>
      <c r="F165" s="6"/>
      <c r="G165" s="6"/>
      <c r="H165" s="6"/>
      <c r="I165" s="7"/>
      <c r="J165" s="7"/>
      <c r="K165" s="7"/>
      <c r="O165" s="6"/>
      <c r="P165" s="6"/>
      <c r="Q165" s="6"/>
    </row>
    <row r="166" s="3" customFormat="1" spans="1:17">
      <c r="A166" s="1"/>
      <c r="B166" s="1"/>
      <c r="C166" s="5"/>
      <c r="D166" s="5"/>
      <c r="E166" s="5"/>
      <c r="F166" s="6"/>
      <c r="G166" s="6"/>
      <c r="H166" s="6"/>
      <c r="I166" s="7"/>
      <c r="J166" s="7"/>
      <c r="K166" s="7"/>
      <c r="O166" s="6"/>
      <c r="P166" s="6"/>
      <c r="Q166" s="6"/>
    </row>
    <row r="167" s="3" customFormat="1" spans="1:17">
      <c r="A167" s="1"/>
      <c r="B167" s="1"/>
      <c r="C167" s="5"/>
      <c r="D167" s="5"/>
      <c r="E167" s="5"/>
      <c r="F167" s="6"/>
      <c r="G167" s="6"/>
      <c r="H167" s="6"/>
      <c r="I167" s="7"/>
      <c r="J167" s="7"/>
      <c r="K167" s="7"/>
      <c r="O167" s="6"/>
      <c r="P167" s="6"/>
      <c r="Q167" s="6"/>
    </row>
    <row r="168" s="3" customFormat="1" spans="1:17">
      <c r="A168" s="1"/>
      <c r="B168" s="1"/>
      <c r="C168" s="5"/>
      <c r="D168" s="5"/>
      <c r="E168" s="5"/>
      <c r="F168" s="6"/>
      <c r="G168" s="6"/>
      <c r="H168" s="6"/>
      <c r="I168" s="7"/>
      <c r="J168" s="7"/>
      <c r="K168" s="7"/>
      <c r="O168" s="6"/>
      <c r="P168" s="6"/>
      <c r="Q168" s="6"/>
    </row>
    <row r="169" s="3" customFormat="1" spans="1:17">
      <c r="A169" s="1"/>
      <c r="B169" s="1"/>
      <c r="C169" s="5"/>
      <c r="D169" s="5"/>
      <c r="E169" s="5"/>
      <c r="F169" s="6"/>
      <c r="G169" s="6"/>
      <c r="H169" s="6"/>
      <c r="I169" s="7"/>
      <c r="J169" s="7"/>
      <c r="K169" s="7"/>
      <c r="O169" s="6"/>
      <c r="P169" s="6"/>
      <c r="Q169" s="6"/>
    </row>
    <row r="170" s="3" customFormat="1" spans="1:17">
      <c r="A170" s="1"/>
      <c r="B170" s="1"/>
      <c r="C170" s="5"/>
      <c r="D170" s="5"/>
      <c r="E170" s="5"/>
      <c r="F170" s="6"/>
      <c r="G170" s="6"/>
      <c r="H170" s="6"/>
      <c r="I170" s="7"/>
      <c r="J170" s="7"/>
      <c r="K170" s="7"/>
      <c r="O170" s="6"/>
      <c r="P170" s="6"/>
      <c r="Q170" s="6"/>
    </row>
    <row r="171" s="3" customFormat="1" spans="1:17">
      <c r="A171" s="1"/>
      <c r="B171" s="1"/>
      <c r="C171" s="5"/>
      <c r="D171" s="5"/>
      <c r="E171" s="5"/>
      <c r="F171" s="6"/>
      <c r="G171" s="6"/>
      <c r="H171" s="6"/>
      <c r="I171" s="7"/>
      <c r="J171" s="7"/>
      <c r="K171" s="7"/>
      <c r="O171" s="6"/>
      <c r="P171" s="6"/>
      <c r="Q171" s="6"/>
    </row>
    <row r="172" s="3" customFormat="1" spans="1:17">
      <c r="A172" s="1"/>
      <c r="B172" s="1"/>
      <c r="C172" s="5"/>
      <c r="D172" s="5"/>
      <c r="E172" s="5"/>
      <c r="F172" s="6"/>
      <c r="G172" s="6"/>
      <c r="H172" s="6"/>
      <c r="I172" s="7"/>
      <c r="J172" s="7"/>
      <c r="K172" s="7"/>
      <c r="O172" s="6"/>
      <c r="P172" s="6"/>
      <c r="Q172" s="6"/>
    </row>
    <row r="173" s="3" customFormat="1" spans="1:17">
      <c r="A173" s="1"/>
      <c r="B173" s="1"/>
      <c r="C173" s="5"/>
      <c r="D173" s="5"/>
      <c r="E173" s="5"/>
      <c r="F173" s="6"/>
      <c r="G173" s="6"/>
      <c r="H173" s="6"/>
      <c r="I173" s="7"/>
      <c r="J173" s="7"/>
      <c r="K173" s="7"/>
      <c r="O173" s="6"/>
      <c r="P173" s="6"/>
      <c r="Q173" s="6"/>
    </row>
    <row r="174" s="3" customFormat="1" spans="1:17">
      <c r="A174" s="1"/>
      <c r="B174" s="1"/>
      <c r="C174" s="5"/>
      <c r="D174" s="5"/>
      <c r="E174" s="5"/>
      <c r="F174" s="6"/>
      <c r="G174" s="6"/>
      <c r="H174" s="6"/>
      <c r="I174" s="7"/>
      <c r="J174" s="7"/>
      <c r="K174" s="7"/>
      <c r="O174" s="6"/>
      <c r="P174" s="6"/>
      <c r="Q174" s="6"/>
    </row>
    <row r="175" s="3" customFormat="1" spans="1:17">
      <c r="A175" s="1"/>
      <c r="B175" s="1"/>
      <c r="C175" s="5"/>
      <c r="D175" s="5"/>
      <c r="E175" s="5"/>
      <c r="F175" s="6"/>
      <c r="G175" s="6"/>
      <c r="H175" s="6"/>
      <c r="I175" s="7"/>
      <c r="J175" s="7"/>
      <c r="K175" s="7"/>
      <c r="O175" s="6"/>
      <c r="P175" s="6"/>
      <c r="Q175" s="6"/>
    </row>
    <row r="176" s="3" customFormat="1" spans="1:17">
      <c r="A176" s="1"/>
      <c r="B176" s="1"/>
      <c r="C176" s="5"/>
      <c r="D176" s="5"/>
      <c r="E176" s="5"/>
      <c r="F176" s="6"/>
      <c r="G176" s="6"/>
      <c r="H176" s="6"/>
      <c r="I176" s="7"/>
      <c r="J176" s="7"/>
      <c r="K176" s="7"/>
      <c r="O176" s="6"/>
      <c r="P176" s="6"/>
      <c r="Q176" s="6"/>
    </row>
    <row r="177" s="3" customFormat="1" spans="1:17">
      <c r="A177" s="1"/>
      <c r="B177" s="1"/>
      <c r="C177" s="5"/>
      <c r="D177" s="5"/>
      <c r="E177" s="5"/>
      <c r="F177" s="6"/>
      <c r="G177" s="6"/>
      <c r="H177" s="6"/>
      <c r="I177" s="7"/>
      <c r="J177" s="7"/>
      <c r="K177" s="7"/>
      <c r="O177" s="6"/>
      <c r="P177" s="6"/>
      <c r="Q177" s="6"/>
    </row>
    <row r="178" s="3" customFormat="1" spans="1:17">
      <c r="A178" s="1"/>
      <c r="B178" s="1"/>
      <c r="C178" s="5"/>
      <c r="D178" s="5"/>
      <c r="E178" s="5"/>
      <c r="F178" s="6"/>
      <c r="G178" s="6"/>
      <c r="H178" s="6"/>
      <c r="I178" s="7"/>
      <c r="J178" s="7"/>
      <c r="K178" s="7"/>
      <c r="O178" s="6"/>
      <c r="P178" s="6"/>
      <c r="Q178" s="6"/>
    </row>
    <row r="179" s="3" customFormat="1" spans="1:17">
      <c r="A179" s="1"/>
      <c r="B179" s="1"/>
      <c r="C179" s="5"/>
      <c r="D179" s="5"/>
      <c r="E179" s="5"/>
      <c r="F179" s="6"/>
      <c r="G179" s="6"/>
      <c r="H179" s="6"/>
      <c r="I179" s="7"/>
      <c r="J179" s="7"/>
      <c r="K179" s="7"/>
      <c r="O179" s="6"/>
      <c r="P179" s="6"/>
      <c r="Q179" s="6"/>
    </row>
    <row r="180" s="3" customFormat="1" spans="1:17">
      <c r="A180" s="1"/>
      <c r="B180" s="1"/>
      <c r="C180" s="5"/>
      <c r="D180" s="5"/>
      <c r="E180" s="5"/>
      <c r="F180" s="6"/>
      <c r="G180" s="6"/>
      <c r="H180" s="6"/>
      <c r="I180" s="7"/>
      <c r="J180" s="7"/>
      <c r="K180" s="7"/>
      <c r="O180" s="6"/>
      <c r="P180" s="6"/>
      <c r="Q180" s="6"/>
    </row>
    <row r="181" s="3" customFormat="1" spans="1:17">
      <c r="A181" s="1"/>
      <c r="B181" s="1"/>
      <c r="C181" s="5"/>
      <c r="D181" s="5"/>
      <c r="E181" s="5"/>
      <c r="F181" s="6"/>
      <c r="G181" s="6"/>
      <c r="H181" s="6"/>
      <c r="I181" s="7"/>
      <c r="J181" s="7"/>
      <c r="K181" s="7"/>
      <c r="O181" s="6"/>
      <c r="P181" s="6"/>
      <c r="Q181" s="6"/>
    </row>
    <row r="182" s="3" customFormat="1" spans="1:17">
      <c r="A182" s="1"/>
      <c r="B182" s="1"/>
      <c r="C182" s="5"/>
      <c r="D182" s="5"/>
      <c r="E182" s="5"/>
      <c r="F182" s="6"/>
      <c r="G182" s="6"/>
      <c r="H182" s="6"/>
      <c r="I182" s="7"/>
      <c r="J182" s="7"/>
      <c r="K182" s="7"/>
      <c r="O182" s="6"/>
      <c r="P182" s="6"/>
      <c r="Q182" s="6"/>
    </row>
    <row r="183" s="3" customFormat="1" spans="1:17">
      <c r="A183" s="1"/>
      <c r="B183" s="1"/>
      <c r="C183" s="5"/>
      <c r="D183" s="5"/>
      <c r="E183" s="5"/>
      <c r="F183" s="6"/>
      <c r="G183" s="6"/>
      <c r="H183" s="6"/>
      <c r="I183" s="7"/>
      <c r="J183" s="7"/>
      <c r="K183" s="7"/>
      <c r="O183" s="6"/>
      <c r="P183" s="6"/>
      <c r="Q183" s="6"/>
    </row>
    <row r="184" s="3" customFormat="1" spans="1:17">
      <c r="A184" s="1"/>
      <c r="B184" s="1"/>
      <c r="C184" s="5"/>
      <c r="D184" s="5"/>
      <c r="E184" s="5"/>
      <c r="F184" s="6"/>
      <c r="G184" s="6"/>
      <c r="H184" s="6"/>
      <c r="I184" s="7"/>
      <c r="J184" s="7"/>
      <c r="K184" s="7"/>
      <c r="O184" s="6"/>
      <c r="P184" s="6"/>
      <c r="Q184" s="6"/>
    </row>
    <row r="185" s="3" customFormat="1" spans="1:17">
      <c r="A185" s="1"/>
      <c r="B185" s="1"/>
      <c r="C185" s="5"/>
      <c r="D185" s="5"/>
      <c r="E185" s="5"/>
      <c r="F185" s="6"/>
      <c r="G185" s="6"/>
      <c r="H185" s="6"/>
      <c r="I185" s="7"/>
      <c r="J185" s="7"/>
      <c r="K185" s="7"/>
      <c r="O185" s="6"/>
      <c r="P185" s="6"/>
      <c r="Q185" s="6"/>
    </row>
    <row r="186" s="3" customFormat="1" spans="1:17">
      <c r="A186" s="1"/>
      <c r="B186" s="1"/>
      <c r="C186" s="5"/>
      <c r="D186" s="5"/>
      <c r="E186" s="5"/>
      <c r="F186" s="6"/>
      <c r="G186" s="6"/>
      <c r="H186" s="6"/>
      <c r="I186" s="7"/>
      <c r="J186" s="7"/>
      <c r="K186" s="7"/>
      <c r="O186" s="6"/>
      <c r="P186" s="6"/>
      <c r="Q186" s="6"/>
    </row>
    <row r="187" s="3" customFormat="1" spans="1:17">
      <c r="A187" s="1"/>
      <c r="B187" s="1"/>
      <c r="C187" s="5"/>
      <c r="D187" s="5"/>
      <c r="E187" s="5"/>
      <c r="F187" s="6"/>
      <c r="G187" s="6"/>
      <c r="H187" s="6"/>
      <c r="I187" s="7"/>
      <c r="J187" s="7"/>
      <c r="K187" s="7"/>
      <c r="O187" s="6"/>
      <c r="P187" s="6"/>
      <c r="Q187" s="6"/>
    </row>
    <row r="188" s="3" customFormat="1" spans="1:17">
      <c r="A188" s="1"/>
      <c r="B188" s="1"/>
      <c r="C188" s="5"/>
      <c r="D188" s="5"/>
      <c r="E188" s="5"/>
      <c r="F188" s="6"/>
      <c r="G188" s="6"/>
      <c r="H188" s="6"/>
      <c r="I188" s="7"/>
      <c r="J188" s="7"/>
      <c r="K188" s="7"/>
      <c r="O188" s="6"/>
      <c r="P188" s="6"/>
      <c r="Q188" s="6"/>
    </row>
    <row r="189" s="3" customFormat="1" spans="1:17">
      <c r="A189" s="1"/>
      <c r="B189" s="1"/>
      <c r="C189" s="5"/>
      <c r="D189" s="5"/>
      <c r="E189" s="5"/>
      <c r="F189" s="6"/>
      <c r="G189" s="6"/>
      <c r="H189" s="6"/>
      <c r="I189" s="7"/>
      <c r="J189" s="7"/>
      <c r="K189" s="7"/>
      <c r="O189" s="6"/>
      <c r="P189" s="6"/>
      <c r="Q189" s="6"/>
    </row>
    <row r="190" s="3" customFormat="1" spans="1:17">
      <c r="A190" s="1"/>
      <c r="B190" s="1"/>
      <c r="C190" s="5"/>
      <c r="D190" s="5"/>
      <c r="E190" s="5"/>
      <c r="F190" s="6"/>
      <c r="G190" s="6"/>
      <c r="H190" s="6"/>
      <c r="I190" s="7"/>
      <c r="J190" s="7"/>
      <c r="K190" s="7"/>
      <c r="O190" s="6"/>
      <c r="P190" s="6"/>
      <c r="Q190" s="6"/>
    </row>
    <row r="191" s="3" customFormat="1" spans="1:17">
      <c r="A191" s="1"/>
      <c r="B191" s="1"/>
      <c r="C191" s="5"/>
      <c r="D191" s="5"/>
      <c r="E191" s="5"/>
      <c r="F191" s="6"/>
      <c r="G191" s="6"/>
      <c r="H191" s="6"/>
      <c r="I191" s="7"/>
      <c r="J191" s="7"/>
      <c r="K191" s="7"/>
      <c r="O191" s="6"/>
      <c r="P191" s="6"/>
      <c r="Q191" s="6"/>
    </row>
    <row r="192" s="3" customFormat="1" spans="1:17">
      <c r="A192" s="1"/>
      <c r="B192" s="1"/>
      <c r="C192" s="5"/>
      <c r="D192" s="5"/>
      <c r="E192" s="5"/>
      <c r="F192" s="6"/>
      <c r="G192" s="6"/>
      <c r="H192" s="6"/>
      <c r="I192" s="7"/>
      <c r="J192" s="7"/>
      <c r="K192" s="7"/>
      <c r="O192" s="6"/>
      <c r="P192" s="6"/>
      <c r="Q192" s="6"/>
    </row>
    <row r="193" s="3" customFormat="1" spans="1:17">
      <c r="A193" s="1"/>
      <c r="B193" s="1"/>
      <c r="C193" s="5"/>
      <c r="D193" s="5"/>
      <c r="E193" s="5"/>
      <c r="F193" s="6"/>
      <c r="G193" s="6"/>
      <c r="H193" s="6"/>
      <c r="I193" s="7"/>
      <c r="J193" s="7"/>
      <c r="K193" s="7"/>
      <c r="O193" s="6"/>
      <c r="P193" s="6"/>
      <c r="Q193" s="6"/>
    </row>
    <row r="194" s="3" customFormat="1" spans="1:17">
      <c r="A194" s="1"/>
      <c r="B194" s="1"/>
      <c r="C194" s="5"/>
      <c r="D194" s="5"/>
      <c r="E194" s="5"/>
      <c r="F194" s="6"/>
      <c r="G194" s="6"/>
      <c r="H194" s="6"/>
      <c r="I194" s="7"/>
      <c r="J194" s="7"/>
      <c r="K194" s="7"/>
      <c r="O194" s="6"/>
      <c r="P194" s="6"/>
      <c r="Q194" s="6"/>
    </row>
    <row r="195" s="3" customFormat="1" spans="1:17">
      <c r="A195" s="1"/>
      <c r="B195" s="1"/>
      <c r="C195" s="5"/>
      <c r="D195" s="5"/>
      <c r="E195" s="5"/>
      <c r="F195" s="6"/>
      <c r="G195" s="6"/>
      <c r="H195" s="6"/>
      <c r="I195" s="7"/>
      <c r="J195" s="7"/>
      <c r="K195" s="7"/>
      <c r="O195" s="6"/>
      <c r="P195" s="6"/>
      <c r="Q195" s="6"/>
    </row>
    <row r="196" s="3" customFormat="1" spans="1:17">
      <c r="A196" s="1"/>
      <c r="B196" s="1"/>
      <c r="C196" s="5"/>
      <c r="D196" s="5"/>
      <c r="E196" s="5"/>
      <c r="F196" s="6"/>
      <c r="G196" s="6"/>
      <c r="H196" s="6"/>
      <c r="I196" s="7"/>
      <c r="J196" s="7"/>
      <c r="K196" s="7"/>
      <c r="O196" s="6"/>
      <c r="P196" s="6"/>
      <c r="Q196" s="6"/>
    </row>
    <row r="197" s="3" customFormat="1" spans="1:17">
      <c r="A197" s="1"/>
      <c r="B197" s="1"/>
      <c r="C197" s="5"/>
      <c r="D197" s="5"/>
      <c r="E197" s="5"/>
      <c r="F197" s="6"/>
      <c r="G197" s="6"/>
      <c r="H197" s="6"/>
      <c r="I197" s="7"/>
      <c r="J197" s="7"/>
      <c r="K197" s="7"/>
      <c r="O197" s="6"/>
      <c r="P197" s="6"/>
      <c r="Q197" s="6"/>
    </row>
    <row r="198" s="3" customFormat="1" spans="1:17">
      <c r="A198" s="1"/>
      <c r="B198" s="1"/>
      <c r="C198" s="5"/>
      <c r="D198" s="5"/>
      <c r="E198" s="5"/>
      <c r="F198" s="6"/>
      <c r="G198" s="6"/>
      <c r="H198" s="6"/>
      <c r="I198" s="7"/>
      <c r="J198" s="7"/>
      <c r="K198" s="7"/>
      <c r="O198" s="6"/>
      <c r="P198" s="6"/>
      <c r="Q198" s="6"/>
    </row>
    <row r="199" s="3" customFormat="1" spans="1:17">
      <c r="A199" s="1"/>
      <c r="B199" s="1"/>
      <c r="C199" s="5"/>
      <c r="D199" s="5"/>
      <c r="E199" s="5"/>
      <c r="F199" s="6"/>
      <c r="G199" s="6"/>
      <c r="H199" s="6"/>
      <c r="I199" s="7"/>
      <c r="J199" s="7"/>
      <c r="K199" s="7"/>
      <c r="O199" s="6"/>
      <c r="P199" s="6"/>
      <c r="Q199" s="6"/>
    </row>
    <row r="200" s="3" customFormat="1" spans="1:17">
      <c r="A200" s="1"/>
      <c r="B200" s="1"/>
      <c r="C200" s="5"/>
      <c r="D200" s="5"/>
      <c r="E200" s="5"/>
      <c r="F200" s="6"/>
      <c r="G200" s="6"/>
      <c r="H200" s="6"/>
      <c r="I200" s="7"/>
      <c r="J200" s="7"/>
      <c r="K200" s="7"/>
      <c r="O200" s="6"/>
      <c r="P200" s="6"/>
      <c r="Q200" s="6"/>
    </row>
    <row r="201" s="3" customFormat="1" spans="1:17">
      <c r="A201" s="1"/>
      <c r="B201" s="1"/>
      <c r="C201" s="5"/>
      <c r="D201" s="5"/>
      <c r="E201" s="5"/>
      <c r="F201" s="6"/>
      <c r="G201" s="6"/>
      <c r="H201" s="6"/>
      <c r="I201" s="7"/>
      <c r="J201" s="7"/>
      <c r="K201" s="7"/>
      <c r="O201" s="6"/>
      <c r="P201" s="6"/>
      <c r="Q201" s="6"/>
    </row>
    <row r="202" s="3" customFormat="1" spans="1:17">
      <c r="A202" s="1"/>
      <c r="B202" s="1"/>
      <c r="C202" s="5"/>
      <c r="D202" s="5"/>
      <c r="E202" s="5"/>
      <c r="F202" s="6"/>
      <c r="G202" s="6"/>
      <c r="H202" s="6"/>
      <c r="I202" s="7"/>
      <c r="J202" s="7"/>
      <c r="K202" s="7"/>
      <c r="O202" s="6"/>
      <c r="P202" s="6"/>
      <c r="Q202" s="6"/>
    </row>
    <row r="203" s="3" customFormat="1" spans="1:17">
      <c r="A203" s="1"/>
      <c r="B203" s="1"/>
      <c r="C203" s="5"/>
      <c r="D203" s="5"/>
      <c r="E203" s="5"/>
      <c r="F203" s="6"/>
      <c r="G203" s="6"/>
      <c r="H203" s="6"/>
      <c r="I203" s="7"/>
      <c r="J203" s="7"/>
      <c r="K203" s="7"/>
      <c r="O203" s="6"/>
      <c r="P203" s="6"/>
      <c r="Q203" s="6"/>
    </row>
    <row r="204" s="3" customFormat="1" spans="1:17">
      <c r="A204" s="1"/>
      <c r="B204" s="1"/>
      <c r="C204" s="5"/>
      <c r="D204" s="5"/>
      <c r="E204" s="5"/>
      <c r="F204" s="6"/>
      <c r="G204" s="6"/>
      <c r="H204" s="6"/>
      <c r="I204" s="7"/>
      <c r="J204" s="7"/>
      <c r="K204" s="7"/>
      <c r="O204" s="6"/>
      <c r="P204" s="6"/>
      <c r="Q204" s="6"/>
    </row>
    <row r="205" s="3" customFormat="1" spans="1:17">
      <c r="A205" s="1"/>
      <c r="B205" s="1"/>
      <c r="C205" s="5"/>
      <c r="D205" s="5"/>
      <c r="E205" s="5"/>
      <c r="F205" s="6"/>
      <c r="G205" s="6"/>
      <c r="H205" s="6"/>
      <c r="I205" s="7"/>
      <c r="J205" s="7"/>
      <c r="K205" s="7"/>
      <c r="O205" s="6"/>
      <c r="P205" s="6"/>
      <c r="Q205" s="6"/>
    </row>
    <row r="206" s="3" customFormat="1" spans="1:17">
      <c r="A206" s="1"/>
      <c r="B206" s="1"/>
      <c r="C206" s="5"/>
      <c r="D206" s="5"/>
      <c r="E206" s="5"/>
      <c r="F206" s="6"/>
      <c r="G206" s="6"/>
      <c r="H206" s="6"/>
      <c r="I206" s="7"/>
      <c r="J206" s="7"/>
      <c r="K206" s="7"/>
      <c r="O206" s="6"/>
      <c r="P206" s="6"/>
      <c r="Q206" s="6"/>
    </row>
    <row r="207" s="3" customFormat="1" spans="1:17">
      <c r="A207" s="1"/>
      <c r="B207" s="1"/>
      <c r="C207" s="5"/>
      <c r="D207" s="5"/>
      <c r="E207" s="5"/>
      <c r="F207" s="6"/>
      <c r="G207" s="6"/>
      <c r="H207" s="6"/>
      <c r="I207" s="7"/>
      <c r="J207" s="7"/>
      <c r="K207" s="7"/>
      <c r="O207" s="6"/>
      <c r="P207" s="6"/>
      <c r="Q207" s="6"/>
    </row>
    <row r="208" s="3" customFormat="1" spans="1:17">
      <c r="A208" s="1"/>
      <c r="B208" s="1"/>
      <c r="C208" s="5"/>
      <c r="D208" s="5"/>
      <c r="E208" s="5"/>
      <c r="F208" s="6"/>
      <c r="G208" s="6"/>
      <c r="H208" s="6"/>
      <c r="I208" s="7"/>
      <c r="J208" s="7"/>
      <c r="K208" s="7"/>
      <c r="O208" s="6"/>
      <c r="P208" s="6"/>
      <c r="Q208" s="6"/>
    </row>
    <row r="209" s="3" customFormat="1" spans="1:17">
      <c r="A209" s="1"/>
      <c r="B209" s="1"/>
      <c r="C209" s="5"/>
      <c r="D209" s="5"/>
      <c r="E209" s="5"/>
      <c r="F209" s="6"/>
      <c r="G209" s="6"/>
      <c r="H209" s="6"/>
      <c r="I209" s="7"/>
      <c r="J209" s="7"/>
      <c r="K209" s="7"/>
      <c r="O209" s="6"/>
      <c r="P209" s="6"/>
      <c r="Q209" s="6"/>
    </row>
    <row r="210" s="3" customFormat="1" spans="1:17">
      <c r="A210" s="1"/>
      <c r="B210" s="1"/>
      <c r="C210" s="5"/>
      <c r="D210" s="5"/>
      <c r="E210" s="5"/>
      <c r="F210" s="6"/>
      <c r="G210" s="6"/>
      <c r="H210" s="6"/>
      <c r="I210" s="7"/>
      <c r="J210" s="7"/>
      <c r="K210" s="7"/>
      <c r="O210" s="6"/>
      <c r="P210" s="6"/>
      <c r="Q210" s="6"/>
    </row>
    <row r="211" s="3" customFormat="1" spans="1:17">
      <c r="A211" s="1"/>
      <c r="B211" s="1"/>
      <c r="C211" s="5"/>
      <c r="D211" s="5"/>
      <c r="E211" s="5"/>
      <c r="F211" s="6"/>
      <c r="G211" s="6"/>
      <c r="H211" s="6"/>
      <c r="I211" s="7"/>
      <c r="J211" s="7"/>
      <c r="K211" s="7"/>
      <c r="O211" s="6"/>
      <c r="P211" s="6"/>
      <c r="Q211" s="6"/>
    </row>
    <row r="212" s="3" customFormat="1" spans="1:17">
      <c r="A212" s="1"/>
      <c r="B212" s="1"/>
      <c r="C212" s="5"/>
      <c r="D212" s="5"/>
      <c r="E212" s="5"/>
      <c r="F212" s="6"/>
      <c r="G212" s="6"/>
      <c r="H212" s="6"/>
      <c r="I212" s="7"/>
      <c r="J212" s="7"/>
      <c r="K212" s="7"/>
      <c r="O212" s="6"/>
      <c r="P212" s="6"/>
      <c r="Q212" s="6"/>
    </row>
    <row r="213" s="3" customFormat="1" spans="1:17">
      <c r="A213" s="1"/>
      <c r="B213" s="1"/>
      <c r="C213" s="5"/>
      <c r="D213" s="5"/>
      <c r="E213" s="5"/>
      <c r="F213" s="6"/>
      <c r="G213" s="6"/>
      <c r="H213" s="6"/>
      <c r="I213" s="7"/>
      <c r="J213" s="7"/>
      <c r="K213" s="7"/>
      <c r="O213" s="6"/>
      <c r="P213" s="6"/>
      <c r="Q213" s="6"/>
    </row>
    <row r="214" s="3" customFormat="1" spans="1:17">
      <c r="A214" s="1"/>
      <c r="B214" s="1"/>
      <c r="C214" s="5"/>
      <c r="D214" s="5"/>
      <c r="E214" s="5"/>
      <c r="F214" s="6"/>
      <c r="G214" s="6"/>
      <c r="H214" s="6"/>
      <c r="I214" s="7"/>
      <c r="J214" s="7"/>
      <c r="K214" s="7"/>
      <c r="O214" s="6"/>
      <c r="P214" s="6"/>
      <c r="Q214" s="6"/>
    </row>
    <row r="215" s="3" customFormat="1" spans="1:17">
      <c r="A215" s="1"/>
      <c r="B215" s="1"/>
      <c r="C215" s="5"/>
      <c r="D215" s="5"/>
      <c r="E215" s="5"/>
      <c r="F215" s="6"/>
      <c r="G215" s="6"/>
      <c r="H215" s="6"/>
      <c r="I215" s="7"/>
      <c r="J215" s="7"/>
      <c r="K215" s="7"/>
      <c r="O215" s="6"/>
      <c r="P215" s="6"/>
      <c r="Q215" s="6"/>
    </row>
    <row r="216" s="3" customFormat="1" spans="1:17">
      <c r="A216" s="1"/>
      <c r="B216" s="1"/>
      <c r="C216" s="5"/>
      <c r="D216" s="5"/>
      <c r="E216" s="5"/>
      <c r="F216" s="6"/>
      <c r="G216" s="6"/>
      <c r="H216" s="6"/>
      <c r="I216" s="7"/>
      <c r="J216" s="7"/>
      <c r="K216" s="7"/>
      <c r="O216" s="6"/>
      <c r="P216" s="6"/>
      <c r="Q216" s="6"/>
    </row>
    <row r="217" s="3" customFormat="1" spans="1:17">
      <c r="A217" s="1"/>
      <c r="B217" s="1"/>
      <c r="C217" s="5"/>
      <c r="D217" s="5"/>
      <c r="E217" s="5"/>
      <c r="F217" s="6"/>
      <c r="G217" s="6"/>
      <c r="H217" s="6"/>
      <c r="I217" s="7"/>
      <c r="J217" s="7"/>
      <c r="K217" s="7"/>
      <c r="O217" s="6"/>
      <c r="P217" s="6"/>
      <c r="Q217" s="6"/>
    </row>
    <row r="218" s="3" customFormat="1" spans="1:17">
      <c r="A218" s="1"/>
      <c r="B218" s="1"/>
      <c r="C218" s="5"/>
      <c r="D218" s="5"/>
      <c r="E218" s="5"/>
      <c r="F218" s="6"/>
      <c r="G218" s="6"/>
      <c r="H218" s="6"/>
      <c r="I218" s="7"/>
      <c r="J218" s="7"/>
      <c r="K218" s="7"/>
      <c r="O218" s="6"/>
      <c r="P218" s="6"/>
      <c r="Q218" s="6"/>
    </row>
    <row r="219" s="3" customFormat="1" spans="1:17">
      <c r="A219" s="1"/>
      <c r="B219" s="1"/>
      <c r="C219" s="5"/>
      <c r="D219" s="5"/>
      <c r="E219" s="5"/>
      <c r="F219" s="6"/>
      <c r="G219" s="6"/>
      <c r="H219" s="6"/>
      <c r="I219" s="7"/>
      <c r="J219" s="7"/>
      <c r="K219" s="7"/>
      <c r="O219" s="6"/>
      <c r="P219" s="6"/>
      <c r="Q219" s="6"/>
    </row>
    <row r="220" s="3" customFormat="1" spans="1:17">
      <c r="A220" s="1"/>
      <c r="B220" s="1"/>
      <c r="C220" s="5"/>
      <c r="D220" s="5"/>
      <c r="E220" s="5"/>
      <c r="F220" s="6"/>
      <c r="G220" s="6"/>
      <c r="H220" s="6"/>
      <c r="I220" s="7"/>
      <c r="J220" s="7"/>
      <c r="K220" s="7"/>
      <c r="O220" s="6"/>
      <c r="P220" s="6"/>
      <c r="Q220" s="6"/>
    </row>
    <row r="221" s="3" customFormat="1" spans="1:17">
      <c r="A221" s="1"/>
      <c r="B221" s="1"/>
      <c r="C221" s="5"/>
      <c r="D221" s="5"/>
      <c r="E221" s="5"/>
      <c r="F221" s="6"/>
      <c r="G221" s="6"/>
      <c r="H221" s="6"/>
      <c r="I221" s="7"/>
      <c r="J221" s="7"/>
      <c r="K221" s="7"/>
      <c r="O221" s="6"/>
      <c r="P221" s="6"/>
      <c r="Q221" s="6"/>
    </row>
    <row r="222" s="3" customFormat="1" spans="1:17">
      <c r="A222" s="1"/>
      <c r="B222" s="1"/>
      <c r="C222" s="5"/>
      <c r="D222" s="5"/>
      <c r="E222" s="5"/>
      <c r="F222" s="6"/>
      <c r="G222" s="6"/>
      <c r="H222" s="6"/>
      <c r="I222" s="7"/>
      <c r="J222" s="7"/>
      <c r="K222" s="7"/>
      <c r="O222" s="6"/>
      <c r="P222" s="6"/>
      <c r="Q222" s="6"/>
    </row>
    <row r="223" s="3" customFormat="1" spans="1:17">
      <c r="A223" s="1"/>
      <c r="B223" s="1"/>
      <c r="C223" s="5"/>
      <c r="D223" s="5"/>
      <c r="E223" s="5"/>
      <c r="F223" s="6"/>
      <c r="G223" s="6"/>
      <c r="H223" s="6"/>
      <c r="I223" s="7"/>
      <c r="J223" s="7"/>
      <c r="K223" s="7"/>
      <c r="O223" s="6"/>
      <c r="P223" s="6"/>
      <c r="Q223" s="6"/>
    </row>
    <row r="224" s="3" customFormat="1" spans="1:17">
      <c r="A224" s="1"/>
      <c r="B224" s="1"/>
      <c r="C224" s="5"/>
      <c r="D224" s="5"/>
      <c r="E224" s="5"/>
      <c r="F224" s="6"/>
      <c r="G224" s="6"/>
      <c r="H224" s="6"/>
      <c r="I224" s="7"/>
      <c r="J224" s="7"/>
      <c r="K224" s="7"/>
      <c r="O224" s="6"/>
      <c r="P224" s="6"/>
      <c r="Q224" s="6"/>
    </row>
    <row r="225" s="3" customFormat="1" spans="1:17">
      <c r="A225" s="1"/>
      <c r="B225" s="1"/>
      <c r="C225" s="5"/>
      <c r="D225" s="5"/>
      <c r="E225" s="5"/>
      <c r="F225" s="6"/>
      <c r="G225" s="6"/>
      <c r="H225" s="6"/>
      <c r="I225" s="7"/>
      <c r="J225" s="7"/>
      <c r="K225" s="7"/>
      <c r="O225" s="6"/>
      <c r="P225" s="6"/>
      <c r="Q225" s="6"/>
    </row>
    <row r="226" s="3" customFormat="1" spans="1:17">
      <c r="A226" s="1"/>
      <c r="B226" s="1"/>
      <c r="C226" s="5"/>
      <c r="D226" s="5"/>
      <c r="E226" s="5"/>
      <c r="F226" s="6"/>
      <c r="G226" s="6"/>
      <c r="H226" s="6"/>
      <c r="I226" s="7"/>
      <c r="J226" s="7"/>
      <c r="K226" s="7"/>
      <c r="O226" s="6"/>
      <c r="P226" s="6"/>
      <c r="Q226" s="6"/>
    </row>
    <row r="227" s="3" customFormat="1" spans="1:17">
      <c r="A227" s="1"/>
      <c r="B227" s="1"/>
      <c r="C227" s="5"/>
      <c r="D227" s="5"/>
      <c r="E227" s="5"/>
      <c r="F227" s="6"/>
      <c r="G227" s="6"/>
      <c r="H227" s="6"/>
      <c r="I227" s="7"/>
      <c r="J227" s="7"/>
      <c r="K227" s="7"/>
      <c r="O227" s="6"/>
      <c r="P227" s="6"/>
      <c r="Q227" s="6"/>
    </row>
    <row r="228" s="3" customFormat="1" spans="1:17">
      <c r="A228" s="1"/>
      <c r="B228" s="1"/>
      <c r="C228" s="5"/>
      <c r="D228" s="5"/>
      <c r="E228" s="5"/>
      <c r="F228" s="6"/>
      <c r="G228" s="6"/>
      <c r="H228" s="6"/>
      <c r="I228" s="7"/>
      <c r="J228" s="7"/>
      <c r="K228" s="7"/>
      <c r="O228" s="6"/>
      <c r="P228" s="6"/>
      <c r="Q228" s="6"/>
    </row>
    <row r="229" s="3" customFormat="1" spans="1:17">
      <c r="A229" s="1"/>
      <c r="B229" s="1"/>
      <c r="C229" s="5"/>
      <c r="D229" s="5"/>
      <c r="E229" s="5"/>
      <c r="F229" s="6"/>
      <c r="G229" s="6"/>
      <c r="H229" s="6"/>
      <c r="I229" s="7"/>
      <c r="J229" s="7"/>
      <c r="K229" s="7"/>
      <c r="O229" s="6"/>
      <c r="P229" s="6"/>
      <c r="Q229" s="6"/>
    </row>
    <row r="230" s="3" customFormat="1" spans="1:17">
      <c r="A230" s="1"/>
      <c r="B230" s="1"/>
      <c r="C230" s="5"/>
      <c r="D230" s="5"/>
      <c r="E230" s="5"/>
      <c r="F230" s="6"/>
      <c r="G230" s="6"/>
      <c r="H230" s="6"/>
      <c r="I230" s="7"/>
      <c r="J230" s="7"/>
      <c r="K230" s="7"/>
      <c r="O230" s="6"/>
      <c r="P230" s="6"/>
      <c r="Q230" s="6"/>
    </row>
    <row r="231" s="3" customFormat="1" spans="1:17">
      <c r="A231" s="1"/>
      <c r="B231" s="1"/>
      <c r="C231" s="5"/>
      <c r="D231" s="5"/>
      <c r="E231" s="5"/>
      <c r="F231" s="6"/>
      <c r="G231" s="6"/>
      <c r="H231" s="6"/>
      <c r="I231" s="7"/>
      <c r="J231" s="7"/>
      <c r="K231" s="7"/>
      <c r="O231" s="6"/>
      <c r="P231" s="6"/>
      <c r="Q231" s="6"/>
    </row>
    <row r="232" s="3" customFormat="1" spans="1:17">
      <c r="A232" s="1"/>
      <c r="B232" s="1"/>
      <c r="C232" s="5"/>
      <c r="D232" s="5"/>
      <c r="E232" s="5"/>
      <c r="F232" s="6"/>
      <c r="G232" s="6"/>
      <c r="H232" s="6"/>
      <c r="I232" s="7"/>
      <c r="J232" s="7"/>
      <c r="K232" s="7"/>
      <c r="O232" s="6"/>
      <c r="P232" s="6"/>
      <c r="Q232" s="6"/>
    </row>
    <row r="233" s="3" customFormat="1" spans="1:17">
      <c r="A233" s="1"/>
      <c r="B233" s="1"/>
      <c r="C233" s="5"/>
      <c r="D233" s="5"/>
      <c r="E233" s="5"/>
      <c r="F233" s="6"/>
      <c r="G233" s="6"/>
      <c r="H233" s="6"/>
      <c r="I233" s="7"/>
      <c r="J233" s="7"/>
      <c r="K233" s="7"/>
      <c r="O233" s="6"/>
      <c r="P233" s="6"/>
      <c r="Q233" s="6"/>
    </row>
    <row r="234" s="3" customFormat="1" spans="1:17">
      <c r="A234" s="1"/>
      <c r="B234" s="1"/>
      <c r="C234" s="5"/>
      <c r="D234" s="5"/>
      <c r="E234" s="5"/>
      <c r="F234" s="6"/>
      <c r="G234" s="6"/>
      <c r="H234" s="6"/>
      <c r="I234" s="7"/>
      <c r="J234" s="7"/>
      <c r="K234" s="7"/>
      <c r="O234" s="6"/>
      <c r="P234" s="6"/>
      <c r="Q234" s="6"/>
    </row>
    <row r="235" s="3" customFormat="1" spans="1:17">
      <c r="A235" s="1"/>
      <c r="B235" s="1"/>
      <c r="C235" s="5"/>
      <c r="D235" s="5"/>
      <c r="E235" s="5"/>
      <c r="F235" s="6"/>
      <c r="G235" s="6"/>
      <c r="H235" s="6"/>
      <c r="I235" s="7"/>
      <c r="J235" s="7"/>
      <c r="K235" s="7"/>
      <c r="O235" s="6"/>
      <c r="P235" s="6"/>
      <c r="Q235" s="6"/>
    </row>
    <row r="236" s="3" customFormat="1" spans="1:17">
      <c r="A236" s="1"/>
      <c r="B236" s="1"/>
      <c r="C236" s="5"/>
      <c r="D236" s="5"/>
      <c r="E236" s="5"/>
      <c r="F236" s="6"/>
      <c r="G236" s="6"/>
      <c r="H236" s="6"/>
      <c r="I236" s="7"/>
      <c r="J236" s="7"/>
      <c r="K236" s="7"/>
      <c r="O236" s="6"/>
      <c r="P236" s="6"/>
      <c r="Q236" s="6"/>
    </row>
    <row r="237" s="3" customFormat="1" spans="1:17">
      <c r="A237" s="1"/>
      <c r="B237" s="1"/>
      <c r="C237" s="5"/>
      <c r="D237" s="5"/>
      <c r="E237" s="5"/>
      <c r="F237" s="6"/>
      <c r="G237" s="6"/>
      <c r="H237" s="6"/>
      <c r="I237" s="7"/>
      <c r="J237" s="7"/>
      <c r="K237" s="7"/>
      <c r="O237" s="6"/>
      <c r="P237" s="6"/>
      <c r="Q237" s="6"/>
    </row>
    <row r="238" s="3" customFormat="1" spans="1:17">
      <c r="A238" s="1"/>
      <c r="B238" s="1"/>
      <c r="C238" s="5"/>
      <c r="D238" s="5"/>
      <c r="E238" s="5"/>
      <c r="F238" s="6"/>
      <c r="G238" s="6"/>
      <c r="H238" s="6"/>
      <c r="I238" s="7"/>
      <c r="J238" s="7"/>
      <c r="K238" s="7"/>
      <c r="O238" s="6"/>
      <c r="P238" s="6"/>
      <c r="Q238" s="6"/>
    </row>
    <row r="239" s="3" customFormat="1" spans="1:17">
      <c r="A239" s="1"/>
      <c r="B239" s="1"/>
      <c r="C239" s="5"/>
      <c r="D239" s="5"/>
      <c r="E239" s="5"/>
      <c r="F239" s="6"/>
      <c r="G239" s="6"/>
      <c r="H239" s="6"/>
      <c r="I239" s="7"/>
      <c r="J239" s="7"/>
      <c r="K239" s="7"/>
      <c r="O239" s="6"/>
      <c r="P239" s="6"/>
      <c r="Q239" s="6"/>
    </row>
    <row r="240" s="3" customFormat="1" spans="1:17">
      <c r="A240" s="1"/>
      <c r="B240" s="1"/>
      <c r="C240" s="5"/>
      <c r="D240" s="5"/>
      <c r="E240" s="5"/>
      <c r="F240" s="6"/>
      <c r="G240" s="6"/>
      <c r="H240" s="6"/>
      <c r="I240" s="7"/>
      <c r="J240" s="7"/>
      <c r="K240" s="7"/>
      <c r="O240" s="6"/>
      <c r="P240" s="6"/>
      <c r="Q240" s="6"/>
    </row>
    <row r="241" s="3" customFormat="1" spans="1:17">
      <c r="A241" s="1"/>
      <c r="B241" s="1"/>
      <c r="C241" s="5"/>
      <c r="D241" s="5"/>
      <c r="E241" s="5"/>
      <c r="F241" s="6"/>
      <c r="G241" s="6"/>
      <c r="H241" s="6"/>
      <c r="I241" s="7"/>
      <c r="J241" s="7"/>
      <c r="K241" s="7"/>
      <c r="O241" s="6"/>
      <c r="P241" s="6"/>
      <c r="Q241" s="6"/>
    </row>
    <row r="242" s="3" customFormat="1" spans="1:17">
      <c r="A242" s="1"/>
      <c r="B242" s="1"/>
      <c r="C242" s="5"/>
      <c r="D242" s="5"/>
      <c r="E242" s="5"/>
      <c r="F242" s="6"/>
      <c r="G242" s="6"/>
      <c r="H242" s="6"/>
      <c r="I242" s="7"/>
      <c r="J242" s="7"/>
      <c r="K242" s="7"/>
      <c r="O242" s="6"/>
      <c r="P242" s="6"/>
      <c r="Q242" s="6"/>
    </row>
    <row r="243" s="3" customFormat="1" spans="1:17">
      <c r="A243" s="1"/>
      <c r="B243" s="1"/>
      <c r="C243" s="5"/>
      <c r="D243" s="5"/>
      <c r="E243" s="5"/>
      <c r="F243" s="6"/>
      <c r="G243" s="6"/>
      <c r="H243" s="6"/>
      <c r="I243" s="7"/>
      <c r="J243" s="7"/>
      <c r="K243" s="7"/>
      <c r="O243" s="6"/>
      <c r="P243" s="6"/>
      <c r="Q243" s="6"/>
    </row>
    <row r="244" s="3" customFormat="1" spans="1:17">
      <c r="A244" s="1"/>
      <c r="B244" s="1"/>
      <c r="C244" s="5"/>
      <c r="D244" s="5"/>
      <c r="E244" s="5"/>
      <c r="F244" s="6"/>
      <c r="G244" s="6"/>
      <c r="H244" s="6"/>
      <c r="I244" s="7"/>
      <c r="J244" s="7"/>
      <c r="K244" s="7"/>
      <c r="O244" s="6"/>
      <c r="P244" s="6"/>
      <c r="Q244" s="6"/>
    </row>
    <row r="245" s="3" customFormat="1" spans="1:17">
      <c r="A245" s="1"/>
      <c r="B245" s="1"/>
      <c r="C245" s="5"/>
      <c r="D245" s="5"/>
      <c r="E245" s="5"/>
      <c r="F245" s="6"/>
      <c r="G245" s="6"/>
      <c r="H245" s="6"/>
      <c r="I245" s="7"/>
      <c r="J245" s="7"/>
      <c r="K245" s="7"/>
      <c r="O245" s="6"/>
      <c r="P245" s="6"/>
      <c r="Q245" s="6"/>
    </row>
    <row r="246" s="3" customFormat="1" spans="1:17">
      <c r="A246" s="1"/>
      <c r="B246" s="1"/>
      <c r="C246" s="5"/>
      <c r="D246" s="5"/>
      <c r="E246" s="5"/>
      <c r="F246" s="6"/>
      <c r="G246" s="6"/>
      <c r="H246" s="6"/>
      <c r="I246" s="7"/>
      <c r="J246" s="7"/>
      <c r="K246" s="7"/>
      <c r="O246" s="6"/>
      <c r="P246" s="6"/>
      <c r="Q246" s="6"/>
    </row>
    <row r="247" s="3" customFormat="1" spans="1:17">
      <c r="A247" s="1"/>
      <c r="B247" s="1"/>
      <c r="C247" s="5"/>
      <c r="D247" s="5"/>
      <c r="E247" s="5"/>
      <c r="F247" s="6"/>
      <c r="G247" s="6"/>
      <c r="H247" s="6"/>
      <c r="I247" s="7"/>
      <c r="J247" s="7"/>
      <c r="K247" s="7"/>
      <c r="O247" s="6"/>
      <c r="P247" s="6"/>
      <c r="Q247" s="6"/>
    </row>
    <row r="248" s="3" customFormat="1" spans="1:17">
      <c r="A248" s="1"/>
      <c r="B248" s="1"/>
      <c r="C248" s="5"/>
      <c r="D248" s="5"/>
      <c r="E248" s="5"/>
      <c r="F248" s="6"/>
      <c r="G248" s="6"/>
      <c r="H248" s="6"/>
      <c r="I248" s="7"/>
      <c r="J248" s="7"/>
      <c r="K248" s="7"/>
      <c r="O248" s="6"/>
      <c r="P248" s="6"/>
      <c r="Q248" s="6"/>
    </row>
    <row r="249" s="3" customFormat="1" spans="1:17">
      <c r="A249" s="1"/>
      <c r="B249" s="1"/>
      <c r="C249" s="5"/>
      <c r="D249" s="5"/>
      <c r="E249" s="5"/>
      <c r="F249" s="6"/>
      <c r="G249" s="6"/>
      <c r="H249" s="6"/>
      <c r="I249" s="7"/>
      <c r="J249" s="7"/>
      <c r="K249" s="7"/>
      <c r="O249" s="6"/>
      <c r="P249" s="6"/>
      <c r="Q249" s="6"/>
    </row>
    <row r="250" s="3" customFormat="1" spans="1:17">
      <c r="A250" s="1"/>
      <c r="B250" s="1"/>
      <c r="C250" s="5"/>
      <c r="D250" s="5"/>
      <c r="E250" s="5"/>
      <c r="F250" s="6"/>
      <c r="G250" s="6"/>
      <c r="H250" s="6"/>
      <c r="I250" s="7"/>
      <c r="J250" s="7"/>
      <c r="K250" s="7"/>
      <c r="O250" s="6"/>
      <c r="P250" s="6"/>
      <c r="Q250" s="6"/>
    </row>
    <row r="251" s="3" customFormat="1" spans="1:17">
      <c r="A251" s="1"/>
      <c r="B251" s="1"/>
      <c r="C251" s="5"/>
      <c r="D251" s="5"/>
      <c r="E251" s="5"/>
      <c r="F251" s="6"/>
      <c r="G251" s="6"/>
      <c r="H251" s="6"/>
      <c r="I251" s="7"/>
      <c r="J251" s="7"/>
      <c r="K251" s="7"/>
      <c r="O251" s="6"/>
      <c r="P251" s="6"/>
      <c r="Q251" s="6"/>
    </row>
    <row r="252" s="3" customFormat="1" spans="1:17">
      <c r="A252" s="1"/>
      <c r="B252" s="1"/>
      <c r="C252" s="5"/>
      <c r="D252" s="5"/>
      <c r="E252" s="5"/>
      <c r="F252" s="6"/>
      <c r="G252" s="6"/>
      <c r="H252" s="6"/>
      <c r="I252" s="7"/>
      <c r="J252" s="7"/>
      <c r="K252" s="7"/>
      <c r="O252" s="6"/>
      <c r="P252" s="6"/>
      <c r="Q252" s="6"/>
    </row>
    <row r="253" s="3" customFormat="1" spans="1:17">
      <c r="A253" s="1"/>
      <c r="B253" s="1"/>
      <c r="C253" s="5"/>
      <c r="D253" s="5"/>
      <c r="E253" s="5"/>
      <c r="F253" s="6"/>
      <c r="G253" s="6"/>
      <c r="H253" s="6"/>
      <c r="I253" s="7"/>
      <c r="J253" s="7"/>
      <c r="K253" s="7"/>
      <c r="O253" s="6"/>
      <c r="P253" s="6"/>
      <c r="Q253" s="6"/>
    </row>
    <row r="254" s="3" customFormat="1" spans="1:17">
      <c r="A254" s="1"/>
      <c r="B254" s="1"/>
      <c r="C254" s="5"/>
      <c r="D254" s="5"/>
      <c r="E254" s="5"/>
      <c r="F254" s="6"/>
      <c r="G254" s="6"/>
      <c r="H254" s="6"/>
      <c r="I254" s="7"/>
      <c r="J254" s="7"/>
      <c r="K254" s="7"/>
      <c r="O254" s="6"/>
      <c r="P254" s="6"/>
      <c r="Q254" s="6"/>
    </row>
    <row r="255" s="3" customFormat="1" spans="1:17">
      <c r="A255" s="1"/>
      <c r="B255" s="1"/>
      <c r="C255" s="5"/>
      <c r="D255" s="5"/>
      <c r="E255" s="5"/>
      <c r="F255" s="6"/>
      <c r="G255" s="6"/>
      <c r="H255" s="6"/>
      <c r="I255" s="7"/>
      <c r="J255" s="7"/>
      <c r="K255" s="7"/>
      <c r="O255" s="6"/>
      <c r="P255" s="6"/>
      <c r="Q255" s="6"/>
    </row>
    <row r="256" s="3" customFormat="1" spans="1:17">
      <c r="A256" s="1"/>
      <c r="B256" s="1"/>
      <c r="C256" s="5"/>
      <c r="D256" s="5"/>
      <c r="E256" s="5"/>
      <c r="F256" s="6"/>
      <c r="G256" s="6"/>
      <c r="H256" s="6"/>
      <c r="I256" s="7"/>
      <c r="J256" s="7"/>
      <c r="K256" s="7"/>
      <c r="O256" s="6"/>
      <c r="P256" s="6"/>
      <c r="Q256" s="6"/>
    </row>
    <row r="257" s="3" customFormat="1" spans="1:17">
      <c r="A257" s="1"/>
      <c r="B257" s="1"/>
      <c r="C257" s="5"/>
      <c r="D257" s="5"/>
      <c r="E257" s="5"/>
      <c r="F257" s="6"/>
      <c r="G257" s="6"/>
      <c r="H257" s="6"/>
      <c r="I257" s="7"/>
      <c r="J257" s="7"/>
      <c r="K257" s="7"/>
      <c r="O257" s="6"/>
      <c r="P257" s="6"/>
      <c r="Q257" s="6"/>
    </row>
    <row r="258" s="3" customFormat="1" spans="1:17">
      <c r="A258" s="1"/>
      <c r="B258" s="1"/>
      <c r="C258" s="5"/>
      <c r="D258" s="5"/>
      <c r="E258" s="5"/>
      <c r="F258" s="6"/>
      <c r="G258" s="6"/>
      <c r="H258" s="6"/>
      <c r="I258" s="7"/>
      <c r="J258" s="7"/>
      <c r="K258" s="7"/>
      <c r="O258" s="6"/>
      <c r="P258" s="6"/>
      <c r="Q258" s="6"/>
    </row>
    <row r="259" s="3" customFormat="1" spans="1:17">
      <c r="A259" s="1"/>
      <c r="B259" s="1"/>
      <c r="C259" s="5"/>
      <c r="D259" s="5"/>
      <c r="E259" s="5"/>
      <c r="F259" s="6"/>
      <c r="G259" s="6"/>
      <c r="H259" s="6"/>
      <c r="I259" s="7"/>
      <c r="J259" s="7"/>
      <c r="K259" s="7"/>
      <c r="O259" s="6"/>
      <c r="P259" s="6"/>
      <c r="Q259" s="6"/>
    </row>
    <row r="260" s="3" customFormat="1" spans="1:17">
      <c r="A260" s="1"/>
      <c r="B260" s="1"/>
      <c r="C260" s="5"/>
      <c r="D260" s="5"/>
      <c r="E260" s="5"/>
      <c r="F260" s="6"/>
      <c r="G260" s="6"/>
      <c r="H260" s="6"/>
      <c r="I260" s="7"/>
      <c r="J260" s="7"/>
      <c r="K260" s="7"/>
      <c r="O260" s="6"/>
      <c r="P260" s="6"/>
      <c r="Q260" s="6"/>
    </row>
    <row r="261" s="3" customFormat="1" spans="1:17">
      <c r="A261" s="1"/>
      <c r="B261" s="1"/>
      <c r="C261" s="5"/>
      <c r="D261" s="5"/>
      <c r="E261" s="5"/>
      <c r="F261" s="6"/>
      <c r="G261" s="6"/>
      <c r="H261" s="6"/>
      <c r="I261" s="7"/>
      <c r="J261" s="7"/>
      <c r="K261" s="7"/>
      <c r="O261" s="6"/>
      <c r="P261" s="6"/>
      <c r="Q261" s="6"/>
    </row>
    <row r="262" s="3" customFormat="1" spans="1:17">
      <c r="A262" s="1"/>
      <c r="B262" s="1"/>
      <c r="C262" s="5"/>
      <c r="D262" s="5"/>
      <c r="E262" s="5"/>
      <c r="F262" s="6"/>
      <c r="G262" s="6"/>
      <c r="H262" s="6"/>
      <c r="I262" s="7"/>
      <c r="J262" s="7"/>
      <c r="K262" s="7"/>
      <c r="O262" s="6"/>
      <c r="P262" s="6"/>
      <c r="Q262" s="6"/>
    </row>
    <row r="263" s="3" customFormat="1" spans="1:17">
      <c r="A263" s="1"/>
      <c r="B263" s="1"/>
      <c r="C263" s="5"/>
      <c r="D263" s="5"/>
      <c r="E263" s="5"/>
      <c r="F263" s="6"/>
      <c r="G263" s="6"/>
      <c r="H263" s="6"/>
      <c r="I263" s="7"/>
      <c r="J263" s="7"/>
      <c r="K263" s="7"/>
      <c r="O263" s="6"/>
      <c r="P263" s="6"/>
      <c r="Q263" s="6"/>
    </row>
    <row r="264" s="3" customFormat="1" spans="1:17">
      <c r="A264" s="1"/>
      <c r="B264" s="1"/>
      <c r="C264" s="5"/>
      <c r="D264" s="5"/>
      <c r="E264" s="5"/>
      <c r="F264" s="6"/>
      <c r="G264" s="6"/>
      <c r="H264" s="6"/>
      <c r="I264" s="7"/>
      <c r="J264" s="7"/>
      <c r="K264" s="7"/>
      <c r="O264" s="6"/>
      <c r="P264" s="6"/>
      <c r="Q264" s="6"/>
    </row>
    <row r="265" s="3" customFormat="1" spans="1:17">
      <c r="A265" s="1"/>
      <c r="B265" s="1"/>
      <c r="C265" s="5"/>
      <c r="D265" s="5"/>
      <c r="E265" s="5"/>
      <c r="F265" s="6"/>
      <c r="G265" s="6"/>
      <c r="H265" s="6"/>
      <c r="I265" s="7"/>
      <c r="J265" s="7"/>
      <c r="K265" s="7"/>
      <c r="O265" s="6"/>
      <c r="P265" s="6"/>
      <c r="Q265" s="6"/>
    </row>
    <row r="266" s="3" customFormat="1" spans="1:17">
      <c r="A266" s="1"/>
      <c r="B266" s="1"/>
      <c r="C266" s="5"/>
      <c r="D266" s="5"/>
      <c r="E266" s="5"/>
      <c r="F266" s="6"/>
      <c r="G266" s="6"/>
      <c r="H266" s="6"/>
      <c r="I266" s="7"/>
      <c r="J266" s="7"/>
      <c r="K266" s="7"/>
      <c r="O266" s="6"/>
      <c r="P266" s="6"/>
      <c r="Q266" s="6"/>
    </row>
    <row r="267" s="3" customFormat="1" spans="1:17">
      <c r="A267" s="1"/>
      <c r="B267" s="1"/>
      <c r="C267" s="5"/>
      <c r="D267" s="5"/>
      <c r="E267" s="5"/>
      <c r="F267" s="6"/>
      <c r="G267" s="6"/>
      <c r="H267" s="6"/>
      <c r="I267" s="7"/>
      <c r="J267" s="7"/>
      <c r="K267" s="7"/>
      <c r="O267" s="6"/>
      <c r="P267" s="6"/>
      <c r="Q267" s="6"/>
    </row>
    <row r="268" s="3" customFormat="1" spans="1:17">
      <c r="A268" s="1"/>
      <c r="B268" s="1"/>
      <c r="C268" s="5"/>
      <c r="D268" s="5"/>
      <c r="E268" s="5"/>
      <c r="F268" s="6"/>
      <c r="G268" s="6"/>
      <c r="H268" s="6"/>
      <c r="I268" s="7"/>
      <c r="J268" s="7"/>
      <c r="K268" s="7"/>
      <c r="O268" s="6"/>
      <c r="P268" s="6"/>
      <c r="Q268" s="6"/>
    </row>
    <row r="269" s="3" customFormat="1" spans="1:17">
      <c r="A269" s="1"/>
      <c r="B269" s="1"/>
      <c r="C269" s="5"/>
      <c r="D269" s="5"/>
      <c r="E269" s="5"/>
      <c r="F269" s="6"/>
      <c r="G269" s="6"/>
      <c r="H269" s="6"/>
      <c r="I269" s="7"/>
      <c r="J269" s="7"/>
      <c r="K269" s="7"/>
      <c r="O269" s="6"/>
      <c r="P269" s="6"/>
      <c r="Q269" s="6"/>
    </row>
    <row r="270" s="3" customFormat="1" spans="1:17">
      <c r="A270" s="1"/>
      <c r="B270" s="1"/>
      <c r="C270" s="5"/>
      <c r="D270" s="5"/>
      <c r="E270" s="5"/>
      <c r="F270" s="6"/>
      <c r="G270" s="6"/>
      <c r="H270" s="6"/>
      <c r="I270" s="7"/>
      <c r="J270" s="7"/>
      <c r="K270" s="7"/>
      <c r="O270" s="6"/>
      <c r="P270" s="6"/>
      <c r="Q270" s="6"/>
    </row>
    <row r="271" s="3" customFormat="1" spans="1:17">
      <c r="A271" s="1"/>
      <c r="B271" s="1"/>
      <c r="C271" s="5"/>
      <c r="D271" s="5"/>
      <c r="E271" s="5"/>
      <c r="F271" s="6"/>
      <c r="G271" s="6"/>
      <c r="H271" s="6"/>
      <c r="I271" s="7"/>
      <c r="J271" s="7"/>
      <c r="K271" s="7"/>
      <c r="O271" s="6"/>
      <c r="P271" s="6"/>
      <c r="Q271" s="6"/>
    </row>
    <row r="272" s="3" customFormat="1" spans="1:17">
      <c r="A272" s="1"/>
      <c r="B272" s="1"/>
      <c r="C272" s="5"/>
      <c r="D272" s="5"/>
      <c r="E272" s="5"/>
      <c r="F272" s="6"/>
      <c r="G272" s="6"/>
      <c r="H272" s="6"/>
      <c r="I272" s="7"/>
      <c r="J272" s="7"/>
      <c r="K272" s="7"/>
      <c r="O272" s="6"/>
      <c r="P272" s="6"/>
      <c r="Q272" s="6"/>
    </row>
    <row r="273" s="3" customFormat="1" spans="1:17">
      <c r="A273" s="1"/>
      <c r="B273" s="1"/>
      <c r="C273" s="5"/>
      <c r="D273" s="5"/>
      <c r="E273" s="5"/>
      <c r="F273" s="6"/>
      <c r="G273" s="6"/>
      <c r="H273" s="6"/>
      <c r="I273" s="7"/>
      <c r="J273" s="7"/>
      <c r="K273" s="7"/>
      <c r="O273" s="6"/>
      <c r="P273" s="6"/>
      <c r="Q273" s="6"/>
    </row>
    <row r="274" s="3" customFormat="1" spans="1:17">
      <c r="A274" s="1"/>
      <c r="B274" s="1"/>
      <c r="C274" s="5"/>
      <c r="D274" s="5"/>
      <c r="E274" s="5"/>
      <c r="F274" s="6"/>
      <c r="G274" s="6"/>
      <c r="H274" s="6"/>
      <c r="I274" s="7"/>
      <c r="J274" s="7"/>
      <c r="K274" s="7"/>
      <c r="O274" s="6"/>
      <c r="P274" s="6"/>
      <c r="Q274" s="6"/>
    </row>
    <row r="275" s="3" customFormat="1" spans="1:17">
      <c r="A275" s="1"/>
      <c r="B275" s="1"/>
      <c r="C275" s="5"/>
      <c r="D275" s="5"/>
      <c r="E275" s="5"/>
      <c r="F275" s="6"/>
      <c r="G275" s="6"/>
      <c r="H275" s="6"/>
      <c r="I275" s="7"/>
      <c r="J275" s="7"/>
      <c r="K275" s="7"/>
      <c r="O275" s="6"/>
      <c r="P275" s="6"/>
      <c r="Q275" s="6"/>
    </row>
    <row r="276" s="3" customFormat="1" spans="1:17">
      <c r="A276" s="1"/>
      <c r="B276" s="1"/>
      <c r="C276" s="5"/>
      <c r="D276" s="5"/>
      <c r="E276" s="5"/>
      <c r="F276" s="6"/>
      <c r="G276" s="6"/>
      <c r="H276" s="6"/>
      <c r="I276" s="7"/>
      <c r="J276" s="7"/>
      <c r="K276" s="7"/>
      <c r="O276" s="6"/>
      <c r="P276" s="6"/>
      <c r="Q276" s="6"/>
    </row>
    <row r="277" s="3" customFormat="1" spans="1:17">
      <c r="A277" s="1"/>
      <c r="B277" s="1"/>
      <c r="C277" s="5"/>
      <c r="D277" s="5"/>
      <c r="E277" s="5"/>
      <c r="F277" s="6"/>
      <c r="G277" s="6"/>
      <c r="H277" s="6"/>
      <c r="I277" s="7"/>
      <c r="J277" s="7"/>
      <c r="K277" s="7"/>
      <c r="O277" s="6"/>
      <c r="P277" s="6"/>
      <c r="Q277" s="6"/>
    </row>
    <row r="278" s="3" customFormat="1" spans="1:17">
      <c r="A278" s="1"/>
      <c r="B278" s="1"/>
      <c r="C278" s="5"/>
      <c r="D278" s="5"/>
      <c r="E278" s="5"/>
      <c r="F278" s="6"/>
      <c r="G278" s="6"/>
      <c r="H278" s="6"/>
      <c r="I278" s="7"/>
      <c r="J278" s="7"/>
      <c r="K278" s="7"/>
      <c r="O278" s="6"/>
      <c r="P278" s="6"/>
      <c r="Q278" s="6"/>
    </row>
    <row r="279" s="3" customFormat="1" spans="1:17">
      <c r="A279" s="1"/>
      <c r="B279" s="1"/>
      <c r="C279" s="5"/>
      <c r="D279" s="5"/>
      <c r="E279" s="5"/>
      <c r="F279" s="6"/>
      <c r="G279" s="6"/>
      <c r="H279" s="6"/>
      <c r="I279" s="7"/>
      <c r="J279" s="7"/>
      <c r="K279" s="7"/>
      <c r="O279" s="6"/>
      <c r="P279" s="6"/>
      <c r="Q279" s="6"/>
    </row>
    <row r="280" s="3" customFormat="1" spans="1:17">
      <c r="A280" s="1"/>
      <c r="B280" s="1"/>
      <c r="C280" s="5"/>
      <c r="D280" s="5"/>
      <c r="E280" s="5"/>
      <c r="F280" s="6"/>
      <c r="G280" s="6"/>
      <c r="H280" s="6"/>
      <c r="I280" s="7"/>
      <c r="J280" s="7"/>
      <c r="K280" s="7"/>
      <c r="O280" s="6"/>
      <c r="P280" s="6"/>
      <c r="Q280" s="6"/>
    </row>
    <row r="281" s="3" customFormat="1" spans="1:17">
      <c r="A281" s="1"/>
      <c r="B281" s="1"/>
      <c r="C281" s="5"/>
      <c r="D281" s="5"/>
      <c r="E281" s="5"/>
      <c r="F281" s="6"/>
      <c r="G281" s="6"/>
      <c r="H281" s="6"/>
      <c r="I281" s="7"/>
      <c r="J281" s="7"/>
      <c r="K281" s="7"/>
      <c r="O281" s="6"/>
      <c r="P281" s="6"/>
      <c r="Q281" s="6"/>
    </row>
    <row r="282" s="3" customFormat="1" spans="1:17">
      <c r="A282" s="1"/>
      <c r="B282" s="1"/>
      <c r="C282" s="5"/>
      <c r="D282" s="5"/>
      <c r="E282" s="5"/>
      <c r="F282" s="6"/>
      <c r="G282" s="6"/>
      <c r="H282" s="6"/>
      <c r="I282" s="7"/>
      <c r="J282" s="7"/>
      <c r="K282" s="7"/>
      <c r="O282" s="6"/>
      <c r="P282" s="6"/>
      <c r="Q282" s="6"/>
    </row>
    <row r="283" s="3" customFormat="1" spans="1:17">
      <c r="A283" s="1"/>
      <c r="B283" s="1"/>
      <c r="C283" s="5"/>
      <c r="D283" s="5"/>
      <c r="E283" s="5"/>
      <c r="F283" s="6"/>
      <c r="G283" s="6"/>
      <c r="H283" s="6"/>
      <c r="I283" s="7"/>
      <c r="J283" s="7"/>
      <c r="K283" s="7"/>
      <c r="O283" s="6"/>
      <c r="P283" s="6"/>
      <c r="Q283" s="6"/>
    </row>
    <row r="284" s="3" customFormat="1" spans="1:17">
      <c r="A284" s="1"/>
      <c r="B284" s="1"/>
      <c r="C284" s="5"/>
      <c r="D284" s="5"/>
      <c r="E284" s="5"/>
      <c r="F284" s="6"/>
      <c r="G284" s="6"/>
      <c r="H284" s="6"/>
      <c r="I284" s="7"/>
      <c r="J284" s="7"/>
      <c r="K284" s="7"/>
      <c r="O284" s="6"/>
      <c r="P284" s="6"/>
      <c r="Q284" s="6"/>
    </row>
    <row r="285" s="3" customFormat="1" spans="1:17">
      <c r="A285" s="1"/>
      <c r="B285" s="1"/>
      <c r="C285" s="5"/>
      <c r="D285" s="5"/>
      <c r="E285" s="5"/>
      <c r="F285" s="6"/>
      <c r="G285" s="6"/>
      <c r="H285" s="6"/>
      <c r="I285" s="7"/>
      <c r="J285" s="7"/>
      <c r="K285" s="7"/>
      <c r="O285" s="6"/>
      <c r="P285" s="6"/>
      <c r="Q285" s="6"/>
    </row>
    <row r="286" s="3" customFormat="1" spans="1:17">
      <c r="A286" s="1"/>
      <c r="B286" s="1"/>
      <c r="C286" s="5"/>
      <c r="D286" s="5"/>
      <c r="E286" s="5"/>
      <c r="F286" s="6"/>
      <c r="G286" s="6"/>
      <c r="H286" s="6"/>
      <c r="I286" s="7"/>
      <c r="J286" s="7"/>
      <c r="K286" s="7"/>
      <c r="O286" s="6"/>
      <c r="P286" s="6"/>
      <c r="Q286" s="6"/>
    </row>
    <row r="287" s="3" customFormat="1" spans="1:17">
      <c r="A287" s="1"/>
      <c r="B287" s="1"/>
      <c r="C287" s="5"/>
      <c r="D287" s="5"/>
      <c r="E287" s="5"/>
      <c r="F287" s="6"/>
      <c r="G287" s="6"/>
      <c r="H287" s="6"/>
      <c r="I287" s="7"/>
      <c r="J287" s="7"/>
      <c r="K287" s="7"/>
      <c r="O287" s="6"/>
      <c r="P287" s="6"/>
      <c r="Q287" s="6"/>
    </row>
    <row r="288" s="3" customFormat="1" spans="1:17">
      <c r="A288" s="1"/>
      <c r="B288" s="1"/>
      <c r="C288" s="5"/>
      <c r="D288" s="5"/>
      <c r="E288" s="5"/>
      <c r="F288" s="6"/>
      <c r="G288" s="6"/>
      <c r="H288" s="6"/>
      <c r="I288" s="7"/>
      <c r="J288" s="7"/>
      <c r="K288" s="7"/>
      <c r="O288" s="6"/>
      <c r="P288" s="6"/>
      <c r="Q288" s="6"/>
    </row>
    <row r="289" s="3" customFormat="1" spans="1:17">
      <c r="A289" s="1"/>
      <c r="B289" s="1"/>
      <c r="C289" s="5"/>
      <c r="D289" s="5"/>
      <c r="E289" s="5"/>
      <c r="F289" s="6"/>
      <c r="G289" s="6"/>
      <c r="H289" s="6"/>
      <c r="I289" s="7"/>
      <c r="J289" s="7"/>
      <c r="K289" s="7"/>
      <c r="O289" s="6"/>
      <c r="P289" s="6"/>
      <c r="Q289" s="6"/>
    </row>
    <row r="290" s="3" customFormat="1" spans="1:17">
      <c r="A290" s="1"/>
      <c r="B290" s="1"/>
      <c r="C290" s="5"/>
      <c r="D290" s="5"/>
      <c r="E290" s="5"/>
      <c r="F290" s="6"/>
      <c r="G290" s="6"/>
      <c r="H290" s="6"/>
      <c r="I290" s="7"/>
      <c r="J290" s="7"/>
      <c r="K290" s="7"/>
      <c r="O290" s="6"/>
      <c r="P290" s="6"/>
      <c r="Q290" s="6"/>
    </row>
    <row r="291" s="3" customFormat="1" spans="1:17">
      <c r="A291" s="1"/>
      <c r="B291" s="1"/>
      <c r="C291" s="5"/>
      <c r="D291" s="5"/>
      <c r="E291" s="5"/>
      <c r="F291" s="6"/>
      <c r="G291" s="6"/>
      <c r="H291" s="6"/>
      <c r="I291" s="7"/>
      <c r="J291" s="7"/>
      <c r="K291" s="7"/>
      <c r="O291" s="6"/>
      <c r="P291" s="6"/>
      <c r="Q291" s="6"/>
    </row>
    <row r="292" s="3" customFormat="1" spans="1:17">
      <c r="A292" s="1"/>
      <c r="B292" s="1"/>
      <c r="C292" s="5"/>
      <c r="D292" s="5"/>
      <c r="E292" s="5"/>
      <c r="F292" s="6"/>
      <c r="G292" s="6"/>
      <c r="H292" s="6"/>
      <c r="I292" s="7"/>
      <c r="J292" s="7"/>
      <c r="K292" s="7"/>
      <c r="O292" s="6"/>
      <c r="P292" s="6"/>
      <c r="Q292" s="6"/>
    </row>
    <row r="293" s="3" customFormat="1" spans="1:17">
      <c r="A293" s="1"/>
      <c r="B293" s="1"/>
      <c r="C293" s="5"/>
      <c r="D293" s="5"/>
      <c r="E293" s="5"/>
      <c r="F293" s="6"/>
      <c r="G293" s="6"/>
      <c r="H293" s="6"/>
      <c r="I293" s="7"/>
      <c r="J293" s="7"/>
      <c r="K293" s="7"/>
      <c r="O293" s="6"/>
      <c r="P293" s="6"/>
      <c r="Q293" s="6"/>
    </row>
    <row r="294" s="3" customFormat="1" spans="1:17">
      <c r="A294" s="1"/>
      <c r="B294" s="1"/>
      <c r="C294" s="5"/>
      <c r="D294" s="5"/>
      <c r="E294" s="5"/>
      <c r="F294" s="6"/>
      <c r="G294" s="6"/>
      <c r="H294" s="6"/>
      <c r="I294" s="7"/>
      <c r="J294" s="7"/>
      <c r="K294" s="7"/>
      <c r="O294" s="6"/>
      <c r="P294" s="6"/>
      <c r="Q294" s="6"/>
    </row>
    <row r="295" s="3" customFormat="1" spans="1:17">
      <c r="A295" s="1"/>
      <c r="B295" s="1"/>
      <c r="C295" s="5"/>
      <c r="D295" s="5"/>
      <c r="E295" s="5"/>
      <c r="F295" s="6"/>
      <c r="G295" s="6"/>
      <c r="H295" s="6"/>
      <c r="I295" s="7"/>
      <c r="J295" s="7"/>
      <c r="K295" s="7"/>
      <c r="O295" s="6"/>
      <c r="P295" s="6"/>
      <c r="Q295" s="6"/>
    </row>
    <row r="296" s="3" customFormat="1" spans="1:17">
      <c r="A296" s="1"/>
      <c r="B296" s="1"/>
      <c r="C296" s="5"/>
      <c r="D296" s="5"/>
      <c r="E296" s="5"/>
      <c r="F296" s="6"/>
      <c r="G296" s="6"/>
      <c r="H296" s="6"/>
      <c r="I296" s="7"/>
      <c r="J296" s="7"/>
      <c r="K296" s="7"/>
      <c r="O296" s="6"/>
      <c r="P296" s="6"/>
      <c r="Q296" s="6"/>
    </row>
    <row r="297" s="3" customFormat="1" spans="1:17">
      <c r="A297" s="1"/>
      <c r="B297" s="1"/>
      <c r="C297" s="5"/>
      <c r="D297" s="5"/>
      <c r="E297" s="5"/>
      <c r="F297" s="6"/>
      <c r="G297" s="6"/>
      <c r="H297" s="6"/>
      <c r="I297" s="7"/>
      <c r="J297" s="7"/>
      <c r="K297" s="7"/>
      <c r="O297" s="6"/>
      <c r="P297" s="6"/>
      <c r="Q297" s="6"/>
    </row>
    <row r="298" s="3" customFormat="1" spans="1:17">
      <c r="A298" s="1"/>
      <c r="B298" s="1"/>
      <c r="C298" s="5"/>
      <c r="D298" s="5"/>
      <c r="E298" s="5"/>
      <c r="F298" s="6"/>
      <c r="G298" s="6"/>
      <c r="H298" s="6"/>
      <c r="I298" s="7"/>
      <c r="J298" s="7"/>
      <c r="K298" s="7"/>
      <c r="O298" s="6"/>
      <c r="P298" s="6"/>
      <c r="Q298" s="6"/>
    </row>
    <row r="299" s="3" customFormat="1" spans="1:17">
      <c r="A299" s="1"/>
      <c r="B299" s="1"/>
      <c r="C299" s="5"/>
      <c r="D299" s="5"/>
      <c r="E299" s="5"/>
      <c r="F299" s="6"/>
      <c r="G299" s="6"/>
      <c r="H299" s="6"/>
      <c r="I299" s="7"/>
      <c r="J299" s="7"/>
      <c r="K299" s="7"/>
      <c r="O299" s="6"/>
      <c r="P299" s="6"/>
      <c r="Q299" s="6"/>
    </row>
    <row r="300" s="3" customFormat="1" spans="1:17">
      <c r="A300" s="1"/>
      <c r="B300" s="1"/>
      <c r="C300" s="5"/>
      <c r="D300" s="5"/>
      <c r="E300" s="5"/>
      <c r="F300" s="6"/>
      <c r="G300" s="6"/>
      <c r="H300" s="6"/>
      <c r="I300" s="7"/>
      <c r="J300" s="7"/>
      <c r="K300" s="7"/>
      <c r="O300" s="6"/>
      <c r="P300" s="6"/>
      <c r="Q300" s="6"/>
    </row>
  </sheetData>
  <autoFilter xmlns:etc="http://www.wps.cn/officeDocument/2017/etCustomData" ref="A1:L300" etc:filterBottomFollowUsedRange="0">
    <extLst/>
  </autoFilter>
  <mergeCells count="7">
    <mergeCell ref="A1:K1"/>
    <mergeCell ref="C3:E3"/>
    <mergeCell ref="F3:H3"/>
    <mergeCell ref="I3:K3"/>
    <mergeCell ref="O3:Q3"/>
    <mergeCell ref="A3:A4"/>
    <mergeCell ref="B3:B4"/>
  </mergeCells>
  <printOptions horizontalCentered="1"/>
  <pageMargins left="0.393055555555556" right="0.393055555555556" top="0.590277777777778" bottom="0.393055555555556" header="0.5" footer="0.5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9"/>
  <sheetViews>
    <sheetView zoomScale="90" zoomScaleNormal="90" workbookViewId="0">
      <selection activeCell="B33" sqref="B33"/>
    </sheetView>
  </sheetViews>
  <sheetFormatPr defaultColWidth="8" defaultRowHeight="15"/>
  <cols>
    <col min="1" max="1" width="8.625" style="4" customWidth="1"/>
    <col min="2" max="2" width="25.625" style="1" customWidth="1"/>
    <col min="3" max="5" width="10.625" style="5" customWidth="1"/>
    <col min="6" max="8" width="10.625" style="6" customWidth="1"/>
    <col min="9" max="11" width="10.625" style="7" customWidth="1"/>
    <col min="12" max="14" width="8" style="3"/>
    <col min="15" max="17" width="10.625" style="6" customWidth="1"/>
    <col min="18" max="16384" width="8" style="3"/>
  </cols>
  <sheetData>
    <row r="1" s="1" customFormat="1" ht="32" customHeight="1" spans="1:17">
      <c r="A1" s="8" t="s">
        <v>699</v>
      </c>
      <c r="B1" s="8"/>
      <c r="C1" s="8"/>
      <c r="D1" s="8"/>
      <c r="E1" s="8"/>
      <c r="F1" s="8"/>
      <c r="G1" s="8"/>
      <c r="H1" s="8"/>
      <c r="I1" s="29"/>
      <c r="J1" s="29"/>
      <c r="K1" s="29"/>
      <c r="O1" s="8"/>
      <c r="P1" s="8"/>
      <c r="Q1" s="8"/>
    </row>
    <row r="2" s="1" customFormat="1" spans="1:17">
      <c r="A2" s="9"/>
      <c r="B2" s="10"/>
      <c r="C2" s="11"/>
      <c r="D2" s="11"/>
      <c r="E2" s="11"/>
      <c r="F2" s="11"/>
      <c r="G2" s="11"/>
      <c r="H2" s="11"/>
      <c r="I2" s="30"/>
      <c r="J2" s="30"/>
      <c r="K2" s="30"/>
      <c r="O2" s="11"/>
      <c r="P2" s="11"/>
      <c r="Q2" s="11"/>
    </row>
    <row r="3" s="2" customFormat="1" ht="21.75" customHeight="1" spans="1:17">
      <c r="A3" s="12" t="s">
        <v>558</v>
      </c>
      <c r="B3" s="12" t="s">
        <v>559</v>
      </c>
      <c r="C3" s="13" t="s">
        <v>560</v>
      </c>
      <c r="D3" s="13"/>
      <c r="E3" s="13"/>
      <c r="F3" s="14" t="s">
        <v>41</v>
      </c>
      <c r="G3" s="15"/>
      <c r="H3" s="16"/>
      <c r="I3" s="31" t="s">
        <v>561</v>
      </c>
      <c r="J3" s="32"/>
      <c r="K3" s="33"/>
      <c r="O3" s="14" t="s">
        <v>43</v>
      </c>
      <c r="P3" s="15"/>
      <c r="Q3" s="16"/>
    </row>
    <row r="4" s="2" customFormat="1" ht="21.75" customHeight="1" spans="1:17">
      <c r="A4" s="12"/>
      <c r="B4" s="17"/>
      <c r="C4" s="18" t="s">
        <v>44</v>
      </c>
      <c r="D4" s="18" t="s">
        <v>39</v>
      </c>
      <c r="E4" s="18" t="s">
        <v>40</v>
      </c>
      <c r="F4" s="18" t="s">
        <v>44</v>
      </c>
      <c r="G4" s="18" t="s">
        <v>39</v>
      </c>
      <c r="H4" s="18" t="s">
        <v>40</v>
      </c>
      <c r="I4" s="18" t="s">
        <v>44</v>
      </c>
      <c r="J4" s="18" t="s">
        <v>39</v>
      </c>
      <c r="K4" s="18" t="s">
        <v>40</v>
      </c>
      <c r="O4" s="18" t="s">
        <v>44</v>
      </c>
      <c r="P4" s="18" t="s">
        <v>39</v>
      </c>
      <c r="Q4" s="18" t="s">
        <v>40</v>
      </c>
    </row>
    <row r="5" s="1" customFormat="1" ht="21.75" customHeight="1" spans="1:17">
      <c r="A5" s="19">
        <v>1</v>
      </c>
      <c r="B5" s="19">
        <v>2</v>
      </c>
      <c r="C5" s="19"/>
      <c r="D5" s="19"/>
      <c r="E5" s="19"/>
      <c r="F5" s="19"/>
      <c r="G5" s="20"/>
      <c r="H5" s="20"/>
      <c r="I5" s="34"/>
      <c r="J5" s="34"/>
      <c r="K5" s="34"/>
      <c r="O5" s="19"/>
      <c r="P5" s="20"/>
      <c r="Q5" s="20"/>
    </row>
    <row r="6" s="1" customFormat="1" ht="21.75" customHeight="1" spans="1:17">
      <c r="A6" s="21"/>
      <c r="B6" s="22"/>
      <c r="C6" s="23" t="e">
        <f t="shared" ref="C6:H6" si="0">SUM(C7:C23)</f>
        <v>#REF!</v>
      </c>
      <c r="D6" s="23" t="e">
        <f t="shared" si="0"/>
        <v>#REF!</v>
      </c>
      <c r="E6" s="23" t="e">
        <f t="shared" si="0"/>
        <v>#REF!</v>
      </c>
      <c r="F6" s="23" t="e">
        <f t="shared" si="0"/>
        <v>#REF!</v>
      </c>
      <c r="G6" s="23" t="e">
        <f t="shared" si="0"/>
        <v>#REF!</v>
      </c>
      <c r="H6" s="23" t="e">
        <f t="shared" si="0"/>
        <v>#REF!</v>
      </c>
      <c r="I6" s="35" t="e">
        <f t="shared" ref="I6:I12" si="1">IF(C6=0,"",F6/C6)</f>
        <v>#REF!</v>
      </c>
      <c r="J6" s="35" t="e">
        <f t="shared" ref="J6:J12" si="2">IF(D6=0,"",G6/D6)</f>
        <v>#REF!</v>
      </c>
      <c r="K6" s="35" t="e">
        <f t="shared" ref="K6:K12" si="3">IF(E6=0,"",H6/E6)</f>
        <v>#REF!</v>
      </c>
      <c r="O6" s="23" t="e">
        <f>SUM(O7:O23)</f>
        <v>#REF!</v>
      </c>
      <c r="P6" s="23" t="e">
        <f>SUM(P7:P23)</f>
        <v>#REF!</v>
      </c>
      <c r="Q6" s="23" t="e">
        <f>SUM(Q7:Q23)</f>
        <v>#REF!</v>
      </c>
    </row>
    <row r="7" s="1" customFormat="1" ht="21.75" customHeight="1" spans="1:17">
      <c r="A7" s="24">
        <v>901001</v>
      </c>
      <c r="B7" s="25" t="s">
        <v>700</v>
      </c>
      <c r="C7" s="26" t="e">
        <f t="shared" ref="C7:C12" si="4">SUM(D7:E7)</f>
        <v>#REF!</v>
      </c>
      <c r="D7" s="26" t="e">
        <f>SUMIFS(#REF!,#REF!,B7)</f>
        <v>#REF!</v>
      </c>
      <c r="E7" s="26" t="e">
        <f>SUMIFS(#REF!,#REF!,B7)</f>
        <v>#REF!</v>
      </c>
      <c r="F7" s="26" t="e">
        <f t="shared" ref="F7:F12" si="5">SUM(G7:H7)</f>
        <v>#REF!</v>
      </c>
      <c r="G7" s="26" t="e">
        <f>SUMIFS(#REF!,#REF!,B7)</f>
        <v>#REF!</v>
      </c>
      <c r="H7" s="26" t="e">
        <f>SUMIFS(#REF!,#REF!,B7)+SUMIFS(#REF!,#REF!,B7)</f>
        <v>#REF!</v>
      </c>
      <c r="I7" s="36" t="e">
        <f t="shared" si="1"/>
        <v>#REF!</v>
      </c>
      <c r="J7" s="36" t="e">
        <f t="shared" si="2"/>
        <v>#REF!</v>
      </c>
      <c r="K7" s="36" t="e">
        <f t="shared" si="3"/>
        <v>#REF!</v>
      </c>
      <c r="O7" s="26" t="e">
        <f t="shared" ref="O7:O23" si="6">SUM(P7:Q7)</f>
        <v>#REF!</v>
      </c>
      <c r="P7" s="26" t="e">
        <f>SUMIFS(#REF!,#REF!,B7)</f>
        <v>#REF!</v>
      </c>
      <c r="Q7" s="26" t="e">
        <f>SUMIFS(#REF!,#REF!,B7)</f>
        <v>#REF!</v>
      </c>
    </row>
    <row r="8" s="1" customFormat="1" ht="21.75" customHeight="1" spans="1:17">
      <c r="A8" s="24">
        <v>902001</v>
      </c>
      <c r="B8" s="25" t="s">
        <v>701</v>
      </c>
      <c r="C8" s="26" t="e">
        <f t="shared" si="4"/>
        <v>#REF!</v>
      </c>
      <c r="D8" s="26" t="e">
        <f>SUMIFS(#REF!,#REF!,B8)</f>
        <v>#REF!</v>
      </c>
      <c r="E8" s="26" t="e">
        <f>SUMIFS(#REF!,#REF!,B8)</f>
        <v>#REF!</v>
      </c>
      <c r="F8" s="26" t="e">
        <f t="shared" si="5"/>
        <v>#REF!</v>
      </c>
      <c r="G8" s="26" t="e">
        <f>SUMIFS(#REF!,#REF!,B8)</f>
        <v>#REF!</v>
      </c>
      <c r="H8" s="26" t="e">
        <f>SUMIFS(#REF!,#REF!,B8)+SUMIFS(#REF!,#REF!,B8)</f>
        <v>#REF!</v>
      </c>
      <c r="I8" s="36" t="e">
        <f t="shared" si="1"/>
        <v>#REF!</v>
      </c>
      <c r="J8" s="36" t="e">
        <f t="shared" si="2"/>
        <v>#REF!</v>
      </c>
      <c r="K8" s="36" t="e">
        <f t="shared" si="3"/>
        <v>#REF!</v>
      </c>
      <c r="O8" s="26" t="e">
        <f t="shared" si="6"/>
        <v>#REF!</v>
      </c>
      <c r="P8" s="26" t="e">
        <f>SUMIFS(#REF!,#REF!,B8)</f>
        <v>#REF!</v>
      </c>
      <c r="Q8" s="26" t="e">
        <f>SUMIFS(#REF!,#REF!,B8)</f>
        <v>#REF!</v>
      </c>
    </row>
    <row r="9" s="1" customFormat="1" ht="21.75" customHeight="1" spans="1:17">
      <c r="A9" s="24">
        <v>904001</v>
      </c>
      <c r="B9" s="25" t="s">
        <v>702</v>
      </c>
      <c r="C9" s="26" t="e">
        <f t="shared" si="4"/>
        <v>#REF!</v>
      </c>
      <c r="D9" s="26" t="e">
        <f>SUMIFS(#REF!,#REF!,B9)</f>
        <v>#REF!</v>
      </c>
      <c r="E9" s="26" t="e">
        <f>SUMIFS(#REF!,#REF!,B9)</f>
        <v>#REF!</v>
      </c>
      <c r="F9" s="26" t="e">
        <f t="shared" si="5"/>
        <v>#REF!</v>
      </c>
      <c r="G9" s="26" t="e">
        <f>SUMIFS(#REF!,#REF!,B9)</f>
        <v>#REF!</v>
      </c>
      <c r="H9" s="26" t="e">
        <f>SUMIFS(#REF!,#REF!,B9)+SUMIFS(#REF!,#REF!,B9)</f>
        <v>#REF!</v>
      </c>
      <c r="I9" s="36" t="e">
        <f t="shared" si="1"/>
        <v>#REF!</v>
      </c>
      <c r="J9" s="36" t="e">
        <f t="shared" si="2"/>
        <v>#REF!</v>
      </c>
      <c r="K9" s="36" t="e">
        <f t="shared" si="3"/>
        <v>#REF!</v>
      </c>
      <c r="O9" s="26" t="e">
        <f t="shared" si="6"/>
        <v>#REF!</v>
      </c>
      <c r="P9" s="26" t="e">
        <f>SUMIFS(#REF!,#REF!,B9)</f>
        <v>#REF!</v>
      </c>
      <c r="Q9" s="26" t="e">
        <f>SUMIFS(#REF!,#REF!,B9)</f>
        <v>#REF!</v>
      </c>
    </row>
    <row r="10" s="1" customFormat="1" ht="21.75" customHeight="1" spans="1:17">
      <c r="A10" s="24">
        <v>904002</v>
      </c>
      <c r="B10" s="25" t="s">
        <v>703</v>
      </c>
      <c r="C10" s="26" t="e">
        <f t="shared" si="4"/>
        <v>#REF!</v>
      </c>
      <c r="D10" s="26" t="e">
        <f>SUMIFS(#REF!,#REF!,B10)</f>
        <v>#REF!</v>
      </c>
      <c r="E10" s="26" t="e">
        <f>SUMIFS(#REF!,#REF!,B10)</f>
        <v>#REF!</v>
      </c>
      <c r="F10" s="26" t="e">
        <f t="shared" si="5"/>
        <v>#REF!</v>
      </c>
      <c r="G10" s="26" t="e">
        <f>SUMIFS(#REF!,#REF!,B10)</f>
        <v>#REF!</v>
      </c>
      <c r="H10" s="26" t="e">
        <f>SUMIFS(#REF!,#REF!,B10)+SUMIFS(#REF!,#REF!,B10)</f>
        <v>#REF!</v>
      </c>
      <c r="I10" s="36" t="e">
        <f t="shared" si="1"/>
        <v>#REF!</v>
      </c>
      <c r="J10" s="36" t="e">
        <f t="shared" si="2"/>
        <v>#REF!</v>
      </c>
      <c r="K10" s="36" t="e">
        <f t="shared" si="3"/>
        <v>#REF!</v>
      </c>
      <c r="O10" s="26" t="e">
        <f t="shared" si="6"/>
        <v>#REF!</v>
      </c>
      <c r="P10" s="26" t="e">
        <f>SUMIFS(#REF!,#REF!,B10)</f>
        <v>#REF!</v>
      </c>
      <c r="Q10" s="26" t="e">
        <f>SUMIFS(#REF!,#REF!,B10)</f>
        <v>#REF!</v>
      </c>
    </row>
    <row r="11" s="1" customFormat="1" ht="21.75" customHeight="1" spans="1:17">
      <c r="A11" s="27">
        <v>904003</v>
      </c>
      <c r="B11" s="28" t="s">
        <v>704</v>
      </c>
      <c r="C11" s="26" t="e">
        <f t="shared" si="4"/>
        <v>#REF!</v>
      </c>
      <c r="D11" s="26" t="e">
        <f>SUMIFS(#REF!,#REF!,B11)</f>
        <v>#REF!</v>
      </c>
      <c r="E11" s="26" t="e">
        <f>SUMIFS(#REF!,#REF!,B11)</f>
        <v>#REF!</v>
      </c>
      <c r="F11" s="26" t="e">
        <f t="shared" si="5"/>
        <v>#REF!</v>
      </c>
      <c r="G11" s="26" t="e">
        <f>SUMIFS(#REF!,#REF!,B11)</f>
        <v>#REF!</v>
      </c>
      <c r="H11" s="26" t="e">
        <f>SUMIFS(#REF!,#REF!,B11)+SUMIFS(#REF!,#REF!,B11)</f>
        <v>#REF!</v>
      </c>
      <c r="I11" s="36" t="e">
        <f t="shared" si="1"/>
        <v>#REF!</v>
      </c>
      <c r="J11" s="36" t="e">
        <f t="shared" si="2"/>
        <v>#REF!</v>
      </c>
      <c r="K11" s="36" t="e">
        <f t="shared" si="3"/>
        <v>#REF!</v>
      </c>
      <c r="O11" s="26" t="e">
        <f t="shared" si="6"/>
        <v>#REF!</v>
      </c>
      <c r="P11" s="26" t="e">
        <f>SUMIFS(#REF!,#REF!,B11)</f>
        <v>#REF!</v>
      </c>
      <c r="Q11" s="26" t="e">
        <f>SUMIFS(#REF!,#REF!,B11)</f>
        <v>#REF!</v>
      </c>
    </row>
    <row r="12" s="1" customFormat="1" ht="21.75" customHeight="1" spans="1:17">
      <c r="A12" s="24">
        <v>905002</v>
      </c>
      <c r="B12" s="25" t="s">
        <v>705</v>
      </c>
      <c r="C12" s="26" t="e">
        <f t="shared" si="4"/>
        <v>#REF!</v>
      </c>
      <c r="D12" s="26" t="e">
        <f>SUMIFS(#REF!,#REF!,B12)</f>
        <v>#REF!</v>
      </c>
      <c r="E12" s="26" t="e">
        <f>SUMIFS(#REF!,#REF!,B12)</f>
        <v>#REF!</v>
      </c>
      <c r="F12" s="26" t="e">
        <f t="shared" si="5"/>
        <v>#REF!</v>
      </c>
      <c r="G12" s="26" t="e">
        <f>SUMIFS(#REF!,#REF!,B12)</f>
        <v>#REF!</v>
      </c>
      <c r="H12" s="26" t="e">
        <f>SUMIFS(#REF!,#REF!,B12)+SUMIFS(#REF!,#REF!,B12)</f>
        <v>#REF!</v>
      </c>
      <c r="I12" s="36" t="e">
        <f t="shared" si="1"/>
        <v>#REF!</v>
      </c>
      <c r="J12" s="36" t="e">
        <f t="shared" si="2"/>
        <v>#REF!</v>
      </c>
      <c r="K12" s="36" t="e">
        <f t="shared" si="3"/>
        <v>#REF!</v>
      </c>
      <c r="O12" s="26" t="e">
        <f t="shared" si="6"/>
        <v>#REF!</v>
      </c>
      <c r="P12" s="26" t="e">
        <f>SUMIFS(#REF!,#REF!,B12)</f>
        <v>#REF!</v>
      </c>
      <c r="Q12" s="26" t="e">
        <f>SUMIFS(#REF!,#REF!,B12)</f>
        <v>#REF!</v>
      </c>
    </row>
    <row r="13" s="1" customFormat="1" ht="21.75" customHeight="1" spans="1:17">
      <c r="A13" s="24">
        <v>906002</v>
      </c>
      <c r="B13" s="25" t="s">
        <v>706</v>
      </c>
      <c r="C13" s="26" t="e">
        <f t="shared" ref="C13:C23" si="7">SUM(D13:E13)</f>
        <v>#REF!</v>
      </c>
      <c r="D13" s="26" t="e">
        <f>SUMIFS(#REF!,#REF!,B13)</f>
        <v>#REF!</v>
      </c>
      <c r="E13" s="26" t="e">
        <f>SUMIFS(#REF!,#REF!,B13)</f>
        <v>#REF!</v>
      </c>
      <c r="F13" s="26" t="e">
        <f t="shared" ref="F13:F23" si="8">SUM(G13:H13)</f>
        <v>#REF!</v>
      </c>
      <c r="G13" s="26" t="e">
        <f>SUMIFS(#REF!,#REF!,B13)</f>
        <v>#REF!</v>
      </c>
      <c r="H13" s="26" t="e">
        <f>SUMIFS(#REF!,#REF!,B13)+SUMIFS(#REF!,#REF!,B13)</f>
        <v>#REF!</v>
      </c>
      <c r="I13" s="36" t="e">
        <f t="shared" ref="I13:I23" si="9">IF(C13=0,"",F13/C13)</f>
        <v>#REF!</v>
      </c>
      <c r="J13" s="36" t="e">
        <f t="shared" ref="J13:J23" si="10">IF(D13=0,"",G13/D13)</f>
        <v>#REF!</v>
      </c>
      <c r="K13" s="36" t="e">
        <f t="shared" ref="K13:K23" si="11">IF(E13=0,"",H13/E13)</f>
        <v>#REF!</v>
      </c>
      <c r="O13" s="26" t="e">
        <f t="shared" si="6"/>
        <v>#REF!</v>
      </c>
      <c r="P13" s="26" t="e">
        <f>SUMIFS(#REF!,#REF!,B13)</f>
        <v>#REF!</v>
      </c>
      <c r="Q13" s="26" t="e">
        <f>SUMIFS(#REF!,#REF!,B13)</f>
        <v>#REF!</v>
      </c>
    </row>
    <row r="14" s="1" customFormat="1" ht="21.75" customHeight="1" spans="1:17">
      <c r="A14" s="24">
        <v>906003</v>
      </c>
      <c r="B14" s="25" t="s">
        <v>707</v>
      </c>
      <c r="C14" s="26" t="e">
        <f t="shared" si="7"/>
        <v>#REF!</v>
      </c>
      <c r="D14" s="26" t="e">
        <f>SUMIFS(#REF!,#REF!,B14)</f>
        <v>#REF!</v>
      </c>
      <c r="E14" s="26" t="e">
        <f>SUMIFS(#REF!,#REF!,B14)</f>
        <v>#REF!</v>
      </c>
      <c r="F14" s="26" t="e">
        <f t="shared" si="8"/>
        <v>#REF!</v>
      </c>
      <c r="G14" s="26" t="e">
        <f>SUMIFS(#REF!,#REF!,B14)</f>
        <v>#REF!</v>
      </c>
      <c r="H14" s="26" t="e">
        <f>SUMIFS(#REF!,#REF!,B14)+SUMIFS(#REF!,#REF!,B14)</f>
        <v>#REF!</v>
      </c>
      <c r="I14" s="36" t="e">
        <f t="shared" si="9"/>
        <v>#REF!</v>
      </c>
      <c r="J14" s="36" t="e">
        <f t="shared" si="10"/>
        <v>#REF!</v>
      </c>
      <c r="K14" s="36" t="e">
        <f t="shared" si="11"/>
        <v>#REF!</v>
      </c>
      <c r="O14" s="26" t="e">
        <f t="shared" si="6"/>
        <v>#REF!</v>
      </c>
      <c r="P14" s="26" t="e">
        <f>SUMIFS(#REF!,#REF!,B14)</f>
        <v>#REF!</v>
      </c>
      <c r="Q14" s="26" t="e">
        <f>SUMIFS(#REF!,#REF!,B14)</f>
        <v>#REF!</v>
      </c>
    </row>
    <row r="15" s="1" customFormat="1" ht="21.75" customHeight="1" spans="1:17">
      <c r="A15" s="24">
        <v>906004</v>
      </c>
      <c r="B15" s="25" t="s">
        <v>708</v>
      </c>
      <c r="C15" s="26" t="e">
        <f t="shared" si="7"/>
        <v>#REF!</v>
      </c>
      <c r="D15" s="26" t="e">
        <f>SUMIFS(#REF!,#REF!,B15)</f>
        <v>#REF!</v>
      </c>
      <c r="E15" s="26" t="e">
        <f>SUMIFS(#REF!,#REF!,B15)</f>
        <v>#REF!</v>
      </c>
      <c r="F15" s="26" t="e">
        <f t="shared" si="8"/>
        <v>#REF!</v>
      </c>
      <c r="G15" s="26" t="e">
        <f>SUMIFS(#REF!,#REF!,B15)</f>
        <v>#REF!</v>
      </c>
      <c r="H15" s="26" t="e">
        <f>SUMIFS(#REF!,#REF!,B15)+SUMIFS(#REF!,#REF!,B15)</f>
        <v>#REF!</v>
      </c>
      <c r="I15" s="36" t="e">
        <f t="shared" si="9"/>
        <v>#REF!</v>
      </c>
      <c r="J15" s="36" t="e">
        <f t="shared" si="10"/>
        <v>#REF!</v>
      </c>
      <c r="K15" s="36" t="e">
        <f t="shared" si="11"/>
        <v>#REF!</v>
      </c>
      <c r="O15" s="26" t="e">
        <f t="shared" si="6"/>
        <v>#REF!</v>
      </c>
      <c r="P15" s="26" t="e">
        <f>SUMIFS(#REF!,#REF!,B15)</f>
        <v>#REF!</v>
      </c>
      <c r="Q15" s="26" t="e">
        <f>SUMIFS(#REF!,#REF!,B15)</f>
        <v>#REF!</v>
      </c>
    </row>
    <row r="16" s="1" customFormat="1" ht="21.75" customHeight="1" spans="1:17">
      <c r="A16" s="24">
        <v>906007</v>
      </c>
      <c r="B16" s="25" t="s">
        <v>709</v>
      </c>
      <c r="C16" s="26" t="e">
        <f t="shared" si="7"/>
        <v>#REF!</v>
      </c>
      <c r="D16" s="26" t="e">
        <f>SUMIFS(#REF!,#REF!,B16)</f>
        <v>#REF!</v>
      </c>
      <c r="E16" s="26" t="e">
        <f>SUMIFS(#REF!,#REF!,B16)</f>
        <v>#REF!</v>
      </c>
      <c r="F16" s="26" t="e">
        <f t="shared" si="8"/>
        <v>#REF!</v>
      </c>
      <c r="G16" s="26" t="e">
        <f>SUMIFS(#REF!,#REF!,B16)</f>
        <v>#REF!</v>
      </c>
      <c r="H16" s="26" t="e">
        <f>SUMIFS(#REF!,#REF!,B16)+SUMIFS(#REF!,#REF!,B16)</f>
        <v>#REF!</v>
      </c>
      <c r="I16" s="36" t="e">
        <f t="shared" si="9"/>
        <v>#REF!</v>
      </c>
      <c r="J16" s="36" t="e">
        <f t="shared" si="10"/>
        <v>#REF!</v>
      </c>
      <c r="K16" s="36" t="e">
        <f t="shared" si="11"/>
        <v>#REF!</v>
      </c>
      <c r="O16" s="26" t="e">
        <f t="shared" si="6"/>
        <v>#REF!</v>
      </c>
      <c r="P16" s="26" t="e">
        <f>SUMIFS(#REF!,#REF!,B16)</f>
        <v>#REF!</v>
      </c>
      <c r="Q16" s="26" t="e">
        <f>SUMIFS(#REF!,#REF!,B16)</f>
        <v>#REF!</v>
      </c>
    </row>
    <row r="17" s="1" customFormat="1" ht="21.75" customHeight="1" spans="1:17">
      <c r="A17" s="24">
        <v>998002</v>
      </c>
      <c r="B17" s="25" t="s">
        <v>710</v>
      </c>
      <c r="C17" s="26" t="e">
        <f t="shared" si="7"/>
        <v>#REF!</v>
      </c>
      <c r="D17" s="26" t="e">
        <f>SUMIFS(#REF!,#REF!,B17)</f>
        <v>#REF!</v>
      </c>
      <c r="E17" s="26" t="e">
        <f>SUMIFS(#REF!,#REF!,B17)</f>
        <v>#REF!</v>
      </c>
      <c r="F17" s="26" t="e">
        <f t="shared" si="8"/>
        <v>#REF!</v>
      </c>
      <c r="G17" s="26" t="e">
        <f>SUMIFS(#REF!,#REF!,B17)</f>
        <v>#REF!</v>
      </c>
      <c r="H17" s="26" t="e">
        <f>SUMIFS(#REF!,#REF!,B17)+SUMIFS(#REF!,#REF!,B17)</f>
        <v>#REF!</v>
      </c>
      <c r="I17" s="36" t="e">
        <f t="shared" si="9"/>
        <v>#REF!</v>
      </c>
      <c r="J17" s="36" t="e">
        <f t="shared" si="10"/>
        <v>#REF!</v>
      </c>
      <c r="K17" s="36" t="e">
        <f t="shared" si="11"/>
        <v>#REF!</v>
      </c>
      <c r="O17" s="26" t="e">
        <f t="shared" si="6"/>
        <v>#REF!</v>
      </c>
      <c r="P17" s="26" t="e">
        <f>SUMIFS(#REF!,#REF!,B17)</f>
        <v>#REF!</v>
      </c>
      <c r="Q17" s="26" t="e">
        <f>SUMIFS(#REF!,#REF!,B17)</f>
        <v>#REF!</v>
      </c>
    </row>
    <row r="18" s="1" customFormat="1" ht="21.75" customHeight="1" spans="1:17">
      <c r="A18" s="24">
        <v>999003</v>
      </c>
      <c r="B18" s="25" t="s">
        <v>691</v>
      </c>
      <c r="C18" s="26" t="e">
        <f t="shared" si="7"/>
        <v>#REF!</v>
      </c>
      <c r="D18" s="26" t="e">
        <f>SUMIFS(#REF!,#REF!,B18)</f>
        <v>#REF!</v>
      </c>
      <c r="E18" s="26" t="e">
        <f>SUMIFS(#REF!,#REF!,B18)</f>
        <v>#REF!</v>
      </c>
      <c r="F18" s="26" t="e">
        <f t="shared" si="8"/>
        <v>#REF!</v>
      </c>
      <c r="G18" s="26" t="e">
        <f>SUMIFS(#REF!,#REF!,B18)</f>
        <v>#REF!</v>
      </c>
      <c r="H18" s="26" t="e">
        <f>SUMIFS(#REF!,#REF!,B18)+SUMIFS(#REF!,#REF!,B18)</f>
        <v>#REF!</v>
      </c>
      <c r="I18" s="36" t="e">
        <f t="shared" si="9"/>
        <v>#REF!</v>
      </c>
      <c r="J18" s="36" t="e">
        <f t="shared" si="10"/>
        <v>#REF!</v>
      </c>
      <c r="K18" s="36" t="e">
        <f t="shared" si="11"/>
        <v>#REF!</v>
      </c>
      <c r="O18" s="26" t="e">
        <f t="shared" si="6"/>
        <v>#REF!</v>
      </c>
      <c r="P18" s="26" t="e">
        <f>SUMIFS(#REF!,#REF!,B18)</f>
        <v>#REF!</v>
      </c>
      <c r="Q18" s="26" t="e">
        <f>SUMIFS(#REF!,#REF!,B18)</f>
        <v>#REF!</v>
      </c>
    </row>
    <row r="19" s="1" customFormat="1" ht="21.75" customHeight="1" spans="1:17">
      <c r="A19" s="24">
        <v>999005</v>
      </c>
      <c r="B19" s="25" t="s">
        <v>692</v>
      </c>
      <c r="C19" s="26" t="e">
        <f t="shared" si="7"/>
        <v>#REF!</v>
      </c>
      <c r="D19" s="26" t="e">
        <f>SUMIFS(#REF!,#REF!,B19)</f>
        <v>#REF!</v>
      </c>
      <c r="E19" s="26" t="e">
        <f>SUMIFS(#REF!,#REF!,B19)</f>
        <v>#REF!</v>
      </c>
      <c r="F19" s="26" t="e">
        <f t="shared" si="8"/>
        <v>#REF!</v>
      </c>
      <c r="G19" s="26" t="e">
        <f>SUMIFS(#REF!,#REF!,B19)</f>
        <v>#REF!</v>
      </c>
      <c r="H19" s="26" t="e">
        <f>SUMIFS(#REF!,#REF!,B19)+SUMIFS(#REF!,#REF!,B19)</f>
        <v>#REF!</v>
      </c>
      <c r="I19" s="36" t="e">
        <f t="shared" si="9"/>
        <v>#REF!</v>
      </c>
      <c r="J19" s="36" t="e">
        <f t="shared" si="10"/>
        <v>#REF!</v>
      </c>
      <c r="K19" s="36" t="e">
        <f t="shared" si="11"/>
        <v>#REF!</v>
      </c>
      <c r="O19" s="26" t="e">
        <f t="shared" si="6"/>
        <v>#REF!</v>
      </c>
      <c r="P19" s="26" t="e">
        <f>SUMIFS(#REF!,#REF!,B19)</f>
        <v>#REF!</v>
      </c>
      <c r="Q19" s="26" t="e">
        <f>SUMIFS(#REF!,#REF!,B19)</f>
        <v>#REF!</v>
      </c>
    </row>
    <row r="20" s="1" customFormat="1" ht="21.75" customHeight="1" spans="1:17">
      <c r="A20" s="24">
        <v>999006</v>
      </c>
      <c r="B20" s="25" t="s">
        <v>711</v>
      </c>
      <c r="C20" s="26" t="e">
        <f t="shared" si="7"/>
        <v>#REF!</v>
      </c>
      <c r="D20" s="26" t="e">
        <f>SUMIFS(#REF!,#REF!,B20)</f>
        <v>#REF!</v>
      </c>
      <c r="E20" s="26" t="e">
        <f>SUMIFS(#REF!,#REF!,B20)</f>
        <v>#REF!</v>
      </c>
      <c r="F20" s="26" t="e">
        <f t="shared" si="8"/>
        <v>#REF!</v>
      </c>
      <c r="G20" s="26" t="e">
        <f>SUMIFS(#REF!,#REF!,B20)</f>
        <v>#REF!</v>
      </c>
      <c r="H20" s="26" t="e">
        <f>SUMIFS(#REF!,#REF!,B20)+SUMIFS(#REF!,#REF!,B20)</f>
        <v>#REF!</v>
      </c>
      <c r="I20" s="36" t="e">
        <f t="shared" si="9"/>
        <v>#REF!</v>
      </c>
      <c r="J20" s="36" t="e">
        <f t="shared" si="10"/>
        <v>#REF!</v>
      </c>
      <c r="K20" s="36" t="e">
        <f t="shared" si="11"/>
        <v>#REF!</v>
      </c>
      <c r="O20" s="26" t="e">
        <f t="shared" si="6"/>
        <v>#REF!</v>
      </c>
      <c r="P20" s="26" t="e">
        <f>SUMIFS(#REF!,#REF!,B20)</f>
        <v>#REF!</v>
      </c>
      <c r="Q20" s="26" t="e">
        <f>SUMIFS(#REF!,#REF!,B20)</f>
        <v>#REF!</v>
      </c>
    </row>
    <row r="21" s="1" customFormat="1" ht="21.75" customHeight="1" spans="1:17">
      <c r="A21" s="24">
        <v>999007</v>
      </c>
      <c r="B21" s="25" t="s">
        <v>694</v>
      </c>
      <c r="C21" s="26" t="e">
        <f t="shared" si="7"/>
        <v>#REF!</v>
      </c>
      <c r="D21" s="26" t="e">
        <f>SUMIFS(#REF!,#REF!,B21)</f>
        <v>#REF!</v>
      </c>
      <c r="E21" s="26" t="e">
        <f>SUMIFS(#REF!,#REF!,B21)</f>
        <v>#REF!</v>
      </c>
      <c r="F21" s="26" t="e">
        <f t="shared" si="8"/>
        <v>#REF!</v>
      </c>
      <c r="G21" s="26" t="e">
        <f>SUMIFS(#REF!,#REF!,B21)</f>
        <v>#REF!</v>
      </c>
      <c r="H21" s="26" t="e">
        <f>SUMIFS(#REF!,#REF!,B21)+SUMIFS(#REF!,#REF!,B21)</f>
        <v>#REF!</v>
      </c>
      <c r="I21" s="36" t="e">
        <f t="shared" si="9"/>
        <v>#REF!</v>
      </c>
      <c r="J21" s="36" t="e">
        <f t="shared" si="10"/>
        <v>#REF!</v>
      </c>
      <c r="K21" s="36" t="e">
        <f t="shared" si="11"/>
        <v>#REF!</v>
      </c>
      <c r="O21" s="26" t="e">
        <f t="shared" si="6"/>
        <v>#REF!</v>
      </c>
      <c r="P21" s="26" t="e">
        <f>SUMIFS(#REF!,#REF!,B21)</f>
        <v>#REF!</v>
      </c>
      <c r="Q21" s="26" t="e">
        <f>SUMIFS(#REF!,#REF!,B21)</f>
        <v>#REF!</v>
      </c>
    </row>
    <row r="22" s="1" customFormat="1" ht="21.75" customHeight="1" spans="1:17">
      <c r="A22" s="24">
        <v>999009</v>
      </c>
      <c r="B22" s="25" t="s">
        <v>696</v>
      </c>
      <c r="C22" s="26" t="e">
        <f t="shared" si="7"/>
        <v>#REF!</v>
      </c>
      <c r="D22" s="26" t="e">
        <f>SUMIFS(#REF!,#REF!,B22)</f>
        <v>#REF!</v>
      </c>
      <c r="E22" s="26" t="e">
        <f>SUMIFS(#REF!,#REF!,B22)</f>
        <v>#REF!</v>
      </c>
      <c r="F22" s="26" t="e">
        <f t="shared" si="8"/>
        <v>#REF!</v>
      </c>
      <c r="G22" s="26" t="e">
        <f>SUMIFS(#REF!,#REF!,B22)</f>
        <v>#REF!</v>
      </c>
      <c r="H22" s="26" t="e">
        <f>SUMIFS(#REF!,#REF!,B22)+SUMIFS(#REF!,#REF!,B22)</f>
        <v>#REF!</v>
      </c>
      <c r="I22" s="36" t="e">
        <f t="shared" si="9"/>
        <v>#REF!</v>
      </c>
      <c r="J22" s="36" t="e">
        <f t="shared" si="10"/>
        <v>#REF!</v>
      </c>
      <c r="K22" s="36" t="e">
        <f t="shared" si="11"/>
        <v>#REF!</v>
      </c>
      <c r="O22" s="26" t="e">
        <f t="shared" si="6"/>
        <v>#REF!</v>
      </c>
      <c r="P22" s="26" t="e">
        <f>SUMIFS(#REF!,#REF!,B22)</f>
        <v>#REF!</v>
      </c>
      <c r="Q22" s="26" t="e">
        <f>SUMIFS(#REF!,#REF!,B22)</f>
        <v>#REF!</v>
      </c>
    </row>
    <row r="23" s="1" customFormat="1" ht="21.75" customHeight="1" spans="1:17">
      <c r="A23" s="24">
        <v>999010</v>
      </c>
      <c r="B23" s="25" t="s">
        <v>698</v>
      </c>
      <c r="C23" s="26" t="e">
        <f t="shared" si="7"/>
        <v>#REF!</v>
      </c>
      <c r="D23" s="26" t="e">
        <f>SUMIFS(#REF!,#REF!,B23)</f>
        <v>#REF!</v>
      </c>
      <c r="E23" s="26" t="e">
        <f>SUMIFS(#REF!,#REF!,B23)</f>
        <v>#REF!</v>
      </c>
      <c r="F23" s="26" t="e">
        <f t="shared" si="8"/>
        <v>#REF!</v>
      </c>
      <c r="G23" s="26" t="e">
        <f>SUMIFS(#REF!,#REF!,B23)</f>
        <v>#REF!</v>
      </c>
      <c r="H23" s="26" t="e">
        <f>SUMIFS(#REF!,#REF!,B23)+SUMIFS(#REF!,#REF!,B23)</f>
        <v>#REF!</v>
      </c>
      <c r="I23" s="36" t="e">
        <f t="shared" si="9"/>
        <v>#REF!</v>
      </c>
      <c r="J23" s="36" t="e">
        <f t="shared" si="10"/>
        <v>#REF!</v>
      </c>
      <c r="K23" s="36" t="e">
        <f t="shared" si="11"/>
        <v>#REF!</v>
      </c>
      <c r="O23" s="26" t="e">
        <f t="shared" si="6"/>
        <v>#REF!</v>
      </c>
      <c r="P23" s="26" t="e">
        <f>SUMIFS(#REF!,#REF!,B23)</f>
        <v>#REF!</v>
      </c>
      <c r="Q23" s="26" t="e">
        <f>SUMIFS(#REF!,#REF!,B23)</f>
        <v>#REF!</v>
      </c>
    </row>
    <row r="24" s="3" customFormat="1" spans="1:17">
      <c r="A24" s="4"/>
      <c r="B24" s="1"/>
      <c r="C24" s="5"/>
      <c r="D24" s="5"/>
      <c r="E24" s="5"/>
      <c r="F24" s="6"/>
      <c r="G24" s="6"/>
      <c r="H24" s="6"/>
      <c r="I24" s="7"/>
      <c r="J24" s="7"/>
      <c r="K24" s="7"/>
      <c r="O24" s="6"/>
      <c r="P24" s="6"/>
      <c r="Q24" s="6"/>
    </row>
    <row r="25" s="3" customFormat="1" spans="1:17">
      <c r="A25" s="4"/>
      <c r="B25" s="1"/>
      <c r="C25" s="5"/>
      <c r="D25" s="5"/>
      <c r="E25" s="5"/>
      <c r="F25" s="6"/>
      <c r="G25" s="6"/>
      <c r="H25" s="6"/>
      <c r="I25" s="7"/>
      <c r="J25" s="7"/>
      <c r="K25" s="7"/>
      <c r="O25" s="6"/>
      <c r="P25" s="6"/>
      <c r="Q25" s="6"/>
    </row>
    <row r="26" s="3" customFormat="1" spans="1:17">
      <c r="A26" s="4"/>
      <c r="B26" s="1"/>
      <c r="C26" s="5"/>
      <c r="D26" s="5"/>
      <c r="E26" s="5"/>
      <c r="F26" s="6"/>
      <c r="G26" s="6"/>
      <c r="H26" s="6"/>
      <c r="I26" s="7"/>
      <c r="J26" s="7"/>
      <c r="K26" s="7"/>
      <c r="O26" s="6"/>
      <c r="P26" s="6"/>
      <c r="Q26" s="6"/>
    </row>
    <row r="27" s="3" customFormat="1" spans="1:17">
      <c r="A27" s="4"/>
      <c r="B27" s="1"/>
      <c r="C27" s="5"/>
      <c r="D27" s="5"/>
      <c r="E27" s="5"/>
      <c r="F27" s="6"/>
      <c r="G27" s="6"/>
      <c r="H27" s="6"/>
      <c r="I27" s="7"/>
      <c r="J27" s="7"/>
      <c r="K27" s="7"/>
      <c r="O27" s="6"/>
      <c r="P27" s="6"/>
      <c r="Q27" s="6"/>
    </row>
    <row r="28" s="3" customFormat="1" spans="1:17">
      <c r="A28" s="4"/>
      <c r="B28" s="1"/>
      <c r="C28" s="5"/>
      <c r="D28" s="5"/>
      <c r="E28" s="5"/>
      <c r="F28" s="6"/>
      <c r="G28" s="6"/>
      <c r="H28" s="6"/>
      <c r="I28" s="7"/>
      <c r="J28" s="7"/>
      <c r="K28" s="7"/>
      <c r="O28" s="6"/>
      <c r="P28" s="6"/>
      <c r="Q28" s="6"/>
    </row>
    <row r="29" s="3" customFormat="1" spans="1:17">
      <c r="A29" s="4"/>
      <c r="B29" s="1"/>
      <c r="C29" s="5"/>
      <c r="D29" s="5"/>
      <c r="E29" s="5"/>
      <c r="F29" s="6"/>
      <c r="G29" s="6"/>
      <c r="H29" s="6"/>
      <c r="I29" s="7"/>
      <c r="J29" s="7"/>
      <c r="K29" s="7"/>
      <c r="O29" s="6"/>
      <c r="P29" s="6"/>
      <c r="Q29" s="6"/>
    </row>
    <row r="30" s="3" customFormat="1" spans="1:17">
      <c r="A30" s="4"/>
      <c r="B30" s="1"/>
      <c r="C30" s="5"/>
      <c r="D30" s="5"/>
      <c r="E30" s="5"/>
      <c r="F30" s="6"/>
      <c r="G30" s="6"/>
      <c r="H30" s="6"/>
      <c r="I30" s="7"/>
      <c r="J30" s="7"/>
      <c r="K30" s="7"/>
      <c r="O30" s="6"/>
      <c r="P30" s="6"/>
      <c r="Q30" s="6"/>
    </row>
    <row r="31" s="3" customFormat="1" spans="1:17">
      <c r="A31" s="4"/>
      <c r="B31" s="1"/>
      <c r="C31" s="5"/>
      <c r="D31" s="5"/>
      <c r="E31" s="5"/>
      <c r="F31" s="6"/>
      <c r="G31" s="6"/>
      <c r="H31" s="6"/>
      <c r="I31" s="7"/>
      <c r="J31" s="7"/>
      <c r="K31" s="7"/>
      <c r="O31" s="6"/>
      <c r="P31" s="6"/>
      <c r="Q31" s="6"/>
    </row>
    <row r="32" s="3" customFormat="1" spans="1:17">
      <c r="A32" s="4"/>
      <c r="B32" s="1"/>
      <c r="C32" s="5"/>
      <c r="D32" s="5"/>
      <c r="E32" s="5"/>
      <c r="F32" s="6"/>
      <c r="G32" s="6"/>
      <c r="H32" s="6"/>
      <c r="I32" s="7"/>
      <c r="J32" s="7"/>
      <c r="K32" s="7"/>
      <c r="O32" s="6"/>
      <c r="P32" s="6"/>
      <c r="Q32" s="6"/>
    </row>
    <row r="33" s="3" customFormat="1" spans="1:17">
      <c r="A33" s="4"/>
      <c r="B33" s="1"/>
      <c r="C33" s="5"/>
      <c r="D33" s="5"/>
      <c r="E33" s="5"/>
      <c r="F33" s="6"/>
      <c r="G33" s="6"/>
      <c r="H33" s="6"/>
      <c r="I33" s="7"/>
      <c r="J33" s="7"/>
      <c r="K33" s="7"/>
      <c r="O33" s="6"/>
      <c r="P33" s="6"/>
      <c r="Q33" s="6"/>
    </row>
    <row r="34" s="3" customFormat="1" spans="1:17">
      <c r="A34" s="4"/>
      <c r="B34" s="1"/>
      <c r="C34" s="5"/>
      <c r="D34" s="5"/>
      <c r="E34" s="5"/>
      <c r="F34" s="6"/>
      <c r="G34" s="6"/>
      <c r="H34" s="6"/>
      <c r="I34" s="7"/>
      <c r="J34" s="7"/>
      <c r="K34" s="7"/>
      <c r="O34" s="6"/>
      <c r="P34" s="6"/>
      <c r="Q34" s="6"/>
    </row>
    <row r="35" s="3" customFormat="1" spans="1:17">
      <c r="A35" s="4"/>
      <c r="B35" s="1"/>
      <c r="C35" s="5"/>
      <c r="D35" s="5"/>
      <c r="E35" s="5"/>
      <c r="F35" s="6"/>
      <c r="G35" s="6"/>
      <c r="H35" s="6"/>
      <c r="I35" s="7"/>
      <c r="J35" s="7"/>
      <c r="K35" s="7"/>
      <c r="O35" s="6"/>
      <c r="P35" s="6"/>
      <c r="Q35" s="6"/>
    </row>
    <row r="36" s="3" customFormat="1" spans="1:17">
      <c r="A36" s="4"/>
      <c r="B36" s="1"/>
      <c r="C36" s="5"/>
      <c r="D36" s="5"/>
      <c r="E36" s="5"/>
      <c r="F36" s="6"/>
      <c r="G36" s="6"/>
      <c r="H36" s="6"/>
      <c r="I36" s="7"/>
      <c r="J36" s="7"/>
      <c r="K36" s="7"/>
      <c r="O36" s="6"/>
      <c r="P36" s="6"/>
      <c r="Q36" s="6"/>
    </row>
    <row r="37" s="3" customFormat="1" spans="1:17">
      <c r="A37" s="4"/>
      <c r="B37" s="1"/>
      <c r="C37" s="5"/>
      <c r="D37" s="5"/>
      <c r="E37" s="5"/>
      <c r="F37" s="6"/>
      <c r="G37" s="6"/>
      <c r="H37" s="6"/>
      <c r="I37" s="7"/>
      <c r="J37" s="7"/>
      <c r="K37" s="7"/>
      <c r="O37" s="6"/>
      <c r="P37" s="6"/>
      <c r="Q37" s="6"/>
    </row>
    <row r="38" s="3" customFormat="1" spans="1:17">
      <c r="A38" s="4"/>
      <c r="B38" s="1"/>
      <c r="C38" s="5"/>
      <c r="D38" s="5"/>
      <c r="E38" s="5"/>
      <c r="F38" s="6"/>
      <c r="G38" s="6"/>
      <c r="H38" s="6"/>
      <c r="I38" s="7"/>
      <c r="J38" s="7"/>
      <c r="K38" s="7"/>
      <c r="O38" s="6"/>
      <c r="P38" s="6"/>
      <c r="Q38" s="6"/>
    </row>
    <row r="39" s="3" customFormat="1" spans="1:17">
      <c r="A39" s="4"/>
      <c r="B39" s="1"/>
      <c r="C39" s="5"/>
      <c r="D39" s="5"/>
      <c r="E39" s="5"/>
      <c r="F39" s="6"/>
      <c r="G39" s="6"/>
      <c r="H39" s="6"/>
      <c r="I39" s="7"/>
      <c r="J39" s="7"/>
      <c r="K39" s="7"/>
      <c r="O39" s="6"/>
      <c r="P39" s="6"/>
      <c r="Q39" s="6"/>
    </row>
    <row r="40" s="3" customFormat="1" spans="1:17">
      <c r="A40" s="4"/>
      <c r="B40" s="1"/>
      <c r="C40" s="5"/>
      <c r="D40" s="5"/>
      <c r="E40" s="5"/>
      <c r="F40" s="6"/>
      <c r="G40" s="6"/>
      <c r="H40" s="6"/>
      <c r="I40" s="7"/>
      <c r="J40" s="7"/>
      <c r="K40" s="7"/>
      <c r="O40" s="6"/>
      <c r="P40" s="6"/>
      <c r="Q40" s="6"/>
    </row>
    <row r="41" s="3" customFormat="1" spans="1:17">
      <c r="A41" s="4"/>
      <c r="B41" s="1"/>
      <c r="C41" s="5"/>
      <c r="D41" s="5"/>
      <c r="E41" s="5"/>
      <c r="F41" s="6"/>
      <c r="G41" s="6"/>
      <c r="H41" s="6"/>
      <c r="I41" s="7"/>
      <c r="J41" s="7"/>
      <c r="K41" s="7"/>
      <c r="O41" s="6"/>
      <c r="P41" s="6"/>
      <c r="Q41" s="6"/>
    </row>
    <row r="42" s="3" customFormat="1" spans="1:17">
      <c r="A42" s="4"/>
      <c r="B42" s="1"/>
      <c r="C42" s="5"/>
      <c r="D42" s="5"/>
      <c r="E42" s="5"/>
      <c r="F42" s="6"/>
      <c r="G42" s="6"/>
      <c r="H42" s="6"/>
      <c r="I42" s="7"/>
      <c r="J42" s="7"/>
      <c r="K42" s="7"/>
      <c r="O42" s="6"/>
      <c r="P42" s="6"/>
      <c r="Q42" s="6"/>
    </row>
    <row r="43" s="3" customFormat="1" spans="1:17">
      <c r="A43" s="4"/>
      <c r="B43" s="1"/>
      <c r="C43" s="5"/>
      <c r="D43" s="5"/>
      <c r="E43" s="5"/>
      <c r="F43" s="6"/>
      <c r="G43" s="6"/>
      <c r="H43" s="6"/>
      <c r="I43" s="7"/>
      <c r="J43" s="7"/>
      <c r="K43" s="7"/>
      <c r="O43" s="6"/>
      <c r="P43" s="6"/>
      <c r="Q43" s="6"/>
    </row>
    <row r="44" s="3" customFormat="1" spans="1:17">
      <c r="A44" s="4"/>
      <c r="B44" s="1"/>
      <c r="C44" s="5"/>
      <c r="D44" s="5"/>
      <c r="E44" s="5"/>
      <c r="F44" s="6"/>
      <c r="G44" s="6"/>
      <c r="H44" s="6"/>
      <c r="I44" s="7"/>
      <c r="J44" s="7"/>
      <c r="K44" s="7"/>
      <c r="O44" s="6"/>
      <c r="P44" s="6"/>
      <c r="Q44" s="6"/>
    </row>
    <row r="45" s="3" customFormat="1" spans="1:17">
      <c r="A45" s="4"/>
      <c r="B45" s="1"/>
      <c r="C45" s="5"/>
      <c r="D45" s="5"/>
      <c r="E45" s="5"/>
      <c r="F45" s="6"/>
      <c r="G45" s="6"/>
      <c r="H45" s="6"/>
      <c r="I45" s="7"/>
      <c r="J45" s="7"/>
      <c r="K45" s="7"/>
      <c r="O45" s="6"/>
      <c r="P45" s="6"/>
      <c r="Q45" s="6"/>
    </row>
    <row r="46" s="3" customFormat="1" spans="1:17">
      <c r="A46" s="4"/>
      <c r="B46" s="1"/>
      <c r="C46" s="5"/>
      <c r="D46" s="5"/>
      <c r="E46" s="5"/>
      <c r="F46" s="6"/>
      <c r="G46" s="6"/>
      <c r="H46" s="6"/>
      <c r="I46" s="7"/>
      <c r="J46" s="7"/>
      <c r="K46" s="7"/>
      <c r="O46" s="6"/>
      <c r="P46" s="6"/>
      <c r="Q46" s="6"/>
    </row>
    <row r="47" s="3" customFormat="1" spans="1:17">
      <c r="A47" s="4"/>
      <c r="B47" s="1"/>
      <c r="C47" s="5"/>
      <c r="D47" s="5"/>
      <c r="E47" s="5"/>
      <c r="F47" s="6"/>
      <c r="G47" s="6"/>
      <c r="H47" s="6"/>
      <c r="I47" s="7"/>
      <c r="J47" s="7"/>
      <c r="K47" s="7"/>
      <c r="O47" s="6"/>
      <c r="P47" s="6"/>
      <c r="Q47" s="6"/>
    </row>
    <row r="48" s="3" customFormat="1" spans="1:17">
      <c r="A48" s="4"/>
      <c r="B48" s="1"/>
      <c r="C48" s="5"/>
      <c r="D48" s="5"/>
      <c r="E48" s="5"/>
      <c r="F48" s="6"/>
      <c r="G48" s="6"/>
      <c r="H48" s="6"/>
      <c r="I48" s="7"/>
      <c r="J48" s="7"/>
      <c r="K48" s="7"/>
      <c r="O48" s="6"/>
      <c r="P48" s="6"/>
      <c r="Q48" s="6"/>
    </row>
    <row r="49" s="3" customFormat="1" spans="1:17">
      <c r="A49" s="4"/>
      <c r="B49" s="1"/>
      <c r="C49" s="5"/>
      <c r="D49" s="5"/>
      <c r="E49" s="5"/>
      <c r="F49" s="6"/>
      <c r="G49" s="6"/>
      <c r="H49" s="6"/>
      <c r="I49" s="7"/>
      <c r="J49" s="7"/>
      <c r="K49" s="7"/>
      <c r="O49" s="6"/>
      <c r="P49" s="6"/>
      <c r="Q49" s="6"/>
    </row>
    <row r="50" s="3" customFormat="1" spans="1:17">
      <c r="A50" s="4"/>
      <c r="B50" s="1"/>
      <c r="C50" s="5"/>
      <c r="D50" s="5"/>
      <c r="E50" s="5"/>
      <c r="F50" s="6"/>
      <c r="G50" s="6"/>
      <c r="H50" s="6"/>
      <c r="I50" s="7"/>
      <c r="J50" s="7"/>
      <c r="K50" s="7"/>
      <c r="O50" s="6"/>
      <c r="P50" s="6"/>
      <c r="Q50" s="6"/>
    </row>
    <row r="51" s="3" customFormat="1" spans="1:17">
      <c r="A51" s="4"/>
      <c r="B51" s="1"/>
      <c r="C51" s="5"/>
      <c r="D51" s="5"/>
      <c r="E51" s="5"/>
      <c r="F51" s="6"/>
      <c r="G51" s="6"/>
      <c r="H51" s="6"/>
      <c r="I51" s="7"/>
      <c r="J51" s="7"/>
      <c r="K51" s="7"/>
      <c r="O51" s="6"/>
      <c r="P51" s="6"/>
      <c r="Q51" s="6"/>
    </row>
    <row r="52" s="3" customFormat="1" spans="1:17">
      <c r="A52" s="4"/>
      <c r="B52" s="1"/>
      <c r="C52" s="5"/>
      <c r="D52" s="5"/>
      <c r="E52" s="5"/>
      <c r="F52" s="6"/>
      <c r="G52" s="6"/>
      <c r="H52" s="6"/>
      <c r="I52" s="7"/>
      <c r="J52" s="7"/>
      <c r="K52" s="7"/>
      <c r="O52" s="6"/>
      <c r="P52" s="6"/>
      <c r="Q52" s="6"/>
    </row>
    <row r="53" s="3" customFormat="1" spans="1:17">
      <c r="A53" s="4"/>
      <c r="B53" s="1"/>
      <c r="C53" s="5"/>
      <c r="D53" s="5"/>
      <c r="E53" s="5"/>
      <c r="F53" s="6"/>
      <c r="G53" s="6"/>
      <c r="H53" s="6"/>
      <c r="I53" s="7"/>
      <c r="J53" s="7"/>
      <c r="K53" s="7"/>
      <c r="O53" s="6"/>
      <c r="P53" s="6"/>
      <c r="Q53" s="6"/>
    </row>
    <row r="54" s="3" customFormat="1" spans="1:17">
      <c r="A54" s="4"/>
      <c r="B54" s="1"/>
      <c r="C54" s="5"/>
      <c r="D54" s="5"/>
      <c r="E54" s="5"/>
      <c r="F54" s="6"/>
      <c r="G54" s="6"/>
      <c r="H54" s="6"/>
      <c r="I54" s="7"/>
      <c r="J54" s="7"/>
      <c r="K54" s="7"/>
      <c r="O54" s="6"/>
      <c r="P54" s="6"/>
      <c r="Q54" s="6"/>
    </row>
    <row r="55" s="3" customFormat="1" spans="1:17">
      <c r="A55" s="4"/>
      <c r="B55" s="1"/>
      <c r="C55" s="5"/>
      <c r="D55" s="5"/>
      <c r="E55" s="5"/>
      <c r="F55" s="6"/>
      <c r="G55" s="6"/>
      <c r="H55" s="6"/>
      <c r="I55" s="7"/>
      <c r="J55" s="7"/>
      <c r="K55" s="7"/>
      <c r="O55" s="6"/>
      <c r="P55" s="6"/>
      <c r="Q55" s="6"/>
    </row>
    <row r="56" s="3" customFormat="1" spans="1:17">
      <c r="A56" s="4"/>
      <c r="B56" s="1"/>
      <c r="C56" s="5"/>
      <c r="D56" s="5"/>
      <c r="E56" s="5"/>
      <c r="F56" s="6"/>
      <c r="G56" s="6"/>
      <c r="H56" s="6"/>
      <c r="I56" s="7"/>
      <c r="J56" s="7"/>
      <c r="K56" s="7"/>
      <c r="O56" s="6"/>
      <c r="P56" s="6"/>
      <c r="Q56" s="6"/>
    </row>
    <row r="57" s="3" customFormat="1" spans="1:17">
      <c r="A57" s="4"/>
      <c r="B57" s="1"/>
      <c r="C57" s="5"/>
      <c r="D57" s="5"/>
      <c r="E57" s="5"/>
      <c r="F57" s="6"/>
      <c r="G57" s="6"/>
      <c r="H57" s="6"/>
      <c r="I57" s="7"/>
      <c r="J57" s="7"/>
      <c r="K57" s="7"/>
      <c r="O57" s="6"/>
      <c r="P57" s="6"/>
      <c r="Q57" s="6"/>
    </row>
    <row r="58" s="3" customFormat="1" spans="1:17">
      <c r="A58" s="4"/>
      <c r="B58" s="1"/>
      <c r="C58" s="5"/>
      <c r="D58" s="5"/>
      <c r="E58" s="5"/>
      <c r="F58" s="6"/>
      <c r="G58" s="6"/>
      <c r="H58" s="6"/>
      <c r="I58" s="7"/>
      <c r="J58" s="7"/>
      <c r="K58" s="7"/>
      <c r="O58" s="6"/>
      <c r="P58" s="6"/>
      <c r="Q58" s="6"/>
    </row>
    <row r="59" s="3" customFormat="1" spans="1:17">
      <c r="A59" s="4"/>
      <c r="B59" s="1"/>
      <c r="C59" s="5"/>
      <c r="D59" s="5"/>
      <c r="E59" s="5"/>
      <c r="F59" s="6"/>
      <c r="G59" s="6"/>
      <c r="H59" s="6"/>
      <c r="I59" s="7"/>
      <c r="J59" s="7"/>
      <c r="K59" s="7"/>
      <c r="O59" s="6"/>
      <c r="P59" s="6"/>
      <c r="Q59" s="6"/>
    </row>
    <row r="60" s="3" customFormat="1" spans="1:17">
      <c r="A60" s="4"/>
      <c r="B60" s="1"/>
      <c r="C60" s="5"/>
      <c r="D60" s="5"/>
      <c r="E60" s="5"/>
      <c r="F60" s="6"/>
      <c r="G60" s="6"/>
      <c r="H60" s="6"/>
      <c r="I60" s="7"/>
      <c r="J60" s="7"/>
      <c r="K60" s="7"/>
      <c r="O60" s="6"/>
      <c r="P60" s="6"/>
      <c r="Q60" s="6"/>
    </row>
    <row r="61" s="3" customFormat="1" spans="1:17">
      <c r="A61" s="4"/>
      <c r="B61" s="1"/>
      <c r="C61" s="5"/>
      <c r="D61" s="5"/>
      <c r="E61" s="5"/>
      <c r="F61" s="6"/>
      <c r="G61" s="6"/>
      <c r="H61" s="6"/>
      <c r="I61" s="7"/>
      <c r="J61" s="7"/>
      <c r="K61" s="7"/>
      <c r="O61" s="6"/>
      <c r="P61" s="6"/>
      <c r="Q61" s="6"/>
    </row>
    <row r="62" s="3" customFormat="1" spans="1:17">
      <c r="A62" s="4"/>
      <c r="B62" s="1"/>
      <c r="C62" s="5"/>
      <c r="D62" s="5"/>
      <c r="E62" s="5"/>
      <c r="F62" s="6"/>
      <c r="G62" s="6"/>
      <c r="H62" s="6"/>
      <c r="I62" s="7"/>
      <c r="J62" s="7"/>
      <c r="K62" s="7"/>
      <c r="O62" s="6"/>
      <c r="P62" s="6"/>
      <c r="Q62" s="6"/>
    </row>
    <row r="63" s="3" customFormat="1" spans="1:17">
      <c r="A63" s="4"/>
      <c r="B63" s="1"/>
      <c r="C63" s="5"/>
      <c r="D63" s="5"/>
      <c r="E63" s="5"/>
      <c r="F63" s="6"/>
      <c r="G63" s="6"/>
      <c r="H63" s="6"/>
      <c r="I63" s="7"/>
      <c r="J63" s="7"/>
      <c r="K63" s="7"/>
      <c r="O63" s="6"/>
      <c r="P63" s="6"/>
      <c r="Q63" s="6"/>
    </row>
    <row r="64" s="3" customFormat="1" spans="1:17">
      <c r="A64" s="4"/>
      <c r="B64" s="1"/>
      <c r="C64" s="5"/>
      <c r="D64" s="5"/>
      <c r="E64" s="5"/>
      <c r="F64" s="6"/>
      <c r="G64" s="6"/>
      <c r="H64" s="6"/>
      <c r="I64" s="7"/>
      <c r="J64" s="7"/>
      <c r="K64" s="7"/>
      <c r="O64" s="6"/>
      <c r="P64" s="6"/>
      <c r="Q64" s="6"/>
    </row>
    <row r="65" s="3" customFormat="1" spans="1:17">
      <c r="A65" s="4"/>
      <c r="B65" s="1"/>
      <c r="C65" s="5"/>
      <c r="D65" s="5"/>
      <c r="E65" s="5"/>
      <c r="F65" s="6"/>
      <c r="G65" s="6"/>
      <c r="H65" s="6"/>
      <c r="I65" s="7"/>
      <c r="J65" s="7"/>
      <c r="K65" s="7"/>
      <c r="O65" s="6"/>
      <c r="P65" s="6"/>
      <c r="Q65" s="6"/>
    </row>
    <row r="66" s="3" customFormat="1" spans="1:17">
      <c r="A66" s="4"/>
      <c r="B66" s="1"/>
      <c r="C66" s="5"/>
      <c r="D66" s="5"/>
      <c r="E66" s="5"/>
      <c r="F66" s="6"/>
      <c r="G66" s="6"/>
      <c r="H66" s="6"/>
      <c r="I66" s="7"/>
      <c r="J66" s="7"/>
      <c r="K66" s="7"/>
      <c r="O66" s="6"/>
      <c r="P66" s="6"/>
      <c r="Q66" s="6"/>
    </row>
    <row r="67" s="3" customFormat="1" spans="1:17">
      <c r="A67" s="4"/>
      <c r="B67" s="1"/>
      <c r="C67" s="5"/>
      <c r="D67" s="5"/>
      <c r="E67" s="5"/>
      <c r="F67" s="6"/>
      <c r="G67" s="6"/>
      <c r="H67" s="6"/>
      <c r="I67" s="7"/>
      <c r="J67" s="7"/>
      <c r="K67" s="7"/>
      <c r="O67" s="6"/>
      <c r="P67" s="6"/>
      <c r="Q67" s="6"/>
    </row>
    <row r="68" s="3" customFormat="1" spans="1:17">
      <c r="A68" s="4"/>
      <c r="B68" s="1"/>
      <c r="C68" s="5"/>
      <c r="D68" s="5"/>
      <c r="E68" s="5"/>
      <c r="F68" s="6"/>
      <c r="G68" s="6"/>
      <c r="H68" s="6"/>
      <c r="I68" s="7"/>
      <c r="J68" s="7"/>
      <c r="K68" s="7"/>
      <c r="O68" s="6"/>
      <c r="P68" s="6"/>
      <c r="Q68" s="6"/>
    </row>
    <row r="69" s="3" customFormat="1" spans="1:17">
      <c r="A69" s="4"/>
      <c r="B69" s="1"/>
      <c r="C69" s="5"/>
      <c r="D69" s="5"/>
      <c r="E69" s="5"/>
      <c r="F69" s="6"/>
      <c r="G69" s="6"/>
      <c r="H69" s="6"/>
      <c r="I69" s="7"/>
      <c r="J69" s="7"/>
      <c r="K69" s="7"/>
      <c r="O69" s="6"/>
      <c r="P69" s="6"/>
      <c r="Q69" s="6"/>
    </row>
    <row r="70" s="3" customFormat="1" spans="1:17">
      <c r="A70" s="4"/>
      <c r="B70" s="1"/>
      <c r="C70" s="5"/>
      <c r="D70" s="5"/>
      <c r="E70" s="5"/>
      <c r="F70" s="6"/>
      <c r="G70" s="6"/>
      <c r="H70" s="6"/>
      <c r="I70" s="7"/>
      <c r="J70" s="7"/>
      <c r="K70" s="7"/>
      <c r="O70" s="6"/>
      <c r="P70" s="6"/>
      <c r="Q70" s="6"/>
    </row>
    <row r="71" s="3" customFormat="1" spans="1:17">
      <c r="A71" s="4"/>
      <c r="B71" s="1"/>
      <c r="C71" s="5"/>
      <c r="D71" s="5"/>
      <c r="E71" s="5"/>
      <c r="F71" s="6"/>
      <c r="G71" s="6"/>
      <c r="H71" s="6"/>
      <c r="I71" s="7"/>
      <c r="J71" s="7"/>
      <c r="K71" s="7"/>
      <c r="O71" s="6"/>
      <c r="P71" s="6"/>
      <c r="Q71" s="6"/>
    </row>
    <row r="72" s="3" customFormat="1" spans="1:17">
      <c r="A72" s="4"/>
      <c r="B72" s="1"/>
      <c r="C72" s="5"/>
      <c r="D72" s="5"/>
      <c r="E72" s="5"/>
      <c r="F72" s="6"/>
      <c r="G72" s="6"/>
      <c r="H72" s="6"/>
      <c r="I72" s="7"/>
      <c r="J72" s="7"/>
      <c r="K72" s="7"/>
      <c r="O72" s="6"/>
      <c r="P72" s="6"/>
      <c r="Q72" s="6"/>
    </row>
    <row r="73" s="3" customFormat="1" spans="1:17">
      <c r="A73" s="4"/>
      <c r="B73" s="1"/>
      <c r="C73" s="5"/>
      <c r="D73" s="5"/>
      <c r="E73" s="5"/>
      <c r="F73" s="6"/>
      <c r="G73" s="6"/>
      <c r="H73" s="6"/>
      <c r="I73" s="7"/>
      <c r="J73" s="7"/>
      <c r="K73" s="7"/>
      <c r="O73" s="6"/>
      <c r="P73" s="6"/>
      <c r="Q73" s="6"/>
    </row>
    <row r="74" s="3" customFormat="1" spans="1:17">
      <c r="A74" s="4"/>
      <c r="B74" s="1"/>
      <c r="C74" s="5"/>
      <c r="D74" s="5"/>
      <c r="E74" s="5"/>
      <c r="F74" s="6"/>
      <c r="G74" s="6"/>
      <c r="H74" s="6"/>
      <c r="I74" s="7"/>
      <c r="J74" s="7"/>
      <c r="K74" s="7"/>
      <c r="O74" s="6"/>
      <c r="P74" s="6"/>
      <c r="Q74" s="6"/>
    </row>
    <row r="75" s="3" customFormat="1" spans="1:17">
      <c r="A75" s="4"/>
      <c r="B75" s="1"/>
      <c r="C75" s="5"/>
      <c r="D75" s="5"/>
      <c r="E75" s="5"/>
      <c r="F75" s="6"/>
      <c r="G75" s="6"/>
      <c r="H75" s="6"/>
      <c r="I75" s="7"/>
      <c r="J75" s="7"/>
      <c r="K75" s="7"/>
      <c r="O75" s="6"/>
      <c r="P75" s="6"/>
      <c r="Q75" s="6"/>
    </row>
    <row r="76" s="3" customFormat="1" spans="1:17">
      <c r="A76" s="4"/>
      <c r="B76" s="1"/>
      <c r="C76" s="5"/>
      <c r="D76" s="5"/>
      <c r="E76" s="5"/>
      <c r="F76" s="6"/>
      <c r="G76" s="6"/>
      <c r="H76" s="6"/>
      <c r="I76" s="7"/>
      <c r="J76" s="7"/>
      <c r="K76" s="7"/>
      <c r="O76" s="6"/>
      <c r="P76" s="6"/>
      <c r="Q76" s="6"/>
    </row>
    <row r="77" s="3" customFormat="1" spans="1:17">
      <c r="A77" s="4"/>
      <c r="B77" s="1"/>
      <c r="C77" s="5"/>
      <c r="D77" s="5"/>
      <c r="E77" s="5"/>
      <c r="F77" s="6"/>
      <c r="G77" s="6"/>
      <c r="H77" s="6"/>
      <c r="I77" s="7"/>
      <c r="J77" s="7"/>
      <c r="K77" s="7"/>
      <c r="O77" s="6"/>
      <c r="P77" s="6"/>
      <c r="Q77" s="6"/>
    </row>
    <row r="78" s="3" customFormat="1" spans="1:17">
      <c r="A78" s="4"/>
      <c r="B78" s="1"/>
      <c r="C78" s="5"/>
      <c r="D78" s="5"/>
      <c r="E78" s="5"/>
      <c r="F78" s="6"/>
      <c r="G78" s="6"/>
      <c r="H78" s="6"/>
      <c r="I78" s="7"/>
      <c r="J78" s="7"/>
      <c r="K78" s="7"/>
      <c r="O78" s="6"/>
      <c r="P78" s="6"/>
      <c r="Q78" s="6"/>
    </row>
    <row r="79" s="3" customFormat="1" spans="1:17">
      <c r="A79" s="4"/>
      <c r="B79" s="1"/>
      <c r="C79" s="5"/>
      <c r="D79" s="5"/>
      <c r="E79" s="5"/>
      <c r="F79" s="6"/>
      <c r="G79" s="6"/>
      <c r="H79" s="6"/>
      <c r="I79" s="7"/>
      <c r="J79" s="7"/>
      <c r="K79" s="7"/>
      <c r="O79" s="6"/>
      <c r="P79" s="6"/>
      <c r="Q79" s="6"/>
    </row>
    <row r="80" s="3" customFormat="1" spans="1:17">
      <c r="A80" s="4"/>
      <c r="B80" s="1"/>
      <c r="C80" s="5"/>
      <c r="D80" s="5"/>
      <c r="E80" s="5"/>
      <c r="F80" s="6"/>
      <c r="G80" s="6"/>
      <c r="H80" s="6"/>
      <c r="I80" s="7"/>
      <c r="J80" s="7"/>
      <c r="K80" s="7"/>
      <c r="O80" s="6"/>
      <c r="P80" s="6"/>
      <c r="Q80" s="6"/>
    </row>
    <row r="81" s="3" customFormat="1" spans="1:17">
      <c r="A81" s="4"/>
      <c r="B81" s="1"/>
      <c r="C81" s="5"/>
      <c r="D81" s="5"/>
      <c r="E81" s="5"/>
      <c r="F81" s="6"/>
      <c r="G81" s="6"/>
      <c r="H81" s="6"/>
      <c r="I81" s="7"/>
      <c r="J81" s="7"/>
      <c r="K81" s="7"/>
      <c r="O81" s="6"/>
      <c r="P81" s="6"/>
      <c r="Q81" s="6"/>
    </row>
    <row r="82" s="3" customFormat="1" spans="1:17">
      <c r="A82" s="4"/>
      <c r="B82" s="1"/>
      <c r="C82" s="5"/>
      <c r="D82" s="5"/>
      <c r="E82" s="5"/>
      <c r="F82" s="6"/>
      <c r="G82" s="6"/>
      <c r="H82" s="6"/>
      <c r="I82" s="7"/>
      <c r="J82" s="7"/>
      <c r="K82" s="7"/>
      <c r="O82" s="6"/>
      <c r="P82" s="6"/>
      <c r="Q82" s="6"/>
    </row>
    <row r="83" s="3" customFormat="1" spans="1:17">
      <c r="A83" s="4"/>
      <c r="B83" s="1"/>
      <c r="C83" s="5"/>
      <c r="D83" s="5"/>
      <c r="E83" s="5"/>
      <c r="F83" s="6"/>
      <c r="G83" s="6"/>
      <c r="H83" s="6"/>
      <c r="I83" s="7"/>
      <c r="J83" s="7"/>
      <c r="K83" s="7"/>
      <c r="O83" s="6"/>
      <c r="P83" s="6"/>
      <c r="Q83" s="6"/>
    </row>
    <row r="84" s="3" customFormat="1" spans="1:17">
      <c r="A84" s="4"/>
      <c r="B84" s="1"/>
      <c r="C84" s="5"/>
      <c r="D84" s="5"/>
      <c r="E84" s="5"/>
      <c r="F84" s="6"/>
      <c r="G84" s="6"/>
      <c r="H84" s="6"/>
      <c r="I84" s="7"/>
      <c r="J84" s="7"/>
      <c r="K84" s="7"/>
      <c r="O84" s="6"/>
      <c r="P84" s="6"/>
      <c r="Q84" s="6"/>
    </row>
    <row r="85" s="3" customFormat="1" spans="1:17">
      <c r="A85" s="4"/>
      <c r="B85" s="1"/>
      <c r="C85" s="5"/>
      <c r="D85" s="5"/>
      <c r="E85" s="5"/>
      <c r="F85" s="6"/>
      <c r="G85" s="6"/>
      <c r="H85" s="6"/>
      <c r="I85" s="7"/>
      <c r="J85" s="7"/>
      <c r="K85" s="7"/>
      <c r="O85" s="6"/>
      <c r="P85" s="6"/>
      <c r="Q85" s="6"/>
    </row>
    <row r="86" s="3" customFormat="1" spans="1:17">
      <c r="A86" s="4"/>
      <c r="B86" s="1"/>
      <c r="C86" s="5"/>
      <c r="D86" s="5"/>
      <c r="E86" s="5"/>
      <c r="F86" s="6"/>
      <c r="G86" s="6"/>
      <c r="H86" s="6"/>
      <c r="I86" s="7"/>
      <c r="J86" s="7"/>
      <c r="K86" s="7"/>
      <c r="O86" s="6"/>
      <c r="P86" s="6"/>
      <c r="Q86" s="6"/>
    </row>
    <row r="87" s="3" customFormat="1" spans="1:17">
      <c r="A87" s="4"/>
      <c r="B87" s="1"/>
      <c r="C87" s="5"/>
      <c r="D87" s="5"/>
      <c r="E87" s="5"/>
      <c r="F87" s="6"/>
      <c r="G87" s="6"/>
      <c r="H87" s="6"/>
      <c r="I87" s="7"/>
      <c r="J87" s="7"/>
      <c r="K87" s="7"/>
      <c r="O87" s="6"/>
      <c r="P87" s="6"/>
      <c r="Q87" s="6"/>
    </row>
    <row r="88" s="3" customFormat="1" spans="1:17">
      <c r="A88" s="4"/>
      <c r="B88" s="1"/>
      <c r="C88" s="5"/>
      <c r="D88" s="5"/>
      <c r="E88" s="5"/>
      <c r="F88" s="6"/>
      <c r="G88" s="6"/>
      <c r="H88" s="6"/>
      <c r="I88" s="7"/>
      <c r="J88" s="7"/>
      <c r="K88" s="7"/>
      <c r="O88" s="6"/>
      <c r="P88" s="6"/>
      <c r="Q88" s="6"/>
    </row>
    <row r="89" s="3" customFormat="1" spans="1:17">
      <c r="A89" s="4"/>
      <c r="B89" s="1"/>
      <c r="C89" s="5"/>
      <c r="D89" s="5"/>
      <c r="E89" s="5"/>
      <c r="F89" s="6"/>
      <c r="G89" s="6"/>
      <c r="H89" s="6"/>
      <c r="I89" s="7"/>
      <c r="J89" s="7"/>
      <c r="K89" s="7"/>
      <c r="O89" s="6"/>
      <c r="P89" s="6"/>
      <c r="Q89" s="6"/>
    </row>
    <row r="90" s="3" customFormat="1" spans="1:17">
      <c r="A90" s="4"/>
      <c r="B90" s="1"/>
      <c r="C90" s="5"/>
      <c r="D90" s="5"/>
      <c r="E90" s="5"/>
      <c r="F90" s="6"/>
      <c r="G90" s="6"/>
      <c r="H90" s="6"/>
      <c r="I90" s="7"/>
      <c r="J90" s="7"/>
      <c r="K90" s="7"/>
      <c r="O90" s="6"/>
      <c r="P90" s="6"/>
      <c r="Q90" s="6"/>
    </row>
    <row r="91" s="3" customFormat="1" spans="1:17">
      <c r="A91" s="4"/>
      <c r="B91" s="1"/>
      <c r="C91" s="5"/>
      <c r="D91" s="5"/>
      <c r="E91" s="5"/>
      <c r="F91" s="6"/>
      <c r="G91" s="6"/>
      <c r="H91" s="6"/>
      <c r="I91" s="7"/>
      <c r="J91" s="7"/>
      <c r="K91" s="7"/>
      <c r="O91" s="6"/>
      <c r="P91" s="6"/>
      <c r="Q91" s="6"/>
    </row>
    <row r="92" s="3" customFormat="1" spans="1:17">
      <c r="A92" s="4"/>
      <c r="B92" s="1"/>
      <c r="C92" s="5"/>
      <c r="D92" s="5"/>
      <c r="E92" s="5"/>
      <c r="F92" s="6"/>
      <c r="G92" s="6"/>
      <c r="H92" s="6"/>
      <c r="I92" s="7"/>
      <c r="J92" s="7"/>
      <c r="K92" s="7"/>
      <c r="O92" s="6"/>
      <c r="P92" s="6"/>
      <c r="Q92" s="6"/>
    </row>
    <row r="93" s="3" customFormat="1" spans="1:17">
      <c r="A93" s="4"/>
      <c r="B93" s="1"/>
      <c r="C93" s="5"/>
      <c r="D93" s="5"/>
      <c r="E93" s="5"/>
      <c r="F93" s="6"/>
      <c r="G93" s="6"/>
      <c r="H93" s="6"/>
      <c r="I93" s="7"/>
      <c r="J93" s="7"/>
      <c r="K93" s="7"/>
      <c r="O93" s="6"/>
      <c r="P93" s="6"/>
      <c r="Q93" s="6"/>
    </row>
    <row r="94" s="3" customFormat="1" spans="1:17">
      <c r="A94" s="4"/>
      <c r="B94" s="1"/>
      <c r="C94" s="5"/>
      <c r="D94" s="5"/>
      <c r="E94" s="5"/>
      <c r="F94" s="6"/>
      <c r="G94" s="6"/>
      <c r="H94" s="6"/>
      <c r="I94" s="7"/>
      <c r="J94" s="7"/>
      <c r="K94" s="7"/>
      <c r="O94" s="6"/>
      <c r="P94" s="6"/>
      <c r="Q94" s="6"/>
    </row>
    <row r="95" s="3" customFormat="1" spans="1:17">
      <c r="A95" s="4"/>
      <c r="B95" s="1"/>
      <c r="C95" s="5"/>
      <c r="D95" s="5"/>
      <c r="E95" s="5"/>
      <c r="F95" s="6"/>
      <c r="G95" s="6"/>
      <c r="H95" s="6"/>
      <c r="I95" s="7"/>
      <c r="J95" s="7"/>
      <c r="K95" s="7"/>
      <c r="O95" s="6"/>
      <c r="P95" s="6"/>
      <c r="Q95" s="6"/>
    </row>
    <row r="96" s="3" customFormat="1" spans="1:17">
      <c r="A96" s="4"/>
      <c r="B96" s="1"/>
      <c r="C96" s="5"/>
      <c r="D96" s="5"/>
      <c r="E96" s="5"/>
      <c r="F96" s="6"/>
      <c r="G96" s="6"/>
      <c r="H96" s="6"/>
      <c r="I96" s="7"/>
      <c r="J96" s="7"/>
      <c r="K96" s="7"/>
      <c r="O96" s="6"/>
      <c r="P96" s="6"/>
      <c r="Q96" s="6"/>
    </row>
    <row r="97" s="3" customFormat="1" spans="1:17">
      <c r="A97" s="4"/>
      <c r="B97" s="1"/>
      <c r="C97" s="5"/>
      <c r="D97" s="5"/>
      <c r="E97" s="5"/>
      <c r="F97" s="6"/>
      <c r="G97" s="6"/>
      <c r="H97" s="6"/>
      <c r="I97" s="7"/>
      <c r="J97" s="7"/>
      <c r="K97" s="7"/>
      <c r="O97" s="6"/>
      <c r="P97" s="6"/>
      <c r="Q97" s="6"/>
    </row>
    <row r="98" s="3" customFormat="1" spans="1:17">
      <c r="A98" s="4"/>
      <c r="B98" s="1"/>
      <c r="C98" s="5"/>
      <c r="D98" s="5"/>
      <c r="E98" s="5"/>
      <c r="F98" s="6"/>
      <c r="G98" s="6"/>
      <c r="H98" s="6"/>
      <c r="I98" s="7"/>
      <c r="J98" s="7"/>
      <c r="K98" s="7"/>
      <c r="O98" s="6"/>
      <c r="P98" s="6"/>
      <c r="Q98" s="6"/>
    </row>
    <row r="99" s="3" customFormat="1" spans="1:17">
      <c r="A99" s="4"/>
      <c r="B99" s="1"/>
      <c r="C99" s="5"/>
      <c r="D99" s="5"/>
      <c r="E99" s="5"/>
      <c r="F99" s="6"/>
      <c r="G99" s="6"/>
      <c r="H99" s="6"/>
      <c r="I99" s="7"/>
      <c r="J99" s="7"/>
      <c r="K99" s="7"/>
      <c r="O99" s="6"/>
      <c r="P99" s="6"/>
      <c r="Q99" s="6"/>
    </row>
    <row r="100" s="3" customFormat="1" spans="1:17">
      <c r="A100" s="4"/>
      <c r="B100" s="1"/>
      <c r="C100" s="5"/>
      <c r="D100" s="5"/>
      <c r="E100" s="5"/>
      <c r="F100" s="6"/>
      <c r="G100" s="6"/>
      <c r="H100" s="6"/>
      <c r="I100" s="7"/>
      <c r="J100" s="7"/>
      <c r="K100" s="7"/>
      <c r="O100" s="6"/>
      <c r="P100" s="6"/>
      <c r="Q100" s="6"/>
    </row>
    <row r="101" s="3" customFormat="1" spans="1:17">
      <c r="A101" s="4"/>
      <c r="B101" s="1"/>
      <c r="C101" s="5"/>
      <c r="D101" s="5"/>
      <c r="E101" s="5"/>
      <c r="F101" s="6"/>
      <c r="G101" s="6"/>
      <c r="H101" s="6"/>
      <c r="I101" s="7"/>
      <c r="J101" s="7"/>
      <c r="K101" s="7"/>
      <c r="O101" s="6"/>
      <c r="P101" s="6"/>
      <c r="Q101" s="6"/>
    </row>
    <row r="102" s="3" customFormat="1" spans="1:17">
      <c r="A102" s="4"/>
      <c r="B102" s="1"/>
      <c r="C102" s="5"/>
      <c r="D102" s="5"/>
      <c r="E102" s="5"/>
      <c r="F102" s="6"/>
      <c r="G102" s="6"/>
      <c r="H102" s="6"/>
      <c r="I102" s="7"/>
      <c r="J102" s="7"/>
      <c r="K102" s="7"/>
      <c r="O102" s="6"/>
      <c r="P102" s="6"/>
      <c r="Q102" s="6"/>
    </row>
    <row r="103" s="3" customFormat="1" spans="1:17">
      <c r="A103" s="4"/>
      <c r="B103" s="1"/>
      <c r="C103" s="5"/>
      <c r="D103" s="5"/>
      <c r="E103" s="5"/>
      <c r="F103" s="6"/>
      <c r="G103" s="6"/>
      <c r="H103" s="6"/>
      <c r="I103" s="7"/>
      <c r="J103" s="7"/>
      <c r="K103" s="7"/>
      <c r="O103" s="6"/>
      <c r="P103" s="6"/>
      <c r="Q103" s="6"/>
    </row>
    <row r="104" s="3" customFormat="1" spans="1:17">
      <c r="A104" s="4"/>
      <c r="B104" s="1"/>
      <c r="C104" s="5"/>
      <c r="D104" s="5"/>
      <c r="E104" s="5"/>
      <c r="F104" s="6"/>
      <c r="G104" s="6"/>
      <c r="H104" s="6"/>
      <c r="I104" s="7"/>
      <c r="J104" s="7"/>
      <c r="K104" s="7"/>
      <c r="O104" s="6"/>
      <c r="P104" s="6"/>
      <c r="Q104" s="6"/>
    </row>
    <row r="105" s="3" customFormat="1" spans="1:17">
      <c r="A105" s="4"/>
      <c r="B105" s="1"/>
      <c r="C105" s="5"/>
      <c r="D105" s="5"/>
      <c r="E105" s="5"/>
      <c r="F105" s="6"/>
      <c r="G105" s="6"/>
      <c r="H105" s="6"/>
      <c r="I105" s="7"/>
      <c r="J105" s="7"/>
      <c r="K105" s="7"/>
      <c r="O105" s="6"/>
      <c r="P105" s="6"/>
      <c r="Q105" s="6"/>
    </row>
    <row r="106" s="3" customFormat="1" spans="1:17">
      <c r="A106" s="4"/>
      <c r="B106" s="1"/>
      <c r="C106" s="5"/>
      <c r="D106" s="5"/>
      <c r="E106" s="5"/>
      <c r="F106" s="6"/>
      <c r="G106" s="6"/>
      <c r="H106" s="6"/>
      <c r="I106" s="7"/>
      <c r="J106" s="7"/>
      <c r="K106" s="7"/>
      <c r="O106" s="6"/>
      <c r="P106" s="6"/>
      <c r="Q106" s="6"/>
    </row>
    <row r="107" s="3" customFormat="1" spans="1:17">
      <c r="A107" s="4"/>
      <c r="B107" s="1"/>
      <c r="C107" s="5"/>
      <c r="D107" s="5"/>
      <c r="E107" s="5"/>
      <c r="F107" s="6"/>
      <c r="G107" s="6"/>
      <c r="H107" s="6"/>
      <c r="I107" s="7"/>
      <c r="J107" s="7"/>
      <c r="K107" s="7"/>
      <c r="O107" s="6"/>
      <c r="P107" s="6"/>
      <c r="Q107" s="6"/>
    </row>
    <row r="108" s="3" customFormat="1" spans="1:17">
      <c r="A108" s="4"/>
      <c r="B108" s="1"/>
      <c r="C108" s="5"/>
      <c r="D108" s="5"/>
      <c r="E108" s="5"/>
      <c r="F108" s="6"/>
      <c r="G108" s="6"/>
      <c r="H108" s="6"/>
      <c r="I108" s="7"/>
      <c r="J108" s="7"/>
      <c r="K108" s="7"/>
      <c r="O108" s="6"/>
      <c r="P108" s="6"/>
      <c r="Q108" s="6"/>
    </row>
    <row r="109" s="3" customFormat="1" spans="1:17">
      <c r="A109" s="4"/>
      <c r="B109" s="1"/>
      <c r="C109" s="5"/>
      <c r="D109" s="5"/>
      <c r="E109" s="5"/>
      <c r="F109" s="6"/>
      <c r="G109" s="6"/>
      <c r="H109" s="6"/>
      <c r="I109" s="7"/>
      <c r="J109" s="7"/>
      <c r="K109" s="7"/>
      <c r="O109" s="6"/>
      <c r="P109" s="6"/>
      <c r="Q109" s="6"/>
    </row>
    <row r="110" s="3" customFormat="1" spans="1:17">
      <c r="A110" s="4"/>
      <c r="B110" s="1"/>
      <c r="C110" s="5"/>
      <c r="D110" s="5"/>
      <c r="E110" s="5"/>
      <c r="F110" s="6"/>
      <c r="G110" s="6"/>
      <c r="H110" s="6"/>
      <c r="I110" s="7"/>
      <c r="J110" s="7"/>
      <c r="K110" s="7"/>
      <c r="O110" s="6"/>
      <c r="P110" s="6"/>
      <c r="Q110" s="6"/>
    </row>
    <row r="111" s="3" customFormat="1" spans="1:17">
      <c r="A111" s="4"/>
      <c r="B111" s="1"/>
      <c r="C111" s="5"/>
      <c r="D111" s="5"/>
      <c r="E111" s="5"/>
      <c r="F111" s="6"/>
      <c r="G111" s="6"/>
      <c r="H111" s="6"/>
      <c r="I111" s="7"/>
      <c r="J111" s="7"/>
      <c r="K111" s="7"/>
      <c r="O111" s="6"/>
      <c r="P111" s="6"/>
      <c r="Q111" s="6"/>
    </row>
    <row r="112" s="3" customFormat="1" spans="1:17">
      <c r="A112" s="4"/>
      <c r="B112" s="1"/>
      <c r="C112" s="5"/>
      <c r="D112" s="5"/>
      <c r="E112" s="5"/>
      <c r="F112" s="6"/>
      <c r="G112" s="6"/>
      <c r="H112" s="6"/>
      <c r="I112" s="7"/>
      <c r="J112" s="7"/>
      <c r="K112" s="7"/>
      <c r="O112" s="6"/>
      <c r="P112" s="6"/>
      <c r="Q112" s="6"/>
    </row>
    <row r="113" s="3" customFormat="1" spans="1:17">
      <c r="A113" s="4"/>
      <c r="B113" s="1"/>
      <c r="C113" s="5"/>
      <c r="D113" s="5"/>
      <c r="E113" s="5"/>
      <c r="F113" s="6"/>
      <c r="G113" s="6"/>
      <c r="H113" s="6"/>
      <c r="I113" s="7"/>
      <c r="J113" s="7"/>
      <c r="K113" s="7"/>
      <c r="O113" s="6"/>
      <c r="P113" s="6"/>
      <c r="Q113" s="6"/>
    </row>
    <row r="114" s="3" customFormat="1" spans="1:17">
      <c r="A114" s="4"/>
      <c r="B114" s="1"/>
      <c r="C114" s="5"/>
      <c r="D114" s="5"/>
      <c r="E114" s="5"/>
      <c r="F114" s="6"/>
      <c r="G114" s="6"/>
      <c r="H114" s="6"/>
      <c r="I114" s="7"/>
      <c r="J114" s="7"/>
      <c r="K114" s="7"/>
      <c r="O114" s="6"/>
      <c r="P114" s="6"/>
      <c r="Q114" s="6"/>
    </row>
    <row r="115" s="3" customFormat="1" spans="1:17">
      <c r="A115" s="4"/>
      <c r="B115" s="1"/>
      <c r="C115" s="5"/>
      <c r="D115" s="5"/>
      <c r="E115" s="5"/>
      <c r="F115" s="6"/>
      <c r="G115" s="6"/>
      <c r="H115" s="6"/>
      <c r="I115" s="7"/>
      <c r="J115" s="7"/>
      <c r="K115" s="7"/>
      <c r="O115" s="6"/>
      <c r="P115" s="6"/>
      <c r="Q115" s="6"/>
    </row>
    <row r="116" s="3" customFormat="1" spans="1:17">
      <c r="A116" s="4"/>
      <c r="B116" s="1"/>
      <c r="C116" s="5"/>
      <c r="D116" s="5"/>
      <c r="E116" s="5"/>
      <c r="F116" s="6"/>
      <c r="G116" s="6"/>
      <c r="H116" s="6"/>
      <c r="I116" s="7"/>
      <c r="J116" s="7"/>
      <c r="K116" s="7"/>
      <c r="O116" s="6"/>
      <c r="P116" s="6"/>
      <c r="Q116" s="6"/>
    </row>
    <row r="117" s="3" customFormat="1" spans="1:17">
      <c r="A117" s="4"/>
      <c r="B117" s="1"/>
      <c r="C117" s="5"/>
      <c r="D117" s="5"/>
      <c r="E117" s="5"/>
      <c r="F117" s="6"/>
      <c r="G117" s="6"/>
      <c r="H117" s="6"/>
      <c r="I117" s="7"/>
      <c r="J117" s="7"/>
      <c r="K117" s="7"/>
      <c r="O117" s="6"/>
      <c r="P117" s="6"/>
      <c r="Q117" s="6"/>
    </row>
    <row r="118" s="3" customFormat="1" spans="1:17">
      <c r="A118" s="4"/>
      <c r="B118" s="1"/>
      <c r="C118" s="5"/>
      <c r="D118" s="5"/>
      <c r="E118" s="5"/>
      <c r="F118" s="6"/>
      <c r="G118" s="6"/>
      <c r="H118" s="6"/>
      <c r="I118" s="7"/>
      <c r="J118" s="7"/>
      <c r="K118" s="7"/>
      <c r="O118" s="6"/>
      <c r="P118" s="6"/>
      <c r="Q118" s="6"/>
    </row>
    <row r="119" s="3" customFormat="1" spans="1:17">
      <c r="A119" s="4"/>
      <c r="B119" s="1"/>
      <c r="C119" s="5"/>
      <c r="D119" s="5"/>
      <c r="E119" s="5"/>
      <c r="F119" s="6"/>
      <c r="G119" s="6"/>
      <c r="H119" s="6"/>
      <c r="I119" s="7"/>
      <c r="J119" s="7"/>
      <c r="K119" s="7"/>
      <c r="O119" s="6"/>
      <c r="P119" s="6"/>
      <c r="Q119" s="6"/>
    </row>
    <row r="120" s="3" customFormat="1" spans="1:17">
      <c r="A120" s="4"/>
      <c r="B120" s="1"/>
      <c r="C120" s="5"/>
      <c r="D120" s="5"/>
      <c r="E120" s="5"/>
      <c r="F120" s="6"/>
      <c r="G120" s="6"/>
      <c r="H120" s="6"/>
      <c r="I120" s="7"/>
      <c r="J120" s="7"/>
      <c r="K120" s="7"/>
      <c r="O120" s="6"/>
      <c r="P120" s="6"/>
      <c r="Q120" s="6"/>
    </row>
    <row r="121" s="3" customFormat="1" spans="1:17">
      <c r="A121" s="4"/>
      <c r="B121" s="1"/>
      <c r="C121" s="5"/>
      <c r="D121" s="5"/>
      <c r="E121" s="5"/>
      <c r="F121" s="6"/>
      <c r="G121" s="6"/>
      <c r="H121" s="6"/>
      <c r="I121" s="7"/>
      <c r="J121" s="7"/>
      <c r="K121" s="7"/>
      <c r="O121" s="6"/>
      <c r="P121" s="6"/>
      <c r="Q121" s="6"/>
    </row>
    <row r="122" s="3" customFormat="1" spans="1:17">
      <c r="A122" s="4"/>
      <c r="B122" s="1"/>
      <c r="C122" s="5"/>
      <c r="D122" s="5"/>
      <c r="E122" s="5"/>
      <c r="F122" s="6"/>
      <c r="G122" s="6"/>
      <c r="H122" s="6"/>
      <c r="I122" s="7"/>
      <c r="J122" s="7"/>
      <c r="K122" s="7"/>
      <c r="O122" s="6"/>
      <c r="P122" s="6"/>
      <c r="Q122" s="6"/>
    </row>
    <row r="123" s="3" customFormat="1" spans="1:17">
      <c r="A123" s="4"/>
      <c r="B123" s="1"/>
      <c r="C123" s="5"/>
      <c r="D123" s="5"/>
      <c r="E123" s="5"/>
      <c r="F123" s="6"/>
      <c r="G123" s="6"/>
      <c r="H123" s="6"/>
      <c r="I123" s="7"/>
      <c r="J123" s="7"/>
      <c r="K123" s="7"/>
      <c r="O123" s="6"/>
      <c r="P123" s="6"/>
      <c r="Q123" s="6"/>
    </row>
    <row r="124" s="3" customFormat="1" spans="1:17">
      <c r="A124" s="4"/>
      <c r="B124" s="1"/>
      <c r="C124" s="5"/>
      <c r="D124" s="5"/>
      <c r="E124" s="5"/>
      <c r="F124" s="6"/>
      <c r="G124" s="6"/>
      <c r="H124" s="6"/>
      <c r="I124" s="7"/>
      <c r="J124" s="7"/>
      <c r="K124" s="7"/>
      <c r="O124" s="6"/>
      <c r="P124" s="6"/>
      <c r="Q124" s="6"/>
    </row>
    <row r="125" s="3" customFormat="1" spans="1:17">
      <c r="A125" s="4"/>
      <c r="B125" s="1"/>
      <c r="C125" s="5"/>
      <c r="D125" s="5"/>
      <c r="E125" s="5"/>
      <c r="F125" s="6"/>
      <c r="G125" s="6"/>
      <c r="H125" s="6"/>
      <c r="I125" s="7"/>
      <c r="J125" s="7"/>
      <c r="K125" s="7"/>
      <c r="O125" s="6"/>
      <c r="P125" s="6"/>
      <c r="Q125" s="6"/>
    </row>
    <row r="126" s="3" customFormat="1" spans="1:17">
      <c r="A126" s="4"/>
      <c r="B126" s="1"/>
      <c r="C126" s="5"/>
      <c r="D126" s="5"/>
      <c r="E126" s="5"/>
      <c r="F126" s="6"/>
      <c r="G126" s="6"/>
      <c r="H126" s="6"/>
      <c r="I126" s="7"/>
      <c r="J126" s="7"/>
      <c r="K126" s="7"/>
      <c r="O126" s="6"/>
      <c r="P126" s="6"/>
      <c r="Q126" s="6"/>
    </row>
    <row r="127" s="3" customFormat="1" spans="1:17">
      <c r="A127" s="4"/>
      <c r="B127" s="1"/>
      <c r="C127" s="5"/>
      <c r="D127" s="5"/>
      <c r="E127" s="5"/>
      <c r="F127" s="6"/>
      <c r="G127" s="6"/>
      <c r="H127" s="6"/>
      <c r="I127" s="7"/>
      <c r="J127" s="7"/>
      <c r="K127" s="7"/>
      <c r="O127" s="6"/>
      <c r="P127" s="6"/>
      <c r="Q127" s="6"/>
    </row>
    <row r="128" s="3" customFormat="1" spans="1:17">
      <c r="A128" s="4"/>
      <c r="B128" s="1"/>
      <c r="C128" s="5"/>
      <c r="D128" s="5"/>
      <c r="E128" s="5"/>
      <c r="F128" s="6"/>
      <c r="G128" s="6"/>
      <c r="H128" s="6"/>
      <c r="I128" s="7"/>
      <c r="J128" s="7"/>
      <c r="K128" s="7"/>
      <c r="O128" s="6"/>
      <c r="P128" s="6"/>
      <c r="Q128" s="6"/>
    </row>
    <row r="129" s="3" customFormat="1" spans="1:17">
      <c r="A129" s="4"/>
      <c r="B129" s="1"/>
      <c r="C129" s="5"/>
      <c r="D129" s="5"/>
      <c r="E129" s="5"/>
      <c r="F129" s="6"/>
      <c r="G129" s="6"/>
      <c r="H129" s="6"/>
      <c r="I129" s="7"/>
      <c r="J129" s="7"/>
      <c r="K129" s="7"/>
      <c r="O129" s="6"/>
      <c r="P129" s="6"/>
      <c r="Q129" s="6"/>
    </row>
    <row r="130" s="3" customFormat="1" spans="1:17">
      <c r="A130" s="4"/>
      <c r="B130" s="1"/>
      <c r="C130" s="5"/>
      <c r="D130" s="5"/>
      <c r="E130" s="5"/>
      <c r="F130" s="6"/>
      <c r="G130" s="6"/>
      <c r="H130" s="6"/>
      <c r="I130" s="7"/>
      <c r="J130" s="7"/>
      <c r="K130" s="7"/>
      <c r="O130" s="6"/>
      <c r="P130" s="6"/>
      <c r="Q130" s="6"/>
    </row>
    <row r="131" s="3" customFormat="1" spans="1:17">
      <c r="A131" s="4"/>
      <c r="B131" s="1"/>
      <c r="C131" s="5"/>
      <c r="D131" s="5"/>
      <c r="E131" s="5"/>
      <c r="F131" s="6"/>
      <c r="G131" s="6"/>
      <c r="H131" s="6"/>
      <c r="I131" s="7"/>
      <c r="J131" s="7"/>
      <c r="K131" s="7"/>
      <c r="O131" s="6"/>
      <c r="P131" s="6"/>
      <c r="Q131" s="6"/>
    </row>
    <row r="132" s="3" customFormat="1" spans="1:17">
      <c r="A132" s="4"/>
      <c r="B132" s="1"/>
      <c r="C132" s="5"/>
      <c r="D132" s="5"/>
      <c r="E132" s="5"/>
      <c r="F132" s="6"/>
      <c r="G132" s="6"/>
      <c r="H132" s="6"/>
      <c r="I132" s="7"/>
      <c r="J132" s="7"/>
      <c r="K132" s="7"/>
      <c r="O132" s="6"/>
      <c r="P132" s="6"/>
      <c r="Q132" s="6"/>
    </row>
    <row r="133" s="3" customFormat="1" spans="1:17">
      <c r="A133" s="4"/>
      <c r="B133" s="1"/>
      <c r="C133" s="5"/>
      <c r="D133" s="5"/>
      <c r="E133" s="5"/>
      <c r="F133" s="6"/>
      <c r="G133" s="6"/>
      <c r="H133" s="6"/>
      <c r="I133" s="7"/>
      <c r="J133" s="7"/>
      <c r="K133" s="7"/>
      <c r="O133" s="6"/>
      <c r="P133" s="6"/>
      <c r="Q133" s="6"/>
    </row>
    <row r="134" s="3" customFormat="1" spans="1:17">
      <c r="A134" s="4"/>
      <c r="B134" s="1"/>
      <c r="C134" s="5"/>
      <c r="D134" s="5"/>
      <c r="E134" s="5"/>
      <c r="F134" s="6"/>
      <c r="G134" s="6"/>
      <c r="H134" s="6"/>
      <c r="I134" s="7"/>
      <c r="J134" s="7"/>
      <c r="K134" s="7"/>
      <c r="O134" s="6"/>
      <c r="P134" s="6"/>
      <c r="Q134" s="6"/>
    </row>
    <row r="135" s="3" customFormat="1" spans="1:17">
      <c r="A135" s="4"/>
      <c r="B135" s="1"/>
      <c r="C135" s="5"/>
      <c r="D135" s="5"/>
      <c r="E135" s="5"/>
      <c r="F135" s="6"/>
      <c r="G135" s="6"/>
      <c r="H135" s="6"/>
      <c r="I135" s="7"/>
      <c r="J135" s="7"/>
      <c r="K135" s="7"/>
      <c r="O135" s="6"/>
      <c r="P135" s="6"/>
      <c r="Q135" s="6"/>
    </row>
    <row r="136" s="3" customFormat="1" spans="1:17">
      <c r="A136" s="4"/>
      <c r="B136" s="1"/>
      <c r="C136" s="5"/>
      <c r="D136" s="5"/>
      <c r="E136" s="5"/>
      <c r="F136" s="6"/>
      <c r="G136" s="6"/>
      <c r="H136" s="6"/>
      <c r="I136" s="7"/>
      <c r="J136" s="7"/>
      <c r="K136" s="7"/>
      <c r="O136" s="6"/>
      <c r="P136" s="6"/>
      <c r="Q136" s="6"/>
    </row>
    <row r="137" s="3" customFormat="1" spans="1:17">
      <c r="A137" s="4"/>
      <c r="B137" s="1"/>
      <c r="C137" s="5"/>
      <c r="D137" s="5"/>
      <c r="E137" s="5"/>
      <c r="F137" s="6"/>
      <c r="G137" s="6"/>
      <c r="H137" s="6"/>
      <c r="I137" s="7"/>
      <c r="J137" s="7"/>
      <c r="K137" s="7"/>
      <c r="O137" s="6"/>
      <c r="P137" s="6"/>
      <c r="Q137" s="6"/>
    </row>
    <row r="138" s="3" customFormat="1" spans="1:17">
      <c r="A138" s="4"/>
      <c r="B138" s="1"/>
      <c r="C138" s="5"/>
      <c r="D138" s="5"/>
      <c r="E138" s="5"/>
      <c r="F138" s="6"/>
      <c r="G138" s="6"/>
      <c r="H138" s="6"/>
      <c r="I138" s="7"/>
      <c r="J138" s="7"/>
      <c r="K138" s="7"/>
      <c r="O138" s="6"/>
      <c r="P138" s="6"/>
      <c r="Q138" s="6"/>
    </row>
    <row r="139" s="3" customFormat="1" spans="1:17">
      <c r="A139" s="4"/>
      <c r="B139" s="1"/>
      <c r="C139" s="5"/>
      <c r="D139" s="5"/>
      <c r="E139" s="5"/>
      <c r="F139" s="6"/>
      <c r="G139" s="6"/>
      <c r="H139" s="6"/>
      <c r="I139" s="7"/>
      <c r="J139" s="7"/>
      <c r="K139" s="7"/>
      <c r="O139" s="6"/>
      <c r="P139" s="6"/>
      <c r="Q139" s="6"/>
    </row>
    <row r="140" s="3" customFormat="1" spans="1:17">
      <c r="A140" s="4"/>
      <c r="B140" s="1"/>
      <c r="C140" s="5"/>
      <c r="D140" s="5"/>
      <c r="E140" s="5"/>
      <c r="F140" s="6"/>
      <c r="G140" s="6"/>
      <c r="H140" s="6"/>
      <c r="I140" s="7"/>
      <c r="J140" s="7"/>
      <c r="K140" s="7"/>
      <c r="O140" s="6"/>
      <c r="P140" s="6"/>
      <c r="Q140" s="6"/>
    </row>
    <row r="141" s="3" customFormat="1" spans="1:17">
      <c r="A141" s="4"/>
      <c r="B141" s="1"/>
      <c r="C141" s="5"/>
      <c r="D141" s="5"/>
      <c r="E141" s="5"/>
      <c r="F141" s="6"/>
      <c r="G141" s="6"/>
      <c r="H141" s="6"/>
      <c r="I141" s="7"/>
      <c r="J141" s="7"/>
      <c r="K141" s="7"/>
      <c r="O141" s="6"/>
      <c r="P141" s="6"/>
      <c r="Q141" s="6"/>
    </row>
    <row r="142" s="3" customFormat="1" spans="1:17">
      <c r="A142" s="4"/>
      <c r="B142" s="1"/>
      <c r="C142" s="5"/>
      <c r="D142" s="5"/>
      <c r="E142" s="5"/>
      <c r="F142" s="6"/>
      <c r="G142" s="6"/>
      <c r="H142" s="6"/>
      <c r="I142" s="7"/>
      <c r="J142" s="7"/>
      <c r="K142" s="7"/>
      <c r="O142" s="6"/>
      <c r="P142" s="6"/>
      <c r="Q142" s="6"/>
    </row>
    <row r="143" s="3" customFormat="1" spans="1:17">
      <c r="A143" s="4"/>
      <c r="B143" s="1"/>
      <c r="C143" s="5"/>
      <c r="D143" s="5"/>
      <c r="E143" s="5"/>
      <c r="F143" s="6"/>
      <c r="G143" s="6"/>
      <c r="H143" s="6"/>
      <c r="I143" s="7"/>
      <c r="J143" s="7"/>
      <c r="K143" s="7"/>
      <c r="O143" s="6"/>
      <c r="P143" s="6"/>
      <c r="Q143" s="6"/>
    </row>
    <row r="144" s="3" customFormat="1" spans="1:17">
      <c r="A144" s="4"/>
      <c r="B144" s="1"/>
      <c r="C144" s="5"/>
      <c r="D144" s="5"/>
      <c r="E144" s="5"/>
      <c r="F144" s="6"/>
      <c r="G144" s="6"/>
      <c r="H144" s="6"/>
      <c r="I144" s="7"/>
      <c r="J144" s="7"/>
      <c r="K144" s="7"/>
      <c r="O144" s="6"/>
      <c r="P144" s="6"/>
      <c r="Q144" s="6"/>
    </row>
    <row r="145" s="3" customFormat="1" spans="1:17">
      <c r="A145" s="4"/>
      <c r="B145" s="1"/>
      <c r="C145" s="5"/>
      <c r="D145" s="5"/>
      <c r="E145" s="5"/>
      <c r="F145" s="6"/>
      <c r="G145" s="6"/>
      <c r="H145" s="6"/>
      <c r="I145" s="7"/>
      <c r="J145" s="7"/>
      <c r="K145" s="7"/>
      <c r="O145" s="6"/>
      <c r="P145" s="6"/>
      <c r="Q145" s="6"/>
    </row>
    <row r="146" s="3" customFormat="1" spans="1:17">
      <c r="A146" s="4"/>
      <c r="B146" s="1"/>
      <c r="C146" s="5"/>
      <c r="D146" s="5"/>
      <c r="E146" s="5"/>
      <c r="F146" s="6"/>
      <c r="G146" s="6"/>
      <c r="H146" s="6"/>
      <c r="I146" s="7"/>
      <c r="J146" s="7"/>
      <c r="K146" s="7"/>
      <c r="O146" s="6"/>
      <c r="P146" s="6"/>
      <c r="Q146" s="6"/>
    </row>
    <row r="147" s="3" customFormat="1" spans="1:17">
      <c r="A147" s="4"/>
      <c r="B147" s="1"/>
      <c r="C147" s="5"/>
      <c r="D147" s="5"/>
      <c r="E147" s="5"/>
      <c r="F147" s="6"/>
      <c r="G147" s="6"/>
      <c r="H147" s="6"/>
      <c r="I147" s="7"/>
      <c r="J147" s="7"/>
      <c r="K147" s="7"/>
      <c r="O147" s="6"/>
      <c r="P147" s="6"/>
      <c r="Q147" s="6"/>
    </row>
    <row r="148" s="3" customFormat="1" spans="1:17">
      <c r="A148" s="4"/>
      <c r="B148" s="1"/>
      <c r="C148" s="5"/>
      <c r="D148" s="5"/>
      <c r="E148" s="5"/>
      <c r="F148" s="6"/>
      <c r="G148" s="6"/>
      <c r="H148" s="6"/>
      <c r="I148" s="7"/>
      <c r="J148" s="7"/>
      <c r="K148" s="7"/>
      <c r="O148" s="6"/>
      <c r="P148" s="6"/>
      <c r="Q148" s="6"/>
    </row>
    <row r="149" s="3" customFormat="1" spans="1:17">
      <c r="A149" s="4"/>
      <c r="B149" s="1"/>
      <c r="C149" s="5"/>
      <c r="D149" s="5"/>
      <c r="E149" s="5"/>
      <c r="F149" s="6"/>
      <c r="G149" s="6"/>
      <c r="H149" s="6"/>
      <c r="I149" s="7"/>
      <c r="J149" s="7"/>
      <c r="K149" s="7"/>
      <c r="O149" s="6"/>
      <c r="P149" s="6"/>
      <c r="Q149" s="6"/>
    </row>
    <row r="150" s="3" customFormat="1" spans="1:17">
      <c r="A150" s="4"/>
      <c r="B150" s="1"/>
      <c r="C150" s="5"/>
      <c r="D150" s="5"/>
      <c r="E150" s="5"/>
      <c r="F150" s="6"/>
      <c r="G150" s="6"/>
      <c r="H150" s="6"/>
      <c r="I150" s="7"/>
      <c r="J150" s="7"/>
      <c r="K150" s="7"/>
      <c r="O150" s="6"/>
      <c r="P150" s="6"/>
      <c r="Q150" s="6"/>
    </row>
    <row r="151" s="3" customFormat="1" spans="1:17">
      <c r="A151" s="4"/>
      <c r="B151" s="1"/>
      <c r="C151" s="5"/>
      <c r="D151" s="5"/>
      <c r="E151" s="5"/>
      <c r="F151" s="6"/>
      <c r="G151" s="6"/>
      <c r="H151" s="6"/>
      <c r="I151" s="7"/>
      <c r="J151" s="7"/>
      <c r="K151" s="7"/>
      <c r="O151" s="6"/>
      <c r="P151" s="6"/>
      <c r="Q151" s="6"/>
    </row>
    <row r="152" s="3" customFormat="1" spans="1:17">
      <c r="A152" s="4"/>
      <c r="B152" s="1"/>
      <c r="C152" s="5"/>
      <c r="D152" s="5"/>
      <c r="E152" s="5"/>
      <c r="F152" s="6"/>
      <c r="G152" s="6"/>
      <c r="H152" s="6"/>
      <c r="I152" s="7"/>
      <c r="J152" s="7"/>
      <c r="K152" s="7"/>
      <c r="O152" s="6"/>
      <c r="P152" s="6"/>
      <c r="Q152" s="6"/>
    </row>
    <row r="153" s="3" customFormat="1" spans="1:17">
      <c r="A153" s="4"/>
      <c r="B153" s="1"/>
      <c r="C153" s="5"/>
      <c r="D153" s="5"/>
      <c r="E153" s="5"/>
      <c r="F153" s="6"/>
      <c r="G153" s="6"/>
      <c r="H153" s="6"/>
      <c r="I153" s="7"/>
      <c r="J153" s="7"/>
      <c r="K153" s="7"/>
      <c r="O153" s="6"/>
      <c r="P153" s="6"/>
      <c r="Q153" s="6"/>
    </row>
    <row r="154" s="3" customFormat="1" spans="1:17">
      <c r="A154" s="4"/>
      <c r="B154" s="1"/>
      <c r="C154" s="5"/>
      <c r="D154" s="5"/>
      <c r="E154" s="5"/>
      <c r="F154" s="6"/>
      <c r="G154" s="6"/>
      <c r="H154" s="6"/>
      <c r="I154" s="7"/>
      <c r="J154" s="7"/>
      <c r="K154" s="7"/>
      <c r="O154" s="6"/>
      <c r="P154" s="6"/>
      <c r="Q154" s="6"/>
    </row>
    <row r="155" s="3" customFormat="1" spans="1:17">
      <c r="A155" s="4"/>
      <c r="B155" s="1"/>
      <c r="C155" s="5"/>
      <c r="D155" s="5"/>
      <c r="E155" s="5"/>
      <c r="F155" s="6"/>
      <c r="G155" s="6"/>
      <c r="H155" s="6"/>
      <c r="I155" s="7"/>
      <c r="J155" s="7"/>
      <c r="K155" s="7"/>
      <c r="O155" s="6"/>
      <c r="P155" s="6"/>
      <c r="Q155" s="6"/>
    </row>
    <row r="156" s="3" customFormat="1" spans="1:17">
      <c r="A156" s="4"/>
      <c r="B156" s="1"/>
      <c r="C156" s="5"/>
      <c r="D156" s="5"/>
      <c r="E156" s="5"/>
      <c r="F156" s="6"/>
      <c r="G156" s="6"/>
      <c r="H156" s="6"/>
      <c r="I156" s="7"/>
      <c r="J156" s="7"/>
      <c r="K156" s="7"/>
      <c r="O156" s="6"/>
      <c r="P156" s="6"/>
      <c r="Q156" s="6"/>
    </row>
    <row r="157" s="3" customFormat="1" spans="1:17">
      <c r="A157" s="4"/>
      <c r="B157" s="1"/>
      <c r="C157" s="5"/>
      <c r="D157" s="5"/>
      <c r="E157" s="5"/>
      <c r="F157" s="6"/>
      <c r="G157" s="6"/>
      <c r="H157" s="6"/>
      <c r="I157" s="7"/>
      <c r="J157" s="7"/>
      <c r="K157" s="7"/>
      <c r="O157" s="6"/>
      <c r="P157" s="6"/>
      <c r="Q157" s="6"/>
    </row>
    <row r="158" s="3" customFormat="1" spans="1:17">
      <c r="A158" s="4"/>
      <c r="B158" s="1"/>
      <c r="C158" s="5"/>
      <c r="D158" s="5"/>
      <c r="E158" s="5"/>
      <c r="F158" s="6"/>
      <c r="G158" s="6"/>
      <c r="H158" s="6"/>
      <c r="I158" s="7"/>
      <c r="J158" s="7"/>
      <c r="K158" s="7"/>
      <c r="O158" s="6"/>
      <c r="P158" s="6"/>
      <c r="Q158" s="6"/>
    </row>
    <row r="159" s="3" customFormat="1" spans="1:17">
      <c r="A159" s="4"/>
      <c r="B159" s="1"/>
      <c r="C159" s="5"/>
      <c r="D159" s="5"/>
      <c r="E159" s="5"/>
      <c r="F159" s="6"/>
      <c r="G159" s="6"/>
      <c r="H159" s="6"/>
      <c r="I159" s="7"/>
      <c r="J159" s="7"/>
      <c r="K159" s="7"/>
      <c r="O159" s="6"/>
      <c r="P159" s="6"/>
      <c r="Q159" s="6"/>
    </row>
    <row r="160" s="3" customFormat="1" spans="1:17">
      <c r="A160" s="4"/>
      <c r="B160" s="1"/>
      <c r="C160" s="5"/>
      <c r="D160" s="5"/>
      <c r="E160" s="5"/>
      <c r="F160" s="6"/>
      <c r="G160" s="6"/>
      <c r="H160" s="6"/>
      <c r="I160" s="7"/>
      <c r="J160" s="7"/>
      <c r="K160" s="7"/>
      <c r="O160" s="6"/>
      <c r="P160" s="6"/>
      <c r="Q160" s="6"/>
    </row>
    <row r="161" s="3" customFormat="1" spans="1:17">
      <c r="A161" s="4"/>
      <c r="B161" s="1"/>
      <c r="C161" s="5"/>
      <c r="D161" s="5"/>
      <c r="E161" s="5"/>
      <c r="F161" s="6"/>
      <c r="G161" s="6"/>
      <c r="H161" s="6"/>
      <c r="I161" s="7"/>
      <c r="J161" s="7"/>
      <c r="K161" s="7"/>
      <c r="O161" s="6"/>
      <c r="P161" s="6"/>
      <c r="Q161" s="6"/>
    </row>
    <row r="162" s="3" customFormat="1" spans="1:17">
      <c r="A162" s="4"/>
      <c r="B162" s="1"/>
      <c r="C162" s="5"/>
      <c r="D162" s="5"/>
      <c r="E162" s="5"/>
      <c r="F162" s="6"/>
      <c r="G162" s="6"/>
      <c r="H162" s="6"/>
      <c r="I162" s="7"/>
      <c r="J162" s="7"/>
      <c r="K162" s="7"/>
      <c r="O162" s="6"/>
      <c r="P162" s="6"/>
      <c r="Q162" s="6"/>
    </row>
    <row r="163" s="3" customFormat="1" spans="1:17">
      <c r="A163" s="4"/>
      <c r="B163" s="1"/>
      <c r="C163" s="5"/>
      <c r="D163" s="5"/>
      <c r="E163" s="5"/>
      <c r="F163" s="6"/>
      <c r="G163" s="6"/>
      <c r="H163" s="6"/>
      <c r="I163" s="7"/>
      <c r="J163" s="7"/>
      <c r="K163" s="7"/>
      <c r="O163" s="6"/>
      <c r="P163" s="6"/>
      <c r="Q163" s="6"/>
    </row>
    <row r="164" s="3" customFormat="1" spans="1:17">
      <c r="A164" s="4"/>
      <c r="B164" s="1"/>
      <c r="C164" s="5"/>
      <c r="D164" s="5"/>
      <c r="E164" s="5"/>
      <c r="F164" s="6"/>
      <c r="G164" s="6"/>
      <c r="H164" s="6"/>
      <c r="I164" s="7"/>
      <c r="J164" s="7"/>
      <c r="K164" s="7"/>
      <c r="O164" s="6"/>
      <c r="P164" s="6"/>
      <c r="Q164" s="6"/>
    </row>
    <row r="165" s="3" customFormat="1" spans="1:17">
      <c r="A165" s="4"/>
      <c r="B165" s="1"/>
      <c r="C165" s="5"/>
      <c r="D165" s="5"/>
      <c r="E165" s="5"/>
      <c r="F165" s="6"/>
      <c r="G165" s="6"/>
      <c r="H165" s="6"/>
      <c r="I165" s="7"/>
      <c r="J165" s="7"/>
      <c r="K165" s="7"/>
      <c r="O165" s="6"/>
      <c r="P165" s="6"/>
      <c r="Q165" s="6"/>
    </row>
    <row r="166" s="3" customFormat="1" spans="1:17">
      <c r="A166" s="4"/>
      <c r="B166" s="1"/>
      <c r="C166" s="5"/>
      <c r="D166" s="5"/>
      <c r="E166" s="5"/>
      <c r="F166" s="6"/>
      <c r="G166" s="6"/>
      <c r="H166" s="6"/>
      <c r="I166" s="7"/>
      <c r="J166" s="7"/>
      <c r="K166" s="7"/>
      <c r="O166" s="6"/>
      <c r="P166" s="6"/>
      <c r="Q166" s="6"/>
    </row>
    <row r="167" s="3" customFormat="1" spans="1:17">
      <c r="A167" s="4"/>
      <c r="B167" s="1"/>
      <c r="C167" s="5"/>
      <c r="D167" s="5"/>
      <c r="E167" s="5"/>
      <c r="F167" s="6"/>
      <c r="G167" s="6"/>
      <c r="H167" s="6"/>
      <c r="I167" s="7"/>
      <c r="J167" s="7"/>
      <c r="K167" s="7"/>
      <c r="O167" s="6"/>
      <c r="P167" s="6"/>
      <c r="Q167" s="6"/>
    </row>
    <row r="168" s="3" customFormat="1" spans="1:17">
      <c r="A168" s="4"/>
      <c r="B168" s="1"/>
      <c r="C168" s="5"/>
      <c r="D168" s="5"/>
      <c r="E168" s="5"/>
      <c r="F168" s="6"/>
      <c r="G168" s="6"/>
      <c r="H168" s="6"/>
      <c r="I168" s="7"/>
      <c r="J168" s="7"/>
      <c r="K168" s="7"/>
      <c r="O168" s="6"/>
      <c r="P168" s="6"/>
      <c r="Q168" s="6"/>
    </row>
    <row r="169" s="3" customFormat="1" spans="1:17">
      <c r="A169" s="4"/>
      <c r="B169" s="1"/>
      <c r="C169" s="5"/>
      <c r="D169" s="5"/>
      <c r="E169" s="5"/>
      <c r="F169" s="6"/>
      <c r="G169" s="6"/>
      <c r="H169" s="6"/>
      <c r="I169" s="7"/>
      <c r="J169" s="7"/>
      <c r="K169" s="7"/>
      <c r="O169" s="6"/>
      <c r="P169" s="6"/>
      <c r="Q169" s="6"/>
    </row>
    <row r="170" s="3" customFormat="1" spans="1:17">
      <c r="A170" s="4"/>
      <c r="B170" s="1"/>
      <c r="C170" s="5"/>
      <c r="D170" s="5"/>
      <c r="E170" s="5"/>
      <c r="F170" s="6"/>
      <c r="G170" s="6"/>
      <c r="H170" s="6"/>
      <c r="I170" s="7"/>
      <c r="J170" s="7"/>
      <c r="K170" s="7"/>
      <c r="O170" s="6"/>
      <c r="P170" s="6"/>
      <c r="Q170" s="6"/>
    </row>
    <row r="171" s="3" customFormat="1" spans="1:17">
      <c r="A171" s="4"/>
      <c r="B171" s="1"/>
      <c r="C171" s="5"/>
      <c r="D171" s="5"/>
      <c r="E171" s="5"/>
      <c r="F171" s="6"/>
      <c r="G171" s="6"/>
      <c r="H171" s="6"/>
      <c r="I171" s="7"/>
      <c r="J171" s="7"/>
      <c r="K171" s="7"/>
      <c r="O171" s="6"/>
      <c r="P171" s="6"/>
      <c r="Q171" s="6"/>
    </row>
    <row r="172" s="3" customFormat="1" spans="1:17">
      <c r="A172" s="4"/>
      <c r="B172" s="1"/>
      <c r="C172" s="5"/>
      <c r="D172" s="5"/>
      <c r="E172" s="5"/>
      <c r="F172" s="6"/>
      <c r="G172" s="6"/>
      <c r="H172" s="6"/>
      <c r="I172" s="7"/>
      <c r="J172" s="7"/>
      <c r="K172" s="7"/>
      <c r="O172" s="6"/>
      <c r="P172" s="6"/>
      <c r="Q172" s="6"/>
    </row>
    <row r="173" s="3" customFormat="1" spans="1:17">
      <c r="A173" s="4"/>
      <c r="B173" s="1"/>
      <c r="C173" s="5"/>
      <c r="D173" s="5"/>
      <c r="E173" s="5"/>
      <c r="F173" s="6"/>
      <c r="G173" s="6"/>
      <c r="H173" s="6"/>
      <c r="I173" s="7"/>
      <c r="J173" s="7"/>
      <c r="K173" s="7"/>
      <c r="O173" s="6"/>
      <c r="P173" s="6"/>
      <c r="Q173" s="6"/>
    </row>
    <row r="174" s="3" customFormat="1" spans="1:17">
      <c r="A174" s="4"/>
      <c r="B174" s="1"/>
      <c r="C174" s="5"/>
      <c r="D174" s="5"/>
      <c r="E174" s="5"/>
      <c r="F174" s="6"/>
      <c r="G174" s="6"/>
      <c r="H174" s="6"/>
      <c r="I174" s="7"/>
      <c r="J174" s="7"/>
      <c r="K174" s="7"/>
      <c r="O174" s="6"/>
      <c r="P174" s="6"/>
      <c r="Q174" s="6"/>
    </row>
    <row r="175" s="3" customFormat="1" spans="1:17">
      <c r="A175" s="4"/>
      <c r="B175" s="1"/>
      <c r="C175" s="5"/>
      <c r="D175" s="5"/>
      <c r="E175" s="5"/>
      <c r="F175" s="6"/>
      <c r="G175" s="6"/>
      <c r="H175" s="6"/>
      <c r="I175" s="7"/>
      <c r="J175" s="7"/>
      <c r="K175" s="7"/>
      <c r="O175" s="6"/>
      <c r="P175" s="6"/>
      <c r="Q175" s="6"/>
    </row>
    <row r="176" s="3" customFormat="1" spans="1:17">
      <c r="A176" s="4"/>
      <c r="B176" s="1"/>
      <c r="C176" s="5"/>
      <c r="D176" s="5"/>
      <c r="E176" s="5"/>
      <c r="F176" s="6"/>
      <c r="G176" s="6"/>
      <c r="H176" s="6"/>
      <c r="I176" s="7"/>
      <c r="J176" s="7"/>
      <c r="K176" s="7"/>
      <c r="O176" s="6"/>
      <c r="P176" s="6"/>
      <c r="Q176" s="6"/>
    </row>
    <row r="177" s="3" customFormat="1" spans="1:17">
      <c r="A177" s="4"/>
      <c r="B177" s="1"/>
      <c r="C177" s="5"/>
      <c r="D177" s="5"/>
      <c r="E177" s="5"/>
      <c r="F177" s="6"/>
      <c r="G177" s="6"/>
      <c r="H177" s="6"/>
      <c r="I177" s="7"/>
      <c r="J177" s="7"/>
      <c r="K177" s="7"/>
      <c r="O177" s="6"/>
      <c r="P177" s="6"/>
      <c r="Q177" s="6"/>
    </row>
    <row r="178" s="3" customFormat="1" spans="1:17">
      <c r="A178" s="4"/>
      <c r="B178" s="1"/>
      <c r="C178" s="5"/>
      <c r="D178" s="5"/>
      <c r="E178" s="5"/>
      <c r="F178" s="6"/>
      <c r="G178" s="6"/>
      <c r="H178" s="6"/>
      <c r="I178" s="7"/>
      <c r="J178" s="7"/>
      <c r="K178" s="7"/>
      <c r="O178" s="6"/>
      <c r="P178" s="6"/>
      <c r="Q178" s="6"/>
    </row>
    <row r="179" s="3" customFormat="1" spans="1:17">
      <c r="A179" s="4"/>
      <c r="B179" s="1"/>
      <c r="C179" s="5"/>
      <c r="D179" s="5"/>
      <c r="E179" s="5"/>
      <c r="F179" s="6"/>
      <c r="G179" s="6"/>
      <c r="H179" s="6"/>
      <c r="I179" s="7"/>
      <c r="J179" s="7"/>
      <c r="K179" s="7"/>
      <c r="O179" s="6"/>
      <c r="P179" s="6"/>
      <c r="Q179" s="6"/>
    </row>
    <row r="180" s="3" customFormat="1" spans="1:17">
      <c r="A180" s="4"/>
      <c r="B180" s="1"/>
      <c r="C180" s="5"/>
      <c r="D180" s="5"/>
      <c r="E180" s="5"/>
      <c r="F180" s="6"/>
      <c r="G180" s="6"/>
      <c r="H180" s="6"/>
      <c r="I180" s="7"/>
      <c r="J180" s="7"/>
      <c r="K180" s="7"/>
      <c r="O180" s="6"/>
      <c r="P180" s="6"/>
      <c r="Q180" s="6"/>
    </row>
    <row r="181" s="3" customFormat="1" spans="1:17">
      <c r="A181" s="4"/>
      <c r="B181" s="1"/>
      <c r="C181" s="5"/>
      <c r="D181" s="5"/>
      <c r="E181" s="5"/>
      <c r="F181" s="6"/>
      <c r="G181" s="6"/>
      <c r="H181" s="6"/>
      <c r="I181" s="7"/>
      <c r="J181" s="7"/>
      <c r="K181" s="7"/>
      <c r="O181" s="6"/>
      <c r="P181" s="6"/>
      <c r="Q181" s="6"/>
    </row>
    <row r="182" s="3" customFormat="1" spans="1:17">
      <c r="A182" s="4"/>
      <c r="B182" s="1"/>
      <c r="C182" s="5"/>
      <c r="D182" s="5"/>
      <c r="E182" s="5"/>
      <c r="F182" s="6"/>
      <c r="G182" s="6"/>
      <c r="H182" s="6"/>
      <c r="I182" s="7"/>
      <c r="J182" s="7"/>
      <c r="K182" s="7"/>
      <c r="O182" s="6"/>
      <c r="P182" s="6"/>
      <c r="Q182" s="6"/>
    </row>
    <row r="183" s="3" customFormat="1" spans="1:17">
      <c r="A183" s="4"/>
      <c r="B183" s="1"/>
      <c r="C183" s="5"/>
      <c r="D183" s="5"/>
      <c r="E183" s="5"/>
      <c r="F183" s="6"/>
      <c r="G183" s="6"/>
      <c r="H183" s="6"/>
      <c r="I183" s="7"/>
      <c r="J183" s="7"/>
      <c r="K183" s="7"/>
      <c r="O183" s="6"/>
      <c r="P183" s="6"/>
      <c r="Q183" s="6"/>
    </row>
    <row r="184" s="3" customFormat="1" spans="1:17">
      <c r="A184" s="4"/>
      <c r="B184" s="1"/>
      <c r="C184" s="5"/>
      <c r="D184" s="5"/>
      <c r="E184" s="5"/>
      <c r="F184" s="6"/>
      <c r="G184" s="6"/>
      <c r="H184" s="6"/>
      <c r="I184" s="7"/>
      <c r="J184" s="7"/>
      <c r="K184" s="7"/>
      <c r="O184" s="6"/>
      <c r="P184" s="6"/>
      <c r="Q184" s="6"/>
    </row>
    <row r="185" s="3" customFormat="1" spans="1:17">
      <c r="A185" s="4"/>
      <c r="B185" s="1"/>
      <c r="C185" s="5"/>
      <c r="D185" s="5"/>
      <c r="E185" s="5"/>
      <c r="F185" s="6"/>
      <c r="G185" s="6"/>
      <c r="H185" s="6"/>
      <c r="I185" s="7"/>
      <c r="J185" s="7"/>
      <c r="K185" s="7"/>
      <c r="O185" s="6"/>
      <c r="P185" s="6"/>
      <c r="Q185" s="6"/>
    </row>
    <row r="186" s="3" customFormat="1" spans="1:17">
      <c r="A186" s="4"/>
      <c r="B186" s="1"/>
      <c r="C186" s="5"/>
      <c r="D186" s="5"/>
      <c r="E186" s="5"/>
      <c r="F186" s="6"/>
      <c r="G186" s="6"/>
      <c r="H186" s="6"/>
      <c r="I186" s="7"/>
      <c r="J186" s="7"/>
      <c r="K186" s="7"/>
      <c r="O186" s="6"/>
      <c r="P186" s="6"/>
      <c r="Q186" s="6"/>
    </row>
    <row r="187" s="3" customFormat="1" spans="1:17">
      <c r="A187" s="4"/>
      <c r="B187" s="1"/>
      <c r="C187" s="5"/>
      <c r="D187" s="5"/>
      <c r="E187" s="5"/>
      <c r="F187" s="6"/>
      <c r="G187" s="6"/>
      <c r="H187" s="6"/>
      <c r="I187" s="7"/>
      <c r="J187" s="7"/>
      <c r="K187" s="7"/>
      <c r="O187" s="6"/>
      <c r="P187" s="6"/>
      <c r="Q187" s="6"/>
    </row>
    <row r="188" s="3" customFormat="1" spans="1:17">
      <c r="A188" s="4"/>
      <c r="B188" s="1"/>
      <c r="C188" s="5"/>
      <c r="D188" s="5"/>
      <c r="E188" s="5"/>
      <c r="F188" s="6"/>
      <c r="G188" s="6"/>
      <c r="H188" s="6"/>
      <c r="I188" s="7"/>
      <c r="J188" s="7"/>
      <c r="K188" s="7"/>
      <c r="O188" s="6"/>
      <c r="P188" s="6"/>
      <c r="Q188" s="6"/>
    </row>
    <row r="189" s="3" customFormat="1" spans="1:17">
      <c r="A189" s="4"/>
      <c r="B189" s="1"/>
      <c r="C189" s="5"/>
      <c r="D189" s="5"/>
      <c r="E189" s="5"/>
      <c r="F189" s="6"/>
      <c r="G189" s="6"/>
      <c r="H189" s="6"/>
      <c r="I189" s="7"/>
      <c r="J189" s="7"/>
      <c r="K189" s="7"/>
      <c r="O189" s="6"/>
      <c r="P189" s="6"/>
      <c r="Q189" s="6"/>
    </row>
    <row r="190" s="3" customFormat="1" spans="1:17">
      <c r="A190" s="4"/>
      <c r="B190" s="1"/>
      <c r="C190" s="5"/>
      <c r="D190" s="5"/>
      <c r="E190" s="5"/>
      <c r="F190" s="6"/>
      <c r="G190" s="6"/>
      <c r="H190" s="6"/>
      <c r="I190" s="7"/>
      <c r="J190" s="7"/>
      <c r="K190" s="7"/>
      <c r="O190" s="6"/>
      <c r="P190" s="6"/>
      <c r="Q190" s="6"/>
    </row>
    <row r="191" s="3" customFormat="1" spans="1:17">
      <c r="A191" s="4"/>
      <c r="B191" s="1"/>
      <c r="C191" s="5"/>
      <c r="D191" s="5"/>
      <c r="E191" s="5"/>
      <c r="F191" s="6"/>
      <c r="G191" s="6"/>
      <c r="H191" s="6"/>
      <c r="I191" s="7"/>
      <c r="J191" s="7"/>
      <c r="K191" s="7"/>
      <c r="O191" s="6"/>
      <c r="P191" s="6"/>
      <c r="Q191" s="6"/>
    </row>
    <row r="192" s="3" customFormat="1" spans="1:17">
      <c r="A192" s="4"/>
      <c r="B192" s="1"/>
      <c r="C192" s="5"/>
      <c r="D192" s="5"/>
      <c r="E192" s="5"/>
      <c r="F192" s="6"/>
      <c r="G192" s="6"/>
      <c r="H192" s="6"/>
      <c r="I192" s="7"/>
      <c r="J192" s="7"/>
      <c r="K192" s="7"/>
      <c r="O192" s="6"/>
      <c r="P192" s="6"/>
      <c r="Q192" s="6"/>
    </row>
    <row r="193" s="3" customFormat="1" spans="1:17">
      <c r="A193" s="4"/>
      <c r="B193" s="1"/>
      <c r="C193" s="5"/>
      <c r="D193" s="5"/>
      <c r="E193" s="5"/>
      <c r="F193" s="6"/>
      <c r="G193" s="6"/>
      <c r="H193" s="6"/>
      <c r="I193" s="7"/>
      <c r="J193" s="7"/>
      <c r="K193" s="7"/>
      <c r="O193" s="6"/>
      <c r="P193" s="6"/>
      <c r="Q193" s="6"/>
    </row>
    <row r="194" s="3" customFormat="1" spans="1:17">
      <c r="A194" s="4"/>
      <c r="B194" s="1"/>
      <c r="C194" s="5"/>
      <c r="D194" s="5"/>
      <c r="E194" s="5"/>
      <c r="F194" s="6"/>
      <c r="G194" s="6"/>
      <c r="H194" s="6"/>
      <c r="I194" s="7"/>
      <c r="J194" s="7"/>
      <c r="K194" s="7"/>
      <c r="O194" s="6"/>
      <c r="P194" s="6"/>
      <c r="Q194" s="6"/>
    </row>
    <row r="195" s="3" customFormat="1" spans="1:17">
      <c r="A195" s="4"/>
      <c r="B195" s="1"/>
      <c r="C195" s="5"/>
      <c r="D195" s="5"/>
      <c r="E195" s="5"/>
      <c r="F195" s="6"/>
      <c r="G195" s="6"/>
      <c r="H195" s="6"/>
      <c r="I195" s="7"/>
      <c r="J195" s="7"/>
      <c r="K195" s="7"/>
      <c r="O195" s="6"/>
      <c r="P195" s="6"/>
      <c r="Q195" s="6"/>
    </row>
    <row r="196" s="3" customFormat="1" spans="1:17">
      <c r="A196" s="4"/>
      <c r="B196" s="1"/>
      <c r="C196" s="5"/>
      <c r="D196" s="5"/>
      <c r="E196" s="5"/>
      <c r="F196" s="6"/>
      <c r="G196" s="6"/>
      <c r="H196" s="6"/>
      <c r="I196" s="7"/>
      <c r="J196" s="7"/>
      <c r="K196" s="7"/>
      <c r="O196" s="6"/>
      <c r="P196" s="6"/>
      <c r="Q196" s="6"/>
    </row>
    <row r="197" s="3" customFormat="1" spans="1:17">
      <c r="A197" s="4"/>
      <c r="B197" s="1"/>
      <c r="C197" s="5"/>
      <c r="D197" s="5"/>
      <c r="E197" s="5"/>
      <c r="F197" s="6"/>
      <c r="G197" s="6"/>
      <c r="H197" s="6"/>
      <c r="I197" s="7"/>
      <c r="J197" s="7"/>
      <c r="K197" s="7"/>
      <c r="O197" s="6"/>
      <c r="P197" s="6"/>
      <c r="Q197" s="6"/>
    </row>
    <row r="198" s="3" customFormat="1" spans="1:17">
      <c r="A198" s="4"/>
      <c r="B198" s="1"/>
      <c r="C198" s="5"/>
      <c r="D198" s="5"/>
      <c r="E198" s="5"/>
      <c r="F198" s="6"/>
      <c r="G198" s="6"/>
      <c r="H198" s="6"/>
      <c r="I198" s="7"/>
      <c r="J198" s="7"/>
      <c r="K198" s="7"/>
      <c r="O198" s="6"/>
      <c r="P198" s="6"/>
      <c r="Q198" s="6"/>
    </row>
    <row r="199" s="3" customFormat="1" spans="1:17">
      <c r="A199" s="4"/>
      <c r="B199" s="1"/>
      <c r="C199" s="5"/>
      <c r="D199" s="5"/>
      <c r="E199" s="5"/>
      <c r="F199" s="6"/>
      <c r="G199" s="6"/>
      <c r="H199" s="6"/>
      <c r="I199" s="7"/>
      <c r="J199" s="7"/>
      <c r="K199" s="7"/>
      <c r="O199" s="6"/>
      <c r="P199" s="6"/>
      <c r="Q199" s="6"/>
    </row>
    <row r="200" s="3" customFormat="1" spans="1:17">
      <c r="A200" s="4"/>
      <c r="B200" s="1"/>
      <c r="C200" s="5"/>
      <c r="D200" s="5"/>
      <c r="E200" s="5"/>
      <c r="F200" s="6"/>
      <c r="G200" s="6"/>
      <c r="H200" s="6"/>
      <c r="I200" s="7"/>
      <c r="J200" s="7"/>
      <c r="K200" s="7"/>
      <c r="O200" s="6"/>
      <c r="P200" s="6"/>
      <c r="Q200" s="6"/>
    </row>
    <row r="201" s="3" customFormat="1" spans="1:17">
      <c r="A201" s="4"/>
      <c r="B201" s="1"/>
      <c r="C201" s="5"/>
      <c r="D201" s="5"/>
      <c r="E201" s="5"/>
      <c r="F201" s="6"/>
      <c r="G201" s="6"/>
      <c r="H201" s="6"/>
      <c r="I201" s="7"/>
      <c r="J201" s="7"/>
      <c r="K201" s="7"/>
      <c r="O201" s="6"/>
      <c r="P201" s="6"/>
      <c r="Q201" s="6"/>
    </row>
    <row r="202" s="3" customFormat="1" spans="1:17">
      <c r="A202" s="4"/>
      <c r="B202" s="1"/>
      <c r="C202" s="5"/>
      <c r="D202" s="5"/>
      <c r="E202" s="5"/>
      <c r="F202" s="6"/>
      <c r="G202" s="6"/>
      <c r="H202" s="6"/>
      <c r="I202" s="7"/>
      <c r="J202" s="7"/>
      <c r="K202" s="7"/>
      <c r="O202" s="6"/>
      <c r="P202" s="6"/>
      <c r="Q202" s="6"/>
    </row>
    <row r="203" s="3" customFormat="1" spans="1:17">
      <c r="A203" s="4"/>
      <c r="B203" s="1"/>
      <c r="C203" s="5"/>
      <c r="D203" s="5"/>
      <c r="E203" s="5"/>
      <c r="F203" s="6"/>
      <c r="G203" s="6"/>
      <c r="H203" s="6"/>
      <c r="I203" s="7"/>
      <c r="J203" s="7"/>
      <c r="K203" s="7"/>
      <c r="O203" s="6"/>
      <c r="P203" s="6"/>
      <c r="Q203" s="6"/>
    </row>
    <row r="204" s="3" customFormat="1" spans="1:17">
      <c r="A204" s="4"/>
      <c r="B204" s="1"/>
      <c r="C204" s="5"/>
      <c r="D204" s="5"/>
      <c r="E204" s="5"/>
      <c r="F204" s="6"/>
      <c r="G204" s="6"/>
      <c r="H204" s="6"/>
      <c r="I204" s="7"/>
      <c r="J204" s="7"/>
      <c r="K204" s="7"/>
      <c r="O204" s="6"/>
      <c r="P204" s="6"/>
      <c r="Q204" s="6"/>
    </row>
    <row r="205" s="3" customFormat="1" spans="1:17">
      <c r="A205" s="4"/>
      <c r="B205" s="1"/>
      <c r="C205" s="5"/>
      <c r="D205" s="5"/>
      <c r="E205" s="5"/>
      <c r="F205" s="6"/>
      <c r="G205" s="6"/>
      <c r="H205" s="6"/>
      <c r="I205" s="7"/>
      <c r="J205" s="7"/>
      <c r="K205" s="7"/>
      <c r="O205" s="6"/>
      <c r="P205" s="6"/>
      <c r="Q205" s="6"/>
    </row>
    <row r="206" s="3" customFormat="1" spans="1:17">
      <c r="A206" s="4"/>
      <c r="B206" s="1"/>
      <c r="C206" s="5"/>
      <c r="D206" s="5"/>
      <c r="E206" s="5"/>
      <c r="F206" s="6"/>
      <c r="G206" s="6"/>
      <c r="H206" s="6"/>
      <c r="I206" s="7"/>
      <c r="J206" s="7"/>
      <c r="K206" s="7"/>
      <c r="O206" s="6"/>
      <c r="P206" s="6"/>
      <c r="Q206" s="6"/>
    </row>
    <row r="207" s="3" customFormat="1" spans="1:17">
      <c r="A207" s="4"/>
      <c r="B207" s="1"/>
      <c r="C207" s="5"/>
      <c r="D207" s="5"/>
      <c r="E207" s="5"/>
      <c r="F207" s="6"/>
      <c r="G207" s="6"/>
      <c r="H207" s="6"/>
      <c r="I207" s="7"/>
      <c r="J207" s="7"/>
      <c r="K207" s="7"/>
      <c r="O207" s="6"/>
      <c r="P207" s="6"/>
      <c r="Q207" s="6"/>
    </row>
    <row r="208" s="3" customFormat="1" spans="1:17">
      <c r="A208" s="4"/>
      <c r="B208" s="1"/>
      <c r="C208" s="5"/>
      <c r="D208" s="5"/>
      <c r="E208" s="5"/>
      <c r="F208" s="6"/>
      <c r="G208" s="6"/>
      <c r="H208" s="6"/>
      <c r="I208" s="7"/>
      <c r="J208" s="7"/>
      <c r="K208" s="7"/>
      <c r="O208" s="6"/>
      <c r="P208" s="6"/>
      <c r="Q208" s="6"/>
    </row>
    <row r="209" s="3" customFormat="1" spans="1:17">
      <c r="A209" s="4"/>
      <c r="B209" s="1"/>
      <c r="C209" s="5"/>
      <c r="D209" s="5"/>
      <c r="E209" s="5"/>
      <c r="F209" s="6"/>
      <c r="G209" s="6"/>
      <c r="H209" s="6"/>
      <c r="I209" s="7"/>
      <c r="J209" s="7"/>
      <c r="K209" s="7"/>
      <c r="O209" s="6"/>
      <c r="P209" s="6"/>
      <c r="Q209" s="6"/>
    </row>
    <row r="210" s="3" customFormat="1" spans="1:17">
      <c r="A210" s="4"/>
      <c r="B210" s="1"/>
      <c r="C210" s="5"/>
      <c r="D210" s="5"/>
      <c r="E210" s="5"/>
      <c r="F210" s="6"/>
      <c r="G210" s="6"/>
      <c r="H210" s="6"/>
      <c r="I210" s="7"/>
      <c r="J210" s="7"/>
      <c r="K210" s="7"/>
      <c r="O210" s="6"/>
      <c r="P210" s="6"/>
      <c r="Q210" s="6"/>
    </row>
    <row r="211" s="3" customFormat="1" spans="1:17">
      <c r="A211" s="4"/>
      <c r="B211" s="1"/>
      <c r="C211" s="5"/>
      <c r="D211" s="5"/>
      <c r="E211" s="5"/>
      <c r="F211" s="6"/>
      <c r="G211" s="6"/>
      <c r="H211" s="6"/>
      <c r="I211" s="7"/>
      <c r="J211" s="7"/>
      <c r="K211" s="7"/>
      <c r="O211" s="6"/>
      <c r="P211" s="6"/>
      <c r="Q211" s="6"/>
    </row>
    <row r="212" s="3" customFormat="1" spans="1:17">
      <c r="A212" s="4"/>
      <c r="B212" s="1"/>
      <c r="C212" s="5"/>
      <c r="D212" s="5"/>
      <c r="E212" s="5"/>
      <c r="F212" s="6"/>
      <c r="G212" s="6"/>
      <c r="H212" s="6"/>
      <c r="I212" s="7"/>
      <c r="J212" s="7"/>
      <c r="K212" s="7"/>
      <c r="O212" s="6"/>
      <c r="P212" s="6"/>
      <c r="Q212" s="6"/>
    </row>
    <row r="213" s="3" customFormat="1" spans="1:17">
      <c r="A213" s="4"/>
      <c r="B213" s="1"/>
      <c r="C213" s="5"/>
      <c r="D213" s="5"/>
      <c r="E213" s="5"/>
      <c r="F213" s="6"/>
      <c r="G213" s="6"/>
      <c r="H213" s="6"/>
      <c r="I213" s="7"/>
      <c r="J213" s="7"/>
      <c r="K213" s="7"/>
      <c r="O213" s="6"/>
      <c r="P213" s="6"/>
      <c r="Q213" s="6"/>
    </row>
    <row r="214" s="3" customFormat="1" spans="1:17">
      <c r="A214" s="4"/>
      <c r="B214" s="1"/>
      <c r="C214" s="5"/>
      <c r="D214" s="5"/>
      <c r="E214" s="5"/>
      <c r="F214" s="6"/>
      <c r="G214" s="6"/>
      <c r="H214" s="6"/>
      <c r="I214" s="7"/>
      <c r="J214" s="7"/>
      <c r="K214" s="7"/>
      <c r="O214" s="6"/>
      <c r="P214" s="6"/>
      <c r="Q214" s="6"/>
    </row>
    <row r="215" s="3" customFormat="1" spans="1:17">
      <c r="A215" s="4"/>
      <c r="B215" s="1"/>
      <c r="C215" s="5"/>
      <c r="D215" s="5"/>
      <c r="E215" s="5"/>
      <c r="F215" s="6"/>
      <c r="G215" s="6"/>
      <c r="H215" s="6"/>
      <c r="I215" s="7"/>
      <c r="J215" s="7"/>
      <c r="K215" s="7"/>
      <c r="O215" s="6"/>
      <c r="P215" s="6"/>
      <c r="Q215" s="6"/>
    </row>
    <row r="216" s="3" customFormat="1" spans="1:17">
      <c r="A216" s="4"/>
      <c r="B216" s="1"/>
      <c r="C216" s="5"/>
      <c r="D216" s="5"/>
      <c r="E216" s="5"/>
      <c r="F216" s="6"/>
      <c r="G216" s="6"/>
      <c r="H216" s="6"/>
      <c r="I216" s="7"/>
      <c r="J216" s="7"/>
      <c r="K216" s="7"/>
      <c r="O216" s="6"/>
      <c r="P216" s="6"/>
      <c r="Q216" s="6"/>
    </row>
    <row r="217" s="3" customFormat="1" spans="1:17">
      <c r="A217" s="4"/>
      <c r="B217" s="1"/>
      <c r="C217" s="5"/>
      <c r="D217" s="5"/>
      <c r="E217" s="5"/>
      <c r="F217" s="6"/>
      <c r="G217" s="6"/>
      <c r="H217" s="6"/>
      <c r="I217" s="7"/>
      <c r="J217" s="7"/>
      <c r="K217" s="7"/>
      <c r="O217" s="6"/>
      <c r="P217" s="6"/>
      <c r="Q217" s="6"/>
    </row>
    <row r="218" s="3" customFormat="1" spans="1:17">
      <c r="A218" s="4"/>
      <c r="B218" s="1"/>
      <c r="C218" s="5"/>
      <c r="D218" s="5"/>
      <c r="E218" s="5"/>
      <c r="F218" s="6"/>
      <c r="G218" s="6"/>
      <c r="H218" s="6"/>
      <c r="I218" s="7"/>
      <c r="J218" s="7"/>
      <c r="K218" s="7"/>
      <c r="O218" s="6"/>
      <c r="P218" s="6"/>
      <c r="Q218" s="6"/>
    </row>
    <row r="219" s="3" customFormat="1" spans="1:17">
      <c r="A219" s="4"/>
      <c r="B219" s="1"/>
      <c r="C219" s="5"/>
      <c r="D219" s="5"/>
      <c r="E219" s="5"/>
      <c r="F219" s="6"/>
      <c r="G219" s="6"/>
      <c r="H219" s="6"/>
      <c r="I219" s="7"/>
      <c r="J219" s="7"/>
      <c r="K219" s="7"/>
      <c r="O219" s="6"/>
      <c r="P219" s="6"/>
      <c r="Q219" s="6"/>
    </row>
    <row r="220" s="3" customFormat="1" spans="1:17">
      <c r="A220" s="4"/>
      <c r="B220" s="1"/>
      <c r="C220" s="5"/>
      <c r="D220" s="5"/>
      <c r="E220" s="5"/>
      <c r="F220" s="6"/>
      <c r="G220" s="6"/>
      <c r="H220" s="6"/>
      <c r="I220" s="7"/>
      <c r="J220" s="7"/>
      <c r="K220" s="7"/>
      <c r="O220" s="6"/>
      <c r="P220" s="6"/>
      <c r="Q220" s="6"/>
    </row>
    <row r="221" s="3" customFormat="1" spans="1:17">
      <c r="A221" s="4"/>
      <c r="B221" s="1"/>
      <c r="C221" s="5"/>
      <c r="D221" s="5"/>
      <c r="E221" s="5"/>
      <c r="F221" s="6"/>
      <c r="G221" s="6"/>
      <c r="H221" s="6"/>
      <c r="I221" s="7"/>
      <c r="J221" s="7"/>
      <c r="K221" s="7"/>
      <c r="O221" s="6"/>
      <c r="P221" s="6"/>
      <c r="Q221" s="6"/>
    </row>
    <row r="222" s="3" customFormat="1" spans="1:17">
      <c r="A222" s="4"/>
      <c r="B222" s="1"/>
      <c r="C222" s="5"/>
      <c r="D222" s="5"/>
      <c r="E222" s="5"/>
      <c r="F222" s="6"/>
      <c r="G222" s="6"/>
      <c r="H222" s="6"/>
      <c r="I222" s="7"/>
      <c r="J222" s="7"/>
      <c r="K222" s="7"/>
      <c r="O222" s="6"/>
      <c r="P222" s="6"/>
      <c r="Q222" s="6"/>
    </row>
    <row r="223" s="3" customFormat="1" spans="1:17">
      <c r="A223" s="4"/>
      <c r="B223" s="1"/>
      <c r="C223" s="5"/>
      <c r="D223" s="5"/>
      <c r="E223" s="5"/>
      <c r="F223" s="6"/>
      <c r="G223" s="6"/>
      <c r="H223" s="6"/>
      <c r="I223" s="7"/>
      <c r="J223" s="7"/>
      <c r="K223" s="7"/>
      <c r="O223" s="6"/>
      <c r="P223" s="6"/>
      <c r="Q223" s="6"/>
    </row>
    <row r="224" s="3" customFormat="1" spans="1:17">
      <c r="A224" s="4"/>
      <c r="B224" s="1"/>
      <c r="C224" s="5"/>
      <c r="D224" s="5"/>
      <c r="E224" s="5"/>
      <c r="F224" s="6"/>
      <c r="G224" s="6"/>
      <c r="H224" s="6"/>
      <c r="I224" s="7"/>
      <c r="J224" s="7"/>
      <c r="K224" s="7"/>
      <c r="O224" s="6"/>
      <c r="P224" s="6"/>
      <c r="Q224" s="6"/>
    </row>
    <row r="225" s="3" customFormat="1" spans="1:17">
      <c r="A225" s="4"/>
      <c r="B225" s="1"/>
      <c r="C225" s="5"/>
      <c r="D225" s="5"/>
      <c r="E225" s="5"/>
      <c r="F225" s="6"/>
      <c r="G225" s="6"/>
      <c r="H225" s="6"/>
      <c r="I225" s="7"/>
      <c r="J225" s="7"/>
      <c r="K225" s="7"/>
      <c r="O225" s="6"/>
      <c r="P225" s="6"/>
      <c r="Q225" s="6"/>
    </row>
    <row r="226" s="3" customFormat="1" spans="1:17">
      <c r="A226" s="4"/>
      <c r="B226" s="1"/>
      <c r="C226" s="5"/>
      <c r="D226" s="5"/>
      <c r="E226" s="5"/>
      <c r="F226" s="6"/>
      <c r="G226" s="6"/>
      <c r="H226" s="6"/>
      <c r="I226" s="7"/>
      <c r="J226" s="7"/>
      <c r="K226" s="7"/>
      <c r="O226" s="6"/>
      <c r="P226" s="6"/>
      <c r="Q226" s="6"/>
    </row>
    <row r="227" s="3" customFormat="1" spans="1:17">
      <c r="A227" s="4"/>
      <c r="B227" s="1"/>
      <c r="C227" s="5"/>
      <c r="D227" s="5"/>
      <c r="E227" s="5"/>
      <c r="F227" s="6"/>
      <c r="G227" s="6"/>
      <c r="H227" s="6"/>
      <c r="I227" s="7"/>
      <c r="J227" s="7"/>
      <c r="K227" s="7"/>
      <c r="O227" s="6"/>
      <c r="P227" s="6"/>
      <c r="Q227" s="6"/>
    </row>
    <row r="228" s="3" customFormat="1" spans="1:17">
      <c r="A228" s="4"/>
      <c r="B228" s="1"/>
      <c r="C228" s="5"/>
      <c r="D228" s="5"/>
      <c r="E228" s="5"/>
      <c r="F228" s="6"/>
      <c r="G228" s="6"/>
      <c r="H228" s="6"/>
      <c r="I228" s="7"/>
      <c r="J228" s="7"/>
      <c r="K228" s="7"/>
      <c r="O228" s="6"/>
      <c r="P228" s="6"/>
      <c r="Q228" s="6"/>
    </row>
    <row r="229" s="3" customFormat="1" spans="1:17">
      <c r="A229" s="4"/>
      <c r="B229" s="1"/>
      <c r="C229" s="5"/>
      <c r="D229" s="5"/>
      <c r="E229" s="5"/>
      <c r="F229" s="6"/>
      <c r="G229" s="6"/>
      <c r="H229" s="6"/>
      <c r="I229" s="7"/>
      <c r="J229" s="7"/>
      <c r="K229" s="7"/>
      <c r="O229" s="6"/>
      <c r="P229" s="6"/>
      <c r="Q229" s="6"/>
    </row>
  </sheetData>
  <mergeCells count="7">
    <mergeCell ref="A1:K1"/>
    <mergeCell ref="C3:E3"/>
    <mergeCell ref="F3:H3"/>
    <mergeCell ref="I3:K3"/>
    <mergeCell ref="O3:Q3"/>
    <mergeCell ref="A3:A4"/>
    <mergeCell ref="B3:B4"/>
  </mergeCells>
  <printOptions horizontalCentered="1"/>
  <pageMargins left="0.393055555555556" right="0.393055555555556" top="0.786805555555556" bottom="0.590277777777778" header="0.5" footer="0.5"/>
  <pageSetup paperSize="9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7 6 " > < c o m m e n t   s : r e f = " H 4 7 "   r g b C l r = " 4 4 C 8 4 8 " / > < c o m m e n t   s : r e f = " D 5 4 "   r g b C l r = " 4 4 C 8 4 8 " / > < c o m m e n t   s : r e f = " D 5 5 "   r g b C l r = " 4 4 C 8 4 8 " / > < c o m m e n t   s : r e f = " H 5 5 "   r g b C l r = " 4 4 C 8 4 8 " / > < c o m m e n t   s : r e f = " D 5 6 "   r g b C l r = " 4 4 C 8 4 8 " / > < / c o m m e n t L i s t > < c o m m e n t L i s t   s h e e t S t i d = " 3 4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01收入调整</vt:lpstr>
      <vt:lpstr>02-1功能项级分类（开）</vt:lpstr>
      <vt:lpstr>02-2功能项级分类（铁）</vt:lpstr>
      <vt:lpstr>02支出功能分类</vt:lpstr>
      <vt:lpstr>03收支平衡</vt:lpstr>
      <vt:lpstr>04政府性基金</vt:lpstr>
      <vt:lpstr>分单位-开</vt:lpstr>
      <vt:lpstr>分单位-铁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内网</dc:creator>
  <cp:lastModifiedBy>Maggie. Y</cp:lastModifiedBy>
  <dcterms:created xsi:type="dcterms:W3CDTF">2021-08-29T02:11:00Z</dcterms:created>
  <dcterms:modified xsi:type="dcterms:W3CDTF">2024-12-04T07:00:02Z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87A2E71A1B814E67ABD7D76F7EAA2164_13</vt:lpwstr>
  </property>
</Properties>
</file>