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tabRatio="942"/>
  </bookViews>
  <sheets>
    <sheet name="01收入调整" sheetId="8" r:id="rId1"/>
    <sheet name="02支出调整功能分类" sheetId="10" r:id="rId2"/>
    <sheet name="03支出调整分单位" sheetId="22" r:id="rId3"/>
    <sheet name="04收支平衡" sheetId="18" r:id="rId4"/>
    <sheet name="05支出变动项目" sheetId="23" r:id="rId5"/>
    <sheet name="06支出变动功能分类-开" sheetId="24" r:id="rId6"/>
    <sheet name="07支出变动功能分类-铁" sheetId="25" r:id="rId7"/>
    <sheet name="08政府性基金收支调整" sheetId="15" r:id="rId8"/>
    <sheet name="09债券资金明细" sheetId="13" r:id="rId9"/>
    <sheet name="10新增债券项目安排" sheetId="14" r:id="rId10"/>
    <sheet name="11债务限额及余额" sheetId="12" r:id="rId11"/>
    <sheet name="补充-支出调整经济分类" sheetId="11" r:id="rId12"/>
    <sheet name="附加01-基本支出" sheetId="20" r:id="rId13"/>
    <sheet name="附加02-项目支出" sheetId="1" r:id="rId14"/>
    <sheet name="附加03-新开行贷款分年度列支" sheetId="7" r:id="rId15"/>
    <sheet name="附加04-预备费" sheetId="27" r:id="rId16"/>
    <sheet name="附加05-需求清单" sheetId="6" r:id="rId17"/>
  </sheets>
  <externalReferences>
    <externalReference r:id="rId18"/>
    <externalReference r:id="rId19"/>
  </externalReferences>
  <definedNames>
    <definedName name="_xlnm._FilterDatabase" localSheetId="1" hidden="1">'02支出调整功能分类'!$A$1:$L$379</definedName>
    <definedName name="_xlnm._FilterDatabase" localSheetId="2" hidden="1">'03支出调整分单位'!$A$1:$K$309</definedName>
    <definedName name="_xlnm._FilterDatabase" localSheetId="5" hidden="1">'06支出变动功能分类-开'!$A$1:$L$383</definedName>
    <definedName name="_xlnm._FilterDatabase" localSheetId="6" hidden="1">'07支出变动功能分类-铁'!$A$4:$L$383</definedName>
    <definedName name="_xlnm._FilterDatabase" localSheetId="11" hidden="1">'补充-支出调整经济分类'!$1:$713</definedName>
    <definedName name="_xlnm._FilterDatabase" localSheetId="12" hidden="1">'附加01-基本支出'!$A$1:$L$216</definedName>
    <definedName name="_xlnm._FilterDatabase" localSheetId="13" hidden="1">'附加02-项目支出'!$A$1:$T$1077</definedName>
    <definedName name="_xlnm._FilterDatabase" localSheetId="14" hidden="1">'附加03-新开行贷款分年度列支'!$A$1:$H$43</definedName>
    <definedName name="_xlnm._FilterDatabase" localSheetId="15" hidden="1">'附加04-预备费'!$A$1:$HH$17</definedName>
    <definedName name="_xlnm._FilterDatabase" localSheetId="16" hidden="1">'附加05-需求清单'!$B$1:$HJ$65</definedName>
    <definedName name="_xlnm.Print_Titles" localSheetId="13">'附加02-项目支出'!$1:$5</definedName>
    <definedName name="_xlnm.Print_Titles" localSheetId="0">'01收入调整'!$1:$4</definedName>
    <definedName name="_xlnm.Print_Titles" localSheetId="1">'02支出调整功能分类'!$1:$4</definedName>
    <definedName name="_xlnm.Print_Titles" localSheetId="11">'补充-支出调整经济分类'!$1:$4</definedName>
    <definedName name="_xlnm.Print_Titles" localSheetId="7">'08政府性基金收支调整'!$1:$4</definedName>
    <definedName name="_xlnm.Print_Area" localSheetId="13">'附加02-项目支出'!$A$1:$T$1077</definedName>
    <definedName name="_xlnm.Print_Area" localSheetId="0">'01收入调整'!$A:$J</definedName>
    <definedName name="_xlnm.Print_Area" localSheetId="3">'04收支平衡'!$A:$N</definedName>
    <definedName name="_xlnm.Print_Titles" localSheetId="2">'03支出调整分单位'!$1:$4</definedName>
    <definedName name="_xlnm.Print_Titles" localSheetId="16">'附加05-需求清单'!$1:$3</definedName>
    <definedName name="_xlnm.Print_Area" localSheetId="16">'附加05-需求清单'!$A:$H</definedName>
    <definedName name="_xlnm.Print_Titles" localSheetId="14">'附加03-新开行贷款分年度列支'!$1:$3</definedName>
    <definedName name="_xlnm.Print_Area" localSheetId="1">'02支出调整功能分类'!$A:$K</definedName>
    <definedName name="_xlnm.Print_Titles" localSheetId="4">'05支出变动项目'!$1:$4</definedName>
    <definedName name="_xlnm.Print_Area" localSheetId="5">'06支出变动功能分类-开'!$A:$L</definedName>
    <definedName name="_xlnm.Print_Titles" localSheetId="5">'06支出变动功能分类-开'!$1:$4</definedName>
    <definedName name="_xlnm.Print_Titles" localSheetId="6">'07支出变动功能分类-铁'!$1:$4</definedName>
    <definedName name="_xlnm.Print_Area" localSheetId="11">'补充-支出调整经济分类'!$A:$O</definedName>
    <definedName name="_xlnm.Print_Area" localSheetId="12">'附加01-基本支出'!$A:$F</definedName>
    <definedName name="_xlnm.Print_Titles" localSheetId="12">'附加01-基本支出'!$1:$4</definedName>
  </definedNames>
  <calcPr calcId="144525"/>
</workbook>
</file>

<file path=xl/comments1.xml><?xml version="1.0" encoding="utf-8"?>
<comments xmlns="http://schemas.openxmlformats.org/spreadsheetml/2006/main">
  <authors>
    <author>l</author>
  </authors>
  <commentList>
    <comment ref="O371" authorId="0">
      <text>
        <r>
          <rPr>
            <b/>
            <sz val="9"/>
            <rFont val="宋体"/>
            <charset val="134"/>
          </rPr>
          <t>l:</t>
        </r>
        <r>
          <rPr>
            <sz val="9"/>
            <rFont val="宋体"/>
            <charset val="134"/>
          </rPr>
          <t xml:space="preserve">
专项上解支出30万，暂不划库款，年底结算</t>
        </r>
      </text>
    </comment>
  </commentList>
</comments>
</file>

<file path=xl/comments2.xml><?xml version="1.0" encoding="utf-8"?>
<comments xmlns="http://schemas.openxmlformats.org/spreadsheetml/2006/main">
  <authors>
    <author>Administrator</author>
    <author>l</author>
  </authors>
  <commentList>
    <comment ref="C243" authorId="0">
      <text>
        <r>
          <rPr>
            <b/>
            <sz val="9"/>
            <rFont val="宋体"/>
            <charset val="134"/>
          </rPr>
          <t>Administrator:</t>
        </r>
        <r>
          <rPr>
            <sz val="9"/>
            <rFont val="宋体"/>
            <charset val="134"/>
          </rPr>
          <t xml:space="preserve">
此笔指标已分配给大王、太子、汪仁三家财政所各10万元。
</t>
        </r>
      </text>
    </comment>
    <comment ref="S581" authorId="1">
      <text>
        <r>
          <rPr>
            <b/>
            <sz val="9"/>
            <rFont val="宋体"/>
            <charset val="134"/>
          </rPr>
          <t>l:</t>
        </r>
        <r>
          <rPr>
            <sz val="9"/>
            <rFont val="宋体"/>
            <charset val="134"/>
          </rPr>
          <t xml:space="preserve">
专项上解支出30万，暂不划库款，年底结算</t>
        </r>
      </text>
    </comment>
  </commentList>
</comments>
</file>

<file path=xl/sharedStrings.xml><?xml version="1.0" encoding="utf-8"?>
<sst xmlns="http://schemas.openxmlformats.org/spreadsheetml/2006/main" count="9074" uniqueCount="2224">
  <si>
    <t>2022年开发区·铁山区一般公共预算收入调整表</t>
  </si>
  <si>
    <t>单位：万元</t>
  </si>
  <si>
    <t>收入项目</t>
  </si>
  <si>
    <t>2021年决算数</t>
  </si>
  <si>
    <t>2022年预算数</t>
  </si>
  <si>
    <t>调整预算数</t>
  </si>
  <si>
    <t>合计</t>
  </si>
  <si>
    <t>开发区</t>
  </si>
  <si>
    <t>铁山区</t>
  </si>
  <si>
    <t>一、一般公共预算收入</t>
  </si>
  <si>
    <t>其中：金库收入</t>
  </si>
  <si>
    <t>（一）税收收入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</si>
  <si>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</si>
  <si>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</si>
  <si>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</si>
  <si>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</si>
  <si>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</si>
  <si>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</si>
  <si>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</si>
  <si>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</si>
  <si>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</si>
  <si>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</si>
  <si>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</si>
  <si>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环境保护税</t>
  </si>
  <si>
    <t xml:space="preserve">    其他税收收入</t>
  </si>
  <si>
    <t xml:space="preserve">    契税（通报收入）</t>
  </si>
  <si>
    <t>（二）非税收入</t>
  </si>
  <si>
    <t xml:space="preserve">    专项收入</t>
  </si>
  <si>
    <t xml:space="preserve">    其中：教育费附加</t>
  </si>
  <si>
    <t xml:space="preserve">    行政事业性收费收入</t>
  </si>
  <si>
    <t xml:space="preserve">               其中：防空地下室易地建设费（通报收入）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</si>
  <si>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</si>
  <si>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</si>
  <si>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</si>
  <si>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</si>
  <si>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</si>
  <si>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</si>
  <si>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2022年开发区·铁山区一般公共预算支出调整表（功能分类）</t>
  </si>
  <si>
    <t>功能分类</t>
  </si>
  <si>
    <t>预算调整数</t>
  </si>
  <si>
    <t>科目代码</t>
  </si>
  <si>
    <t>科目名称</t>
  </si>
  <si>
    <t>201</t>
  </si>
  <si>
    <t>一般公共服务支出</t>
  </si>
  <si>
    <t xml:space="preserve">  20101</t>
  </si>
  <si>
    <t xml:space="preserve">  人大事务</t>
  </si>
  <si>
    <t>2010101</t>
  </si>
  <si>
    <t xml:space="preserve">    行政运行（人大事务）</t>
  </si>
  <si>
    <t>2010102</t>
  </si>
  <si>
    <t xml:space="preserve">    一般行政管理事务（人大事务）</t>
  </si>
  <si>
    <t>2010104</t>
  </si>
  <si>
    <t xml:space="preserve">    人大会议</t>
  </si>
  <si>
    <t>2010199</t>
  </si>
  <si>
    <t xml:space="preserve">    其他人大事务支出</t>
  </si>
  <si>
    <t xml:space="preserve">  20102</t>
  </si>
  <si>
    <t xml:space="preserve">  政协事务</t>
  </si>
  <si>
    <t>2010201</t>
  </si>
  <si>
    <t xml:space="preserve">    行政运行（政协事务）</t>
  </si>
  <si>
    <t>2010202</t>
  </si>
  <si>
    <t xml:space="preserve">    一般行政管理事务（政协事务）</t>
  </si>
  <si>
    <t>2010204</t>
  </si>
  <si>
    <t xml:space="preserve">    政协会议</t>
  </si>
  <si>
    <t xml:space="preserve">  20103</t>
  </si>
  <si>
    <t xml:space="preserve">  政府办公厅（室）及相关机构事务</t>
  </si>
  <si>
    <t>2010301</t>
  </si>
  <si>
    <t xml:space="preserve">    行政运行（政府办公厅（室）及相关机构事务）</t>
  </si>
  <si>
    <t>2010302</t>
  </si>
  <si>
    <t xml:space="preserve">    一般行政管理事务（政府办公厅（室）及相关机构事务）</t>
  </si>
  <si>
    <t>2010350</t>
  </si>
  <si>
    <t xml:space="preserve">    事业运行（政府办公厅（室）及相关机构事务）</t>
  </si>
  <si>
    <t>2010399</t>
  </si>
  <si>
    <t xml:space="preserve">    其他政府办公厅（室）及相关机构事务支出</t>
  </si>
  <si>
    <t xml:space="preserve">  20104</t>
  </si>
  <si>
    <t xml:space="preserve">  发展与改革事务</t>
  </si>
  <si>
    <t>2010401</t>
  </si>
  <si>
    <t xml:space="preserve">    行政运行（发展与改革事务）</t>
  </si>
  <si>
    <t>2010402</t>
  </si>
  <si>
    <t xml:space="preserve">    一般行政管理事务（发展与改革事务）</t>
  </si>
  <si>
    <t>2010499</t>
  </si>
  <si>
    <t xml:space="preserve">    其他发展与改革事务支出</t>
  </si>
  <si>
    <t xml:space="preserve">  20105</t>
  </si>
  <si>
    <t xml:space="preserve">  统计信息事务</t>
  </si>
  <si>
    <t>2010501</t>
  </si>
  <si>
    <t xml:space="preserve">    行政运行（统计信息事务）</t>
  </si>
  <si>
    <t>2010502</t>
  </si>
  <si>
    <t xml:space="preserve">    一般行政管理事务（统计信息事务）</t>
  </si>
  <si>
    <t>2010505</t>
  </si>
  <si>
    <t xml:space="preserve">    专项统计业务</t>
  </si>
  <si>
    <t>2010506</t>
  </si>
  <si>
    <t xml:space="preserve">    统计管理</t>
  </si>
  <si>
    <t>2010507</t>
  </si>
  <si>
    <t xml:space="preserve">    专项普查活动</t>
  </si>
  <si>
    <t xml:space="preserve">  20106</t>
  </si>
  <si>
    <t xml:space="preserve">  财政事务</t>
  </si>
  <si>
    <t>2010601</t>
  </si>
  <si>
    <t xml:space="preserve">    行政运行（财政事务）</t>
  </si>
  <si>
    <t>2010602</t>
  </si>
  <si>
    <t xml:space="preserve">    一般行政管理事务（财政事务）</t>
  </si>
  <si>
    <t>2010604</t>
  </si>
  <si>
    <t xml:space="preserve">    预算改革业务</t>
  </si>
  <si>
    <t>2010605</t>
  </si>
  <si>
    <t xml:space="preserve">    财政国库业务</t>
  </si>
  <si>
    <t>2010607</t>
  </si>
  <si>
    <t xml:space="preserve">    信息化建设（财政事务）</t>
  </si>
  <si>
    <t>2010650</t>
  </si>
  <si>
    <t xml:space="preserve">    事业运行（财政事务）</t>
  </si>
  <si>
    <t>2010699</t>
  </si>
  <si>
    <t xml:space="preserve">    其他财政事务支出</t>
  </si>
  <si>
    <t xml:space="preserve">  20107</t>
  </si>
  <si>
    <t xml:space="preserve">  税收事务</t>
  </si>
  <si>
    <t>2010710</t>
  </si>
  <si>
    <t xml:space="preserve">    税收业务</t>
  </si>
  <si>
    <t xml:space="preserve">  20108</t>
  </si>
  <si>
    <t xml:space="preserve">  审计事务</t>
  </si>
  <si>
    <t>2010801</t>
  </si>
  <si>
    <t xml:space="preserve">    行政运行（审计事务）</t>
  </si>
  <si>
    <t>2010804</t>
  </si>
  <si>
    <t xml:space="preserve">    审计业务</t>
  </si>
  <si>
    <t>2010899</t>
  </si>
  <si>
    <t xml:space="preserve">    其他审计事务支出</t>
  </si>
  <si>
    <t xml:space="preserve">  20111</t>
  </si>
  <si>
    <t xml:space="preserve">  纪检监察事务</t>
  </si>
  <si>
    <t>2011101</t>
  </si>
  <si>
    <t xml:space="preserve">    行政运行（纪检监察事务）</t>
  </si>
  <si>
    <t>2011102</t>
  </si>
  <si>
    <t xml:space="preserve">    一般行政管理事务（纪检监察事务）</t>
  </si>
  <si>
    <t>2011199</t>
  </si>
  <si>
    <t xml:space="preserve">    其他纪检监察事务支出</t>
  </si>
  <si>
    <t xml:space="preserve">  20113</t>
  </si>
  <si>
    <t xml:space="preserve">  商贸事务</t>
  </si>
  <si>
    <t>2011301</t>
  </si>
  <si>
    <t xml:space="preserve">    行政运行（商贸事务）</t>
  </si>
  <si>
    <t>2011302</t>
  </si>
  <si>
    <t xml:space="preserve">    一般行政管理事务（商贸事务）</t>
  </si>
  <si>
    <t>2011303</t>
  </si>
  <si>
    <t xml:space="preserve">    机关服务（商贸事务）</t>
  </si>
  <si>
    <t>2011308</t>
  </si>
  <si>
    <t xml:space="preserve">    招商引资</t>
  </si>
  <si>
    <t>2011399</t>
  </si>
  <si>
    <t xml:space="preserve">    其他商贸事务支出</t>
  </si>
  <si>
    <t xml:space="preserve">  港澳台事务</t>
  </si>
  <si>
    <t xml:space="preserve">    台湾事务</t>
  </si>
  <si>
    <t xml:space="preserve">  20129</t>
  </si>
  <si>
    <t xml:space="preserve">  群众团体事务</t>
  </si>
  <si>
    <t>2012901</t>
  </si>
  <si>
    <t xml:space="preserve">    行政运行（群众团体事务）</t>
  </si>
  <si>
    <t>2012902</t>
  </si>
  <si>
    <t xml:space="preserve">    一般行政管理事务（群众团体事务）</t>
  </si>
  <si>
    <t>2012906</t>
  </si>
  <si>
    <t xml:space="preserve">    工会事务</t>
  </si>
  <si>
    <t xml:space="preserve">    其他群众团体事务支出</t>
  </si>
  <si>
    <t xml:space="preserve">  20131</t>
  </si>
  <si>
    <t xml:space="preserve">  党委办公厅（室）及相关机构事务</t>
  </si>
  <si>
    <t>2013101</t>
  </si>
  <si>
    <t xml:space="preserve">    行政运行（党委办公厅（室）及相关机构事务）</t>
  </si>
  <si>
    <t>2013102</t>
  </si>
  <si>
    <t xml:space="preserve">    一般行政管理事务（党委办公厅（室）及相关机构事务）</t>
  </si>
  <si>
    <t xml:space="preserve">  20132</t>
  </si>
  <si>
    <t xml:space="preserve">  组织事务</t>
  </si>
  <si>
    <t>2013201</t>
  </si>
  <si>
    <t xml:space="preserve">    行政运行（组织事务）</t>
  </si>
  <si>
    <t>2013202</t>
  </si>
  <si>
    <t xml:space="preserve">    一般行政管理事务（组织事务）</t>
  </si>
  <si>
    <t>2013299</t>
  </si>
  <si>
    <t xml:space="preserve">    其他组织事务支出</t>
  </si>
  <si>
    <t xml:space="preserve">  20133</t>
  </si>
  <si>
    <t xml:space="preserve">  宣传事务</t>
  </si>
  <si>
    <t>2013301</t>
  </si>
  <si>
    <t xml:space="preserve">    行政运行（宣传事务）</t>
  </si>
  <si>
    <t>2013302</t>
  </si>
  <si>
    <t xml:space="preserve">    一般行政管理事务（宣传事务）</t>
  </si>
  <si>
    <t xml:space="preserve">    其他宣传事务支出</t>
  </si>
  <si>
    <t xml:space="preserve">  20134</t>
  </si>
  <si>
    <t xml:space="preserve">  统战事务</t>
  </si>
  <si>
    <t>2013401</t>
  </si>
  <si>
    <t xml:space="preserve">    行政运行（统战事务）</t>
  </si>
  <si>
    <t>2013402</t>
  </si>
  <si>
    <t xml:space="preserve">    一般行政管理事务（统战事务）</t>
  </si>
  <si>
    <t>2013404</t>
  </si>
  <si>
    <t xml:space="preserve">    宗教事务</t>
  </si>
  <si>
    <t>2013405</t>
  </si>
  <si>
    <t xml:space="preserve">    华侨事务</t>
  </si>
  <si>
    <t>2013499</t>
  </si>
  <si>
    <t xml:space="preserve">    其他统战事务支出</t>
  </si>
  <si>
    <t xml:space="preserve">  对外联络事务</t>
  </si>
  <si>
    <t xml:space="preserve">    行政运行（对外联络事务）</t>
  </si>
  <si>
    <t xml:space="preserve">  20136</t>
  </si>
  <si>
    <t xml:space="preserve">  其他共产党事务支出</t>
  </si>
  <si>
    <t xml:space="preserve">    一般行政管理事务（其他共产党事务支出）</t>
  </si>
  <si>
    <t>2013699</t>
  </si>
  <si>
    <t xml:space="preserve">    其他共产党事务支出（其他共产党事务支出）</t>
  </si>
  <si>
    <t xml:space="preserve">  20137</t>
  </si>
  <si>
    <t xml:space="preserve">  网信事务</t>
  </si>
  <si>
    <t>2013702</t>
  </si>
  <si>
    <t xml:space="preserve">    一般行政管理事务</t>
  </si>
  <si>
    <t xml:space="preserve">  20138</t>
  </si>
  <si>
    <t xml:space="preserve">  市场监督管理事务</t>
  </si>
  <si>
    <t>2013801</t>
  </si>
  <si>
    <t xml:space="preserve">    行政运行</t>
  </si>
  <si>
    <t>2013802</t>
  </si>
  <si>
    <t>2013804</t>
  </si>
  <si>
    <t xml:space="preserve">    市场主体管理</t>
  </si>
  <si>
    <t>2013812</t>
  </si>
  <si>
    <t xml:space="preserve">    药品事务</t>
  </si>
  <si>
    <t>2013816</t>
  </si>
  <si>
    <t xml:space="preserve">    食品安全监管</t>
  </si>
  <si>
    <t>国防支出</t>
  </si>
  <si>
    <t xml:space="preserve">  国防动员</t>
  </si>
  <si>
    <t xml:space="preserve">    兵役征集</t>
  </si>
  <si>
    <t>204</t>
  </si>
  <si>
    <t>公共安全支出</t>
  </si>
  <si>
    <t xml:space="preserve">  20402</t>
  </si>
  <si>
    <t xml:space="preserve">  公安</t>
  </si>
  <si>
    <t>2040202</t>
  </si>
  <si>
    <t xml:space="preserve">    一般行政管理事务（公安）</t>
  </si>
  <si>
    <t>2040299</t>
  </si>
  <si>
    <t xml:space="preserve">    其他公安支出</t>
  </si>
  <si>
    <t xml:space="preserve">  20404</t>
  </si>
  <si>
    <t xml:space="preserve">  检察</t>
  </si>
  <si>
    <t>2040401</t>
  </si>
  <si>
    <t xml:space="preserve">    行政运行（检察）</t>
  </si>
  <si>
    <t xml:space="preserve">    其他检察支出（检察）</t>
  </si>
  <si>
    <t xml:space="preserve">  20405</t>
  </si>
  <si>
    <t xml:space="preserve">  法院</t>
  </si>
  <si>
    <t>2040501</t>
  </si>
  <si>
    <t xml:space="preserve">    行政运行（法院）</t>
  </si>
  <si>
    <t>2040502</t>
  </si>
  <si>
    <t xml:space="preserve">    一般行政管理事务（法院）</t>
  </si>
  <si>
    <t>2040599</t>
  </si>
  <si>
    <t xml:space="preserve">    其他法院支出</t>
  </si>
  <si>
    <t xml:space="preserve">  20406</t>
  </si>
  <si>
    <t xml:space="preserve">  司法</t>
  </si>
  <si>
    <t>2040601</t>
  </si>
  <si>
    <t xml:space="preserve">    行政运行（司法）</t>
  </si>
  <si>
    <t>2040604</t>
  </si>
  <si>
    <t xml:space="preserve">    基层司法业务</t>
  </si>
  <si>
    <t>2040605</t>
  </si>
  <si>
    <t xml:space="preserve">    普法宣传</t>
  </si>
  <si>
    <t>2040607</t>
  </si>
  <si>
    <t xml:space="preserve">    公共法律援助</t>
  </si>
  <si>
    <t>2040699</t>
  </si>
  <si>
    <t xml:space="preserve">    其他司法支出</t>
  </si>
  <si>
    <t>205</t>
  </si>
  <si>
    <t>教育支出</t>
  </si>
  <si>
    <t xml:space="preserve">  20501</t>
  </si>
  <si>
    <t xml:space="preserve">  教育管理事务</t>
  </si>
  <si>
    <t>2050101</t>
  </si>
  <si>
    <t xml:space="preserve">    行政运行（教育管理事务）</t>
  </si>
  <si>
    <t>2050102</t>
  </si>
  <si>
    <t xml:space="preserve">    一般行政管理事务（教育管理事务）</t>
  </si>
  <si>
    <t xml:space="preserve">    其他教育管理事务支出</t>
  </si>
  <si>
    <t xml:space="preserve">  20502</t>
  </si>
  <si>
    <t xml:space="preserve">  普通教育</t>
  </si>
  <si>
    <t>2050201</t>
  </si>
  <si>
    <t xml:space="preserve">    学前教育</t>
  </si>
  <si>
    <t>2050202</t>
  </si>
  <si>
    <t xml:space="preserve">    小学教育</t>
  </si>
  <si>
    <t>2050203</t>
  </si>
  <si>
    <t xml:space="preserve">    初中教育</t>
  </si>
  <si>
    <t xml:space="preserve">  20503</t>
  </si>
  <si>
    <t xml:space="preserve">  职业教育</t>
  </si>
  <si>
    <t>2050399</t>
  </si>
  <si>
    <t xml:space="preserve">    其他职业教育支出</t>
  </si>
  <si>
    <t>206</t>
  </si>
  <si>
    <t>科学技术支出</t>
  </si>
  <si>
    <t xml:space="preserve">  20601</t>
  </si>
  <si>
    <t xml:space="preserve">  科学技术管理事务</t>
  </si>
  <si>
    <t>2060101</t>
  </si>
  <si>
    <t xml:space="preserve">    行政运行（科学技术管理事务）</t>
  </si>
  <si>
    <t>2060102</t>
  </si>
  <si>
    <t xml:space="preserve">    一般行政管理事务（科学技术管理事务）</t>
  </si>
  <si>
    <t xml:space="preserve">  20607</t>
  </si>
  <si>
    <t xml:space="preserve">  科学技术普及</t>
  </si>
  <si>
    <t>2060702</t>
  </si>
  <si>
    <t xml:space="preserve">    科普活动</t>
  </si>
  <si>
    <t>2060799</t>
  </si>
  <si>
    <t xml:space="preserve">    其他科学技术普及支出</t>
  </si>
  <si>
    <t xml:space="preserve">  20699</t>
  </si>
  <si>
    <t xml:space="preserve">  其他科学技术支出</t>
  </si>
  <si>
    <t>2069901</t>
  </si>
  <si>
    <t xml:space="preserve">    科技奖励</t>
  </si>
  <si>
    <t>2069999</t>
  </si>
  <si>
    <t xml:space="preserve">    其他科学技术支出</t>
  </si>
  <si>
    <t>207</t>
  </si>
  <si>
    <t>文化旅游体育与传媒支出</t>
  </si>
  <si>
    <t xml:space="preserve">  20701</t>
  </si>
  <si>
    <t xml:space="preserve">  文化和旅游</t>
  </si>
  <si>
    <t>2070101</t>
  </si>
  <si>
    <t xml:space="preserve">    行政运行（文化）</t>
  </si>
  <si>
    <t>2070102</t>
  </si>
  <si>
    <t xml:space="preserve">    一般行政管理事务（文化）</t>
  </si>
  <si>
    <t>2070104</t>
  </si>
  <si>
    <t xml:space="preserve">    图书馆</t>
  </si>
  <si>
    <t>2070109</t>
  </si>
  <si>
    <t xml:space="preserve">    群众文化</t>
  </si>
  <si>
    <t>2070199</t>
  </si>
  <si>
    <t xml:space="preserve">    其他文化和旅游支出</t>
  </si>
  <si>
    <t xml:space="preserve">  20702</t>
  </si>
  <si>
    <t xml:space="preserve">  文物</t>
  </si>
  <si>
    <t xml:space="preserve">    一般行政管理事务（文物）</t>
  </si>
  <si>
    <t>2070204</t>
  </si>
  <si>
    <t xml:space="preserve">    文物保护</t>
  </si>
  <si>
    <t xml:space="preserve">  20703</t>
  </si>
  <si>
    <t xml:space="preserve">  体育</t>
  </si>
  <si>
    <t>2070302</t>
  </si>
  <si>
    <t xml:space="preserve">    一般行政管理事务（体育）</t>
  </si>
  <si>
    <t xml:space="preserve">  20706</t>
  </si>
  <si>
    <t xml:space="preserve">  新闻出版电影</t>
  </si>
  <si>
    <t>2070699</t>
  </si>
  <si>
    <t xml:space="preserve">    其他新闻出版电影支出</t>
  </si>
  <si>
    <t xml:space="preserve">  20708</t>
  </si>
  <si>
    <t xml:space="preserve">  广播电视</t>
  </si>
  <si>
    <t>2070808</t>
  </si>
  <si>
    <t xml:space="preserve">    广播电视事务</t>
  </si>
  <si>
    <t xml:space="preserve">    其他广播电视支出</t>
  </si>
  <si>
    <t>208</t>
  </si>
  <si>
    <t>社会保障和就业支出</t>
  </si>
  <si>
    <t xml:space="preserve">  20801</t>
  </si>
  <si>
    <t xml:space="preserve">  人力资源和社会保障管理事务</t>
  </si>
  <si>
    <t>2080101</t>
  </si>
  <si>
    <t xml:space="preserve">    行政运行（人力资源和社会保障管理事务）</t>
  </si>
  <si>
    <t>2080102</t>
  </si>
  <si>
    <t xml:space="preserve">    一般行政管理事务（人力资源和社会保障管理事务）</t>
  </si>
  <si>
    <t>2080106</t>
  </si>
  <si>
    <t xml:space="preserve">    就业管理事务</t>
  </si>
  <si>
    <t xml:space="preserve">    社会保险业务管理事务</t>
  </si>
  <si>
    <t>2080150</t>
  </si>
  <si>
    <t xml:space="preserve">    事业运行（人力资源和社会保障管理事务）</t>
  </si>
  <si>
    <t>2080199</t>
  </si>
  <si>
    <t xml:space="preserve">    其他人力资源和社会保障管理事务支出</t>
  </si>
  <si>
    <t xml:space="preserve">  20802</t>
  </si>
  <si>
    <t xml:space="preserve">  民政管理事务</t>
  </si>
  <si>
    <t>2080201</t>
  </si>
  <si>
    <t xml:space="preserve">    行政运行（民政管理事务）</t>
  </si>
  <si>
    <t>2080202</t>
  </si>
  <si>
    <t xml:space="preserve">    一般行政管理事务（民政管理事务）</t>
  </si>
  <si>
    <t>2080207</t>
  </si>
  <si>
    <t xml:space="preserve">    行政区划和地名管理</t>
  </si>
  <si>
    <t>2080208</t>
  </si>
  <si>
    <t xml:space="preserve">    基层政权建设和社区治理</t>
  </si>
  <si>
    <t>2080299</t>
  </si>
  <si>
    <t xml:space="preserve">    其他民政管理事务支出</t>
  </si>
  <si>
    <t xml:space="preserve">  20805</t>
  </si>
  <si>
    <t xml:space="preserve">  行政事业单位养老支出</t>
  </si>
  <si>
    <t>2080507</t>
  </si>
  <si>
    <t xml:space="preserve">    对机关事业单位基本养老保险基金的补助</t>
  </si>
  <si>
    <t xml:space="preserve">  20807</t>
  </si>
  <si>
    <t xml:space="preserve">  就业补助</t>
  </si>
  <si>
    <t>2080701</t>
  </si>
  <si>
    <t xml:space="preserve">    就业创业服务补贴</t>
  </si>
  <si>
    <t>2080799</t>
  </si>
  <si>
    <t xml:space="preserve">    其他就业补助支出</t>
  </si>
  <si>
    <t xml:space="preserve">  20808</t>
  </si>
  <si>
    <t xml:space="preserve">  抚恤</t>
  </si>
  <si>
    <t>2080802</t>
  </si>
  <si>
    <t xml:space="preserve">    伤残抚恤</t>
  </si>
  <si>
    <t>2080803</t>
  </si>
  <si>
    <t xml:space="preserve">    在乡复员、退伍军人生活补助</t>
  </si>
  <si>
    <t>2080805</t>
  </si>
  <si>
    <t xml:space="preserve">    义务兵优待</t>
  </si>
  <si>
    <t>2080806</t>
  </si>
  <si>
    <t xml:space="preserve">    农村籍退役士兵老年生活补助</t>
  </si>
  <si>
    <t>2080899</t>
  </si>
  <si>
    <t xml:space="preserve">    其他优抚支出</t>
  </si>
  <si>
    <t xml:space="preserve">  20809</t>
  </si>
  <si>
    <t xml:space="preserve">  退役安置</t>
  </si>
  <si>
    <t>2080901</t>
  </si>
  <si>
    <t xml:space="preserve">    退役士兵安置</t>
  </si>
  <si>
    <t>2080905</t>
  </si>
  <si>
    <t xml:space="preserve">    军队转业干部安置</t>
  </si>
  <si>
    <t>2080999</t>
  </si>
  <si>
    <t xml:space="preserve">    其他退役安置支出</t>
  </si>
  <si>
    <t xml:space="preserve">  20810</t>
  </si>
  <si>
    <t xml:space="preserve">  社会福利</t>
  </si>
  <si>
    <t>2081001</t>
  </si>
  <si>
    <t xml:space="preserve">    儿童福利</t>
  </si>
  <si>
    <t>2081002</t>
  </si>
  <si>
    <t xml:space="preserve">    老年福利</t>
  </si>
  <si>
    <t>2081005</t>
  </si>
  <si>
    <t xml:space="preserve">    社会福利事业单位</t>
  </si>
  <si>
    <t>2081006</t>
  </si>
  <si>
    <t xml:space="preserve">    养老服务</t>
  </si>
  <si>
    <t>2081099</t>
  </si>
  <si>
    <t xml:space="preserve">    其他社会福利支出</t>
  </si>
  <si>
    <t xml:space="preserve">  20811</t>
  </si>
  <si>
    <t xml:space="preserve">  残疾人事业</t>
  </si>
  <si>
    <t>2081101</t>
  </si>
  <si>
    <t xml:space="preserve">    行政运行（残疾人事业）</t>
  </si>
  <si>
    <t>2081102</t>
  </si>
  <si>
    <t xml:space="preserve">    一般行政管理事务（残疾人事业）</t>
  </si>
  <si>
    <t>2081104</t>
  </si>
  <si>
    <t xml:space="preserve">    残疾人康复</t>
  </si>
  <si>
    <t>2081105</t>
  </si>
  <si>
    <t xml:space="preserve">    残疾人就业和扶贫</t>
  </si>
  <si>
    <t>2081107</t>
  </si>
  <si>
    <t xml:space="preserve">    残疾人生活和护理补贴</t>
  </si>
  <si>
    <t>2081199</t>
  </si>
  <si>
    <t xml:space="preserve">    其他残疾人事业支出</t>
  </si>
  <si>
    <t xml:space="preserve">  20819</t>
  </si>
  <si>
    <t xml:space="preserve">  最低生活保障</t>
  </si>
  <si>
    <t>2081901</t>
  </si>
  <si>
    <t xml:space="preserve">    城市最低生活保障金支出</t>
  </si>
  <si>
    <t>2081902</t>
  </si>
  <si>
    <t xml:space="preserve">    农村最低生活保障金支出</t>
  </si>
  <si>
    <t xml:space="preserve">  20820</t>
  </si>
  <si>
    <t xml:space="preserve">  临时救助</t>
  </si>
  <si>
    <t>2082001</t>
  </si>
  <si>
    <t xml:space="preserve">    临时救助支出</t>
  </si>
  <si>
    <t xml:space="preserve">  20821</t>
  </si>
  <si>
    <t xml:space="preserve">  特困人员救助供养</t>
  </si>
  <si>
    <t>2082101</t>
  </si>
  <si>
    <t xml:space="preserve">    城市特困人员救助供养支出</t>
  </si>
  <si>
    <t>2082102</t>
  </si>
  <si>
    <t xml:space="preserve">    农村特困人员救助供养支出</t>
  </si>
  <si>
    <t xml:space="preserve">  20825</t>
  </si>
  <si>
    <t xml:space="preserve">  其他生活救助</t>
  </si>
  <si>
    <t>2082502</t>
  </si>
  <si>
    <t xml:space="preserve">    其他农村生活救助</t>
  </si>
  <si>
    <t xml:space="preserve">  20826</t>
  </si>
  <si>
    <t xml:space="preserve">  财政对基本养老保险基金的补助</t>
  </si>
  <si>
    <t>2082601</t>
  </si>
  <si>
    <t xml:space="preserve">    财政对企业职工基本养老保险基金的补助</t>
  </si>
  <si>
    <t>2082602</t>
  </si>
  <si>
    <t xml:space="preserve">    财政对城乡居民基本养老保险基金的补助</t>
  </si>
  <si>
    <t xml:space="preserve">  20828</t>
  </si>
  <si>
    <t xml:space="preserve">  退役军人管理事务</t>
  </si>
  <si>
    <t>2082801</t>
  </si>
  <si>
    <t>2082802</t>
  </si>
  <si>
    <t>2082804</t>
  </si>
  <si>
    <t xml:space="preserve">    拥军优属</t>
  </si>
  <si>
    <t>2082899</t>
  </si>
  <si>
    <t xml:space="preserve">    其他退役军人事务管理支出</t>
  </si>
  <si>
    <t xml:space="preserve">  财政代缴社会保险费支出</t>
  </si>
  <si>
    <t xml:space="preserve">    财政代缴其他社会保险费支出</t>
  </si>
  <si>
    <t xml:space="preserve">  20899</t>
  </si>
  <si>
    <t xml:space="preserve">  其他社会保障和就业支出</t>
  </si>
  <si>
    <t>2089999</t>
  </si>
  <si>
    <t xml:space="preserve">    其他社会保障和就业支出</t>
  </si>
  <si>
    <t>210</t>
  </si>
  <si>
    <t>卫生健康支出</t>
  </si>
  <si>
    <t xml:space="preserve">  21001</t>
  </si>
  <si>
    <t xml:space="preserve">  卫生健康管理事务</t>
  </si>
  <si>
    <t>2100101</t>
  </si>
  <si>
    <t xml:space="preserve">    行政运行（医疗卫生管理事务）</t>
  </si>
  <si>
    <t>2100102</t>
  </si>
  <si>
    <t xml:space="preserve">    一般行政管理事务（医疗卫生管理事务）</t>
  </si>
  <si>
    <t>2100199</t>
  </si>
  <si>
    <t xml:space="preserve">    其他卫生健康管理事务支出</t>
  </si>
  <si>
    <t xml:space="preserve">  21003</t>
  </si>
  <si>
    <t xml:space="preserve">  基层医疗卫生机构</t>
  </si>
  <si>
    <t>2100301</t>
  </si>
  <si>
    <t xml:space="preserve">    城市社区卫生机构</t>
  </si>
  <si>
    <t>2100302</t>
  </si>
  <si>
    <t xml:space="preserve">    乡镇卫生院</t>
  </si>
  <si>
    <t>2100399</t>
  </si>
  <si>
    <t xml:space="preserve">    其他基层医疗卫生机构支出</t>
  </si>
  <si>
    <t xml:space="preserve">  21004</t>
  </si>
  <si>
    <t xml:space="preserve">  公共卫生</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</si>
  <si>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</si>
  <si>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</si>
  <si>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</si>
  <si>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</si>
  <si>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</si>
  <si>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</si>
  <si>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</si>
  <si>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</si>
  <si>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 xml:space="preserve">  21007</t>
  </si>
  <si>
    <t xml:space="preserve">  计划生育事务</t>
  </si>
  <si>
    <t>2100717</t>
  </si>
  <si>
    <t xml:space="preserve">    计划生育服务</t>
  </si>
  <si>
    <t>2100799</t>
  </si>
  <si>
    <t xml:space="preserve">    其他计划生育事务支出</t>
  </si>
  <si>
    <t xml:space="preserve">  21012</t>
  </si>
  <si>
    <t xml:space="preserve">  财政对基本医疗保险基金的补助</t>
  </si>
  <si>
    <t>2101202</t>
  </si>
  <si>
    <t xml:space="preserve">    财政对城乡居民基本医疗保险基金的补助</t>
  </si>
  <si>
    <t xml:space="preserve">  21013</t>
  </si>
  <si>
    <t xml:space="preserve">  医疗救助</t>
  </si>
  <si>
    <t>2101301</t>
  </si>
  <si>
    <t xml:space="preserve">    城乡医疗救助</t>
  </si>
  <si>
    <t>2101399</t>
  </si>
  <si>
    <t xml:space="preserve">    其他医疗救助支出</t>
  </si>
  <si>
    <t xml:space="preserve">  21014</t>
  </si>
  <si>
    <t xml:space="preserve">  优抚对象医疗</t>
  </si>
  <si>
    <t>2101401</t>
  </si>
  <si>
    <t xml:space="preserve">    优抚对象医疗补助</t>
  </si>
  <si>
    <t xml:space="preserve">    其他优抚对象医疗支出</t>
  </si>
  <si>
    <t xml:space="preserve">  21015</t>
  </si>
  <si>
    <t xml:space="preserve">  医疗保障管理事务</t>
  </si>
  <si>
    <t>2101501</t>
  </si>
  <si>
    <t>2101502</t>
  </si>
  <si>
    <t>2101506</t>
  </si>
  <si>
    <t xml:space="preserve">    医疗保障经办事务</t>
  </si>
  <si>
    <t>211</t>
  </si>
  <si>
    <t>节能环保支出</t>
  </si>
  <si>
    <t xml:space="preserve">  21101</t>
  </si>
  <si>
    <t xml:space="preserve">  环境保护管理事务</t>
  </si>
  <si>
    <t>2110101</t>
  </si>
  <si>
    <t xml:space="preserve">    行政运行（环境保护管理事务）</t>
  </si>
  <si>
    <t>2110102</t>
  </si>
  <si>
    <t xml:space="preserve">    一般行政管理事务（环境保护管理事务）</t>
  </si>
  <si>
    <t xml:space="preserve">  21102</t>
  </si>
  <si>
    <t xml:space="preserve">  环境监测与监察</t>
  </si>
  <si>
    <t>2110299</t>
  </si>
  <si>
    <t xml:space="preserve">    其他环境监测与监察支出</t>
  </si>
  <si>
    <t xml:space="preserve">  21103</t>
  </si>
  <si>
    <t xml:space="preserve">  污染防治</t>
  </si>
  <si>
    <t>2110302</t>
  </si>
  <si>
    <t xml:space="preserve">    水体</t>
  </si>
  <si>
    <t>2110304</t>
  </si>
  <si>
    <t xml:space="preserve">    固体废弃物与化学品</t>
  </si>
  <si>
    <t xml:space="preserve">  21104</t>
  </si>
  <si>
    <t xml:space="preserve">  自然生态保护</t>
  </si>
  <si>
    <t>2110402</t>
  </si>
  <si>
    <t xml:space="preserve">    农村环境保护</t>
  </si>
  <si>
    <t xml:space="preserve">  21111</t>
  </si>
  <si>
    <t xml:space="preserve">  污染减排</t>
  </si>
  <si>
    <t>2111103</t>
  </si>
  <si>
    <t xml:space="preserve">    减排专项支出</t>
  </si>
  <si>
    <t xml:space="preserve">  21112</t>
  </si>
  <si>
    <t xml:space="preserve">  可再生资源</t>
  </si>
  <si>
    <t>2111201</t>
  </si>
  <si>
    <t xml:space="preserve">    可再生资源</t>
  </si>
  <si>
    <t>212</t>
  </si>
  <si>
    <t>城乡社区支出</t>
  </si>
  <si>
    <t xml:space="preserve">  21201</t>
  </si>
  <si>
    <t xml:space="preserve">  城乡社区管理事务</t>
  </si>
  <si>
    <t>2120101</t>
  </si>
  <si>
    <t xml:space="preserve">    行政运行（城乡社区管理事务）</t>
  </si>
  <si>
    <t>2120102</t>
  </si>
  <si>
    <t xml:space="preserve">    一般行政管理事务（城乡社区管理事务）</t>
  </si>
  <si>
    <t>2120104</t>
  </si>
  <si>
    <t xml:space="preserve">    城管执法</t>
  </si>
  <si>
    <t>2120199</t>
  </si>
  <si>
    <t xml:space="preserve">    其他城乡社区管理事务支出</t>
  </si>
  <si>
    <t xml:space="preserve">  21202</t>
  </si>
  <si>
    <t xml:space="preserve">  城乡社区规划与管理</t>
  </si>
  <si>
    <t>2120201</t>
  </si>
  <si>
    <t xml:space="preserve">    城乡社区规划与管理</t>
  </si>
  <si>
    <t xml:space="preserve">  21203</t>
  </si>
  <si>
    <t xml:space="preserve">  城乡社区公共设施</t>
  </si>
  <si>
    <t>2120303</t>
  </si>
  <si>
    <t xml:space="preserve">    小城镇基础设施建设</t>
  </si>
  <si>
    <t>2120399</t>
  </si>
  <si>
    <t xml:space="preserve">    其他城乡社区公共设施支出</t>
  </si>
  <si>
    <t xml:space="preserve">  21205</t>
  </si>
  <si>
    <t xml:space="preserve">  城乡社区环境卫生</t>
  </si>
  <si>
    <t>2120501</t>
  </si>
  <si>
    <t xml:space="preserve">    城乡社区环境卫生</t>
  </si>
  <si>
    <t xml:space="preserve">  21299</t>
  </si>
  <si>
    <t xml:space="preserve">  其他城乡社区支出</t>
  </si>
  <si>
    <t>2129999</t>
  </si>
  <si>
    <t xml:space="preserve">    其他城乡社区支出</t>
  </si>
  <si>
    <t>213</t>
  </si>
  <si>
    <t>农林水支出</t>
  </si>
  <si>
    <t xml:space="preserve">  21301</t>
  </si>
  <si>
    <t xml:space="preserve">  农业农村</t>
  </si>
  <si>
    <t>2130101</t>
  </si>
  <si>
    <t xml:space="preserve">    行政运行（农业）</t>
  </si>
  <si>
    <t>2130102</t>
  </si>
  <si>
    <t xml:space="preserve">    一般行政管理事务（农业）</t>
  </si>
  <si>
    <t>2130108</t>
  </si>
  <si>
    <t xml:space="preserve">    病虫害控制</t>
  </si>
  <si>
    <t>2130119</t>
  </si>
  <si>
    <t xml:space="preserve">    防灾救灾</t>
  </si>
  <si>
    <t xml:space="preserve">    农村合作经济</t>
  </si>
  <si>
    <t xml:space="preserve">    农村社会事业</t>
  </si>
  <si>
    <t xml:space="preserve">    农村道路建设</t>
  </si>
  <si>
    <t>2130152</t>
  </si>
  <si>
    <t xml:space="preserve">    对高校毕业生到基层任职补助</t>
  </si>
  <si>
    <t>2130199</t>
  </si>
  <si>
    <t xml:space="preserve">    其他农业支出</t>
  </si>
  <si>
    <t xml:space="preserve">  21302</t>
  </si>
  <si>
    <t xml:space="preserve">  林业和草原</t>
  </si>
  <si>
    <t>2130202</t>
  </si>
  <si>
    <t xml:space="preserve">    一般行政管理事务（林业）</t>
  </si>
  <si>
    <t>2130205</t>
  </si>
  <si>
    <t xml:space="preserve">    森林资源培育</t>
  </si>
  <si>
    <t>2130209</t>
  </si>
  <si>
    <t xml:space="preserve">    森林生态效益补偿</t>
  </si>
  <si>
    <t>2130211</t>
  </si>
  <si>
    <t xml:space="preserve">    动植物保护</t>
  </si>
  <si>
    <t>2130223</t>
  </si>
  <si>
    <t xml:space="preserve">    信息管理（林业）</t>
  </si>
  <si>
    <t>2130234</t>
  </si>
  <si>
    <t xml:space="preserve">    林业草原防灾减灾</t>
  </si>
  <si>
    <t>2130299</t>
  </si>
  <si>
    <t xml:space="preserve">    其他林业和草原支出</t>
  </si>
  <si>
    <t xml:space="preserve">  21303</t>
  </si>
  <si>
    <t xml:space="preserve">  水利</t>
  </si>
  <si>
    <t>2130302</t>
  </si>
  <si>
    <t xml:space="preserve">    一般行政管理事务（水利）</t>
  </si>
  <si>
    <t>2130305</t>
  </si>
  <si>
    <t xml:space="preserve">    水利工程建设（水利）</t>
  </si>
  <si>
    <t xml:space="preserve">    水土保持</t>
  </si>
  <si>
    <t>2130314</t>
  </si>
  <si>
    <t xml:space="preserve">    防汛</t>
  </si>
  <si>
    <t>2130316</t>
  </si>
  <si>
    <t xml:space="preserve">    农村水利</t>
  </si>
  <si>
    <t>2130319</t>
  </si>
  <si>
    <t xml:space="preserve">    江河湖库水系综合整治</t>
  </si>
  <si>
    <t>2130399</t>
  </si>
  <si>
    <t xml:space="preserve">    其他水利支出</t>
  </si>
  <si>
    <t xml:space="preserve">  21305</t>
  </si>
  <si>
    <t xml:space="preserve">  巩固脱贫衔接乡村振兴</t>
  </si>
  <si>
    <t xml:space="preserve">    农村基础设施建设</t>
  </si>
  <si>
    <t>2130599</t>
  </si>
  <si>
    <t xml:space="preserve">    其他巩固脱贫衔接乡村振兴支出</t>
  </si>
  <si>
    <t xml:space="preserve">  21307</t>
  </si>
  <si>
    <t xml:space="preserve">  农村综合改革</t>
  </si>
  <si>
    <t>2130701</t>
  </si>
  <si>
    <t xml:space="preserve">    农村公益事业建设奖补资金</t>
  </si>
  <si>
    <t>2130705</t>
  </si>
  <si>
    <t xml:space="preserve">    对村民委员会和村党支部的补助</t>
  </si>
  <si>
    <t>2130706</t>
  </si>
  <si>
    <t xml:space="preserve">    对村集体经济组织的补助</t>
  </si>
  <si>
    <t>2130799</t>
  </si>
  <si>
    <t xml:space="preserve">    其他农村综合改革支出</t>
  </si>
  <si>
    <t xml:space="preserve">  21308</t>
  </si>
  <si>
    <t xml:space="preserve">  普惠金融发展支出</t>
  </si>
  <si>
    <t>2130803</t>
  </si>
  <si>
    <t xml:space="preserve">    农业保险保费补贴</t>
  </si>
  <si>
    <t xml:space="preserve">  其他农林水支出</t>
  </si>
  <si>
    <t xml:space="preserve">    化解其他公益性乡村债务支出</t>
  </si>
  <si>
    <t xml:space="preserve">    其他农林水支出</t>
  </si>
  <si>
    <t>214</t>
  </si>
  <si>
    <t>交通运输支出</t>
  </si>
  <si>
    <t xml:space="preserve">  21401</t>
  </si>
  <si>
    <t xml:space="preserve">  公路水路运输</t>
  </si>
  <si>
    <t>2140104</t>
  </si>
  <si>
    <t xml:space="preserve">    公路建设</t>
  </si>
  <si>
    <t xml:space="preserve">  21499</t>
  </si>
  <si>
    <t xml:space="preserve">  其他交通运输支出</t>
  </si>
  <si>
    <t>2149901</t>
  </si>
  <si>
    <t xml:space="preserve">    公共交通运营补助</t>
  </si>
  <si>
    <t xml:space="preserve">    其他交通运输支出</t>
  </si>
  <si>
    <t>215</t>
  </si>
  <si>
    <t>资源勘探工业信息等支出</t>
  </si>
  <si>
    <t xml:space="preserve">  21501</t>
  </si>
  <si>
    <t xml:space="preserve">  资源勘探开发</t>
  </si>
  <si>
    <t xml:space="preserve">    行政运行（资源勘探开发）</t>
  </si>
  <si>
    <t>2150102</t>
  </si>
  <si>
    <t xml:space="preserve">    一般行政管理事务（资源勘探开发）</t>
  </si>
  <si>
    <t xml:space="preserve">    医药制造业</t>
  </si>
  <si>
    <t xml:space="preserve">    通信设备、计算机及其他电子设备制造业</t>
  </si>
  <si>
    <t xml:space="preserve">  21505</t>
  </si>
  <si>
    <t xml:space="preserve">  工业和信息产业监管</t>
  </si>
  <si>
    <t>2150502</t>
  </si>
  <si>
    <t xml:space="preserve">    一般行政管理事务（工业和信息产业监管）</t>
  </si>
  <si>
    <t xml:space="preserve">  21508</t>
  </si>
  <si>
    <t xml:space="preserve">  支持中小企业发展和管理支出</t>
  </si>
  <si>
    <t xml:space="preserve">    行政运行（支持中小企业发展和管理支出）</t>
  </si>
  <si>
    <t>2150802</t>
  </si>
  <si>
    <t xml:space="preserve">    一般行政管理事务（支持中小企业发展和管理支出）</t>
  </si>
  <si>
    <t>2150899</t>
  </si>
  <si>
    <t xml:space="preserve">    其他支持中小企业发展和管理支出</t>
  </si>
  <si>
    <t>216</t>
  </si>
  <si>
    <t>商业服务业等支出</t>
  </si>
  <si>
    <t xml:space="preserve">  21606</t>
  </si>
  <si>
    <t xml:space="preserve">  涉外发展服务支出</t>
  </si>
  <si>
    <t>2160699</t>
  </si>
  <si>
    <t xml:space="preserve">    其他涉外发展服务支出</t>
  </si>
  <si>
    <t xml:space="preserve">  21699</t>
  </si>
  <si>
    <t xml:space="preserve">  其他商业服务业等支出</t>
  </si>
  <si>
    <t xml:space="preserve">    服务业基础设施建设</t>
  </si>
  <si>
    <t>2169999</t>
  </si>
  <si>
    <t xml:space="preserve">    其他商业服务业等支出</t>
  </si>
  <si>
    <t>金融支出</t>
  </si>
  <si>
    <t xml:space="preserve">  其他金融支出</t>
  </si>
  <si>
    <t xml:space="preserve">    重点企业贷款贴息</t>
  </si>
  <si>
    <t>220</t>
  </si>
  <si>
    <t>自然资源海洋气象等支出</t>
  </si>
  <si>
    <t xml:space="preserve">  22001</t>
  </si>
  <si>
    <t xml:space="preserve">  自然资源事务</t>
  </si>
  <si>
    <t>2200101</t>
  </si>
  <si>
    <t xml:space="preserve">    行政运行（国土资源事务）</t>
  </si>
  <si>
    <t>2200102</t>
  </si>
  <si>
    <t xml:space="preserve">    一般行政管理事务（国土资源事务）</t>
  </si>
  <si>
    <t>2200106</t>
  </si>
  <si>
    <t xml:space="preserve">    自然资源利用与保护</t>
  </si>
  <si>
    <t xml:space="preserve">    其他自然资源事务支出</t>
  </si>
  <si>
    <t>221</t>
  </si>
  <si>
    <t>住房保障支出</t>
  </si>
  <si>
    <t xml:space="preserve">  22101</t>
  </si>
  <si>
    <t xml:space="preserve">  保障性安居工程支出</t>
  </si>
  <si>
    <t>2210103</t>
  </si>
  <si>
    <t xml:space="preserve">    棚户区改造</t>
  </si>
  <si>
    <t xml:space="preserve">    农村危房改造</t>
  </si>
  <si>
    <t>224</t>
  </si>
  <si>
    <t>灾害防治及应急管理支出</t>
  </si>
  <si>
    <t xml:space="preserve">  22401</t>
  </si>
  <si>
    <t xml:space="preserve">  应急管理事务</t>
  </si>
  <si>
    <t>2240101</t>
  </si>
  <si>
    <t>2240102</t>
  </si>
  <si>
    <t xml:space="preserve">    灾害风险防治</t>
  </si>
  <si>
    <t>2240106</t>
  </si>
  <si>
    <t xml:space="preserve">    安全监管</t>
  </si>
  <si>
    <t>2240108</t>
  </si>
  <si>
    <t xml:space="preserve">    应急救援</t>
  </si>
  <si>
    <t>2240109</t>
  </si>
  <si>
    <t xml:space="preserve">    应急管理</t>
  </si>
  <si>
    <t>2240199</t>
  </si>
  <si>
    <t xml:space="preserve">    其他应急管理支出</t>
  </si>
  <si>
    <t xml:space="preserve">  22402</t>
  </si>
  <si>
    <t xml:space="preserve">  消防事务</t>
  </si>
  <si>
    <t>2240299</t>
  </si>
  <si>
    <t xml:space="preserve">    其他消防事务支出</t>
  </si>
  <si>
    <t xml:space="preserve">  22403</t>
  </si>
  <si>
    <t xml:space="preserve">  森林消防事务</t>
  </si>
  <si>
    <t>2240302</t>
  </si>
  <si>
    <t xml:space="preserve">  22406</t>
  </si>
  <si>
    <t xml:space="preserve">  自然灾害防治</t>
  </si>
  <si>
    <t>2240601</t>
  </si>
  <si>
    <t xml:space="preserve">    地质灾害防治</t>
  </si>
  <si>
    <t xml:space="preserve">    其他自然灾害防治支出</t>
  </si>
  <si>
    <t xml:space="preserve">  22499</t>
  </si>
  <si>
    <t xml:space="preserve">  其他灾害防治及应急管理支出</t>
  </si>
  <si>
    <t>2249999</t>
  </si>
  <si>
    <t xml:space="preserve">    其他灾害防治及应急管理支出</t>
  </si>
  <si>
    <t>227</t>
  </si>
  <si>
    <t>预备费</t>
  </si>
  <si>
    <t>229</t>
  </si>
  <si>
    <t>其他支出</t>
  </si>
  <si>
    <t xml:space="preserve">  22902</t>
  </si>
  <si>
    <t xml:space="preserve">  年初预留</t>
  </si>
  <si>
    <t xml:space="preserve">    年初预留</t>
  </si>
  <si>
    <t xml:space="preserve">  22999</t>
  </si>
  <si>
    <t xml:space="preserve">  其他支出</t>
  </si>
  <si>
    <t>2299999</t>
  </si>
  <si>
    <t xml:space="preserve">    其他支出</t>
  </si>
  <si>
    <t>232</t>
  </si>
  <si>
    <t>债务付息支出</t>
  </si>
  <si>
    <t xml:space="preserve">  23203</t>
  </si>
  <si>
    <t xml:space="preserve">  地方政府一般债务付息支出</t>
  </si>
  <si>
    <t>2320301</t>
  </si>
  <si>
    <t xml:space="preserve">    地方政府一般债券付息支出</t>
  </si>
  <si>
    <t>233</t>
  </si>
  <si>
    <t>债务发行费用支出</t>
  </si>
  <si>
    <t>23303</t>
  </si>
  <si>
    <t xml:space="preserve">  地方政府一般债务发行费用支出</t>
  </si>
  <si>
    <t>2022年开发区·铁山区一般公共预算支出调整表（分单位）</t>
  </si>
  <si>
    <t>单位代码</t>
  </si>
  <si>
    <t>单位名称</t>
  </si>
  <si>
    <t>年初预算数</t>
  </si>
  <si>
    <t>较年初预算变动</t>
  </si>
  <si>
    <t>基本支出</t>
  </si>
  <si>
    <t>项目支出</t>
  </si>
  <si>
    <t>汇总</t>
  </si>
  <si>
    <t>区直机关</t>
  </si>
  <si>
    <t>901001</t>
  </si>
  <si>
    <t xml:space="preserve">  黄石市铁山区人民代表大会常务委员会办公室</t>
  </si>
  <si>
    <t>902001</t>
  </si>
  <si>
    <t xml:space="preserve">  中国人民政治协商会议湖北省黄石市铁山区委员会</t>
  </si>
  <si>
    <t>908001</t>
  </si>
  <si>
    <t xml:space="preserve">  湖北黄石工矿地综合开发试验区铁山园区建设管理办公室</t>
  </si>
  <si>
    <t>教育部门</t>
  </si>
  <si>
    <t>906002</t>
  </si>
  <si>
    <t xml:space="preserve">  黄石市铁山区第一中学</t>
  </si>
  <si>
    <t>906003</t>
  </si>
  <si>
    <t xml:space="preserve">  黄石市钢山学校</t>
  </si>
  <si>
    <t>906004</t>
  </si>
  <si>
    <t xml:space="preserve">  黄石市铁山小学</t>
  </si>
  <si>
    <t>906007</t>
  </si>
  <si>
    <t xml:space="preserve">  黄石市铁山区第三小学</t>
  </si>
  <si>
    <t>卫生部门</t>
  </si>
  <si>
    <t>905002</t>
  </si>
  <si>
    <t xml:space="preserve">  铁山区鹿獐山社区卫生服务中心</t>
  </si>
  <si>
    <t>镇(街,区)</t>
  </si>
  <si>
    <t>904001</t>
  </si>
  <si>
    <t xml:space="preserve">  铁山区人民政府铁山街道办事处</t>
  </si>
  <si>
    <t>907001</t>
  </si>
  <si>
    <t xml:space="preserve">  黄石经济技术开发区·铁山区城市管理执法局铁山街道中队</t>
  </si>
  <si>
    <t>财政代编</t>
  </si>
  <si>
    <t>999</t>
  </si>
  <si>
    <t>001001</t>
  </si>
  <si>
    <t xml:space="preserve">  黄石经济技术开发区·铁山区党政办公室</t>
  </si>
  <si>
    <t>002001</t>
  </si>
  <si>
    <t xml:space="preserve">  中共黄石经济技术开发区工委·铁山区委组织部</t>
  </si>
  <si>
    <t>003001</t>
  </si>
  <si>
    <t xml:space="preserve">  黄石市纪委监委派出黄石经济技术开发区纪检监察工作委员会</t>
  </si>
  <si>
    <t>004001</t>
  </si>
  <si>
    <t xml:space="preserve">  中共黄石经济技术开发区工委·铁山区委政法委员会</t>
  </si>
  <si>
    <t>005001</t>
  </si>
  <si>
    <t xml:space="preserve">  黄石经济技术开发区人民武装部</t>
  </si>
  <si>
    <t>006001</t>
  </si>
  <si>
    <t xml:space="preserve">  黄石经济技术开发区·铁山区市场监督管理局</t>
  </si>
  <si>
    <t>007001</t>
  </si>
  <si>
    <t xml:space="preserve">  黄石经济技术开发区财政局</t>
  </si>
  <si>
    <t>008001</t>
  </si>
  <si>
    <t xml:space="preserve">  黄石经济技术开发区·铁山区审计局</t>
  </si>
  <si>
    <t>009001</t>
  </si>
  <si>
    <t xml:space="preserve">  黄石经济技术开发区·铁山区群团工作部</t>
  </si>
  <si>
    <t>010001</t>
  </si>
  <si>
    <t xml:space="preserve">  中共黄石经济技术开发区工委·铁山区委宣传部</t>
  </si>
  <si>
    <t>011001</t>
  </si>
  <si>
    <t xml:space="preserve">  中共黄石经济技术开发区工委·铁山区委统战部</t>
  </si>
  <si>
    <t>012001</t>
  </si>
  <si>
    <t xml:space="preserve">  黄石经济技术开发区·铁山区政务服务和大数据管理局</t>
  </si>
  <si>
    <t>013001</t>
  </si>
  <si>
    <t xml:space="preserve">  黄石经济技术开发区·铁山区民营企业发展促进中心</t>
  </si>
  <si>
    <t>014001</t>
  </si>
  <si>
    <t xml:space="preserve">  黄石经济技术开发区·铁山区统计局</t>
  </si>
  <si>
    <t>015001</t>
  </si>
  <si>
    <t xml:space="preserve">  黄石经济技术开发区·铁山区公共资源交易中心本级</t>
  </si>
  <si>
    <t>101001</t>
  </si>
  <si>
    <t xml:space="preserve">  黄石经济技术开发区·铁山区农业农村局</t>
  </si>
  <si>
    <t>201001</t>
  </si>
  <si>
    <t xml:space="preserve">  黄石经济技术开发区·铁山区人力资源和社会保障局</t>
  </si>
  <si>
    <t>202001</t>
  </si>
  <si>
    <t xml:space="preserve">  黄石经济技术开发区·铁山区民政局</t>
  </si>
  <si>
    <t>203001</t>
  </si>
  <si>
    <t xml:space="preserve">  黄石经济技术开发区·铁山区残疾人联合会</t>
  </si>
  <si>
    <t>204001</t>
  </si>
  <si>
    <t xml:space="preserve">  黄石经济技术开发区·铁山区退役军人事务局</t>
  </si>
  <si>
    <t>205001</t>
  </si>
  <si>
    <t xml:space="preserve">  黄石经济技术开发区·铁山区卫生健康局本级</t>
  </si>
  <si>
    <t>206001</t>
  </si>
  <si>
    <t xml:space="preserve">  黄石经济技术开发区·铁山区医疗保障局</t>
  </si>
  <si>
    <t>301001</t>
  </si>
  <si>
    <t xml:space="preserve">  黄石经济技术开发区·铁山区教育局本级</t>
  </si>
  <si>
    <t>302001</t>
  </si>
  <si>
    <t xml:space="preserve">  黄石经济技术开发区·铁山区文化和旅游局</t>
  </si>
  <si>
    <t>303001</t>
  </si>
  <si>
    <t xml:space="preserve">  黄石经济技术开发区·铁山区科学技术局</t>
  </si>
  <si>
    <t>304001</t>
  </si>
  <si>
    <t xml:space="preserve">  黄石高新技术创业服务中心</t>
  </si>
  <si>
    <t>401001</t>
  </si>
  <si>
    <t xml:space="preserve">  黄石经济技术开发区·铁山区发展和改革局</t>
  </si>
  <si>
    <t>402001</t>
  </si>
  <si>
    <t xml:space="preserve">  黄石经济技术开发区·铁山区招商和投资促进局</t>
  </si>
  <si>
    <t>403001</t>
  </si>
  <si>
    <t xml:space="preserve">  黄石经济技术开发区·铁山区经济信息化和商务局</t>
  </si>
  <si>
    <t>404001</t>
  </si>
  <si>
    <t xml:space="preserve">  黄石经济技术开发区·铁山区建设局</t>
  </si>
  <si>
    <t>405001</t>
  </si>
  <si>
    <t xml:space="preserve">  黄石经济技术开发区·铁山区住房保障局</t>
  </si>
  <si>
    <t>406001</t>
  </si>
  <si>
    <t xml:space="preserve">  黄石经济技术开发区·铁山区城市管理执法局</t>
  </si>
  <si>
    <t>407001</t>
  </si>
  <si>
    <t xml:space="preserve">  黄石经济技术开发区·铁山区应急管理局</t>
  </si>
  <si>
    <t>408001</t>
  </si>
  <si>
    <t xml:space="preserve">  黄石市生态环境局开发区·铁山区分局</t>
  </si>
  <si>
    <t>409001</t>
  </si>
  <si>
    <t xml:space="preserve">  黄石市自然资源和规划局开发区·铁山区分局本级</t>
  </si>
  <si>
    <t>410001</t>
  </si>
  <si>
    <t xml:space="preserve">  黄石经济技术开发区土地收购储备中心</t>
  </si>
  <si>
    <t>301002</t>
  </si>
  <si>
    <t xml:space="preserve">  大冶市东岳路街道办事处四棵初级中学</t>
  </si>
  <si>
    <t>301003</t>
  </si>
  <si>
    <t xml:space="preserve">  大冶市东岳路街道办事处鹏程初级中学</t>
  </si>
  <si>
    <t>301004</t>
  </si>
  <si>
    <t xml:space="preserve">  大冶市汪仁镇初级中学</t>
  </si>
  <si>
    <t>301005</t>
  </si>
  <si>
    <t xml:space="preserve">  黄石市河口中学</t>
  </si>
  <si>
    <t>301006</t>
  </si>
  <si>
    <t xml:space="preserve">  阳新县大王镇大王初级中学</t>
  </si>
  <si>
    <t>301007</t>
  </si>
  <si>
    <t xml:space="preserve">  阳新县大王镇中庄初级中学</t>
  </si>
  <si>
    <t>301008</t>
  </si>
  <si>
    <t xml:space="preserve">  阳新县太子中学</t>
  </si>
  <si>
    <t>301009</t>
  </si>
  <si>
    <t xml:space="preserve">  大冶市金山街道办事处中心学校</t>
  </si>
  <si>
    <t>301010</t>
  </si>
  <si>
    <t xml:space="preserve">  大冶市汪仁镇中心学校</t>
  </si>
  <si>
    <t>301011</t>
  </si>
  <si>
    <t xml:space="preserve">  阳新县太子镇中心学校</t>
  </si>
  <si>
    <t>301012</t>
  </si>
  <si>
    <t xml:space="preserve">  阳新县大王镇中心学校</t>
  </si>
  <si>
    <t>301013</t>
  </si>
  <si>
    <t xml:space="preserve">  黄石外国语学校</t>
  </si>
  <si>
    <t>205002</t>
  </si>
  <si>
    <t xml:space="preserve">  大冶市汪仁中心卫生院</t>
  </si>
  <si>
    <t>205003</t>
  </si>
  <si>
    <t xml:space="preserve">  大冶市四棵卫生院</t>
  </si>
  <si>
    <t>205004</t>
  </si>
  <si>
    <t xml:space="preserve">  阳新县大王镇卫生院</t>
  </si>
  <si>
    <t>205005</t>
  </si>
  <si>
    <t xml:space="preserve">  阳新县太子镇卫生院</t>
  </si>
  <si>
    <t>601001</t>
  </si>
  <si>
    <t xml:space="preserve">  大冶市汪仁镇人民政府本级</t>
  </si>
  <si>
    <t>601002</t>
  </si>
  <si>
    <t xml:space="preserve">  大冶市汪仁镇财政所</t>
  </si>
  <si>
    <t>602001</t>
  </si>
  <si>
    <t xml:space="preserve">  大冶市金山街道办事处</t>
  </si>
  <si>
    <t>603001</t>
  </si>
  <si>
    <t xml:space="preserve">  阳新县太子庙镇人民政府本级</t>
  </si>
  <si>
    <t>603002</t>
  </si>
  <si>
    <t xml:space="preserve">  阳新县太子镇财经所</t>
  </si>
  <si>
    <t>604001</t>
  </si>
  <si>
    <t xml:space="preserve">  阳新县大王殿镇人民政府本级</t>
  </si>
  <si>
    <t>604002</t>
  </si>
  <si>
    <t xml:space="preserve">  阳新县大王镇财经所</t>
  </si>
  <si>
    <t>605001</t>
  </si>
  <si>
    <t xml:space="preserve">  黄石经济技术开发区章山街道办事处本级</t>
  </si>
  <si>
    <t>699</t>
  </si>
  <si>
    <t>项目支出含预备费</t>
  </si>
  <si>
    <t>2022年开发区·铁山区一般公共预算收支平衡情况</t>
  </si>
  <si>
    <t>支出项目</t>
  </si>
  <si>
    <t>一、一般公共预算收入（金库数）</t>
  </si>
  <si>
    <t>一、一般公共预算支出</t>
  </si>
  <si>
    <t>二、转移性收入</t>
  </si>
  <si>
    <t xml:space="preserve">      本级安排</t>
  </si>
  <si>
    <t>（一）上级补助收入</t>
  </si>
  <si>
    <t xml:space="preserve">      转移支付安排</t>
  </si>
  <si>
    <t>1、固定补助收入</t>
  </si>
  <si>
    <t xml:space="preserve">      新增债券安排</t>
  </si>
  <si>
    <t>（1）返还性收入</t>
  </si>
  <si>
    <t>二、转移性支出</t>
  </si>
  <si>
    <t>（2）其他固定性转移支付收入</t>
  </si>
  <si>
    <t>（一）上解上级支出</t>
  </si>
  <si>
    <t>2、结算补助收入</t>
  </si>
  <si>
    <t>1、体制上解</t>
  </si>
  <si>
    <t xml:space="preserve">     团城山花湖移交补助收入</t>
  </si>
  <si>
    <t xml:space="preserve">     老体制上解</t>
  </si>
  <si>
    <t xml:space="preserve">     两镇一区移交补助收入</t>
  </si>
  <si>
    <t xml:space="preserve">     超收结算上解</t>
  </si>
  <si>
    <t xml:space="preserve">     契税财力结算</t>
  </si>
  <si>
    <t xml:space="preserve">     城建税上解</t>
  </si>
  <si>
    <t xml:space="preserve">     减税降费一次性财力补助</t>
  </si>
  <si>
    <t xml:space="preserve">     教育费附加上解</t>
  </si>
  <si>
    <t xml:space="preserve">     其他结算补助</t>
  </si>
  <si>
    <t xml:space="preserve">     省四税上解</t>
  </si>
  <si>
    <t>3、专项转移补助收入</t>
  </si>
  <si>
    <t>2、专项上解</t>
  </si>
  <si>
    <t>（二）上年结余</t>
  </si>
  <si>
    <t>3、其他上解</t>
  </si>
  <si>
    <t xml:space="preserve">        上年结转</t>
  </si>
  <si>
    <t xml:space="preserve">    其中：开发区补助铁山区</t>
  </si>
  <si>
    <t xml:space="preserve">        净结余</t>
  </si>
  <si>
    <t>（三）调入基金</t>
  </si>
  <si>
    <t>（二）年终结余</t>
  </si>
  <si>
    <t xml:space="preserve">   （1）调入政府性基金</t>
  </si>
  <si>
    <t xml:space="preserve">   减：结转下年支出</t>
  </si>
  <si>
    <t xml:space="preserve">   （2）调入存量资金</t>
  </si>
  <si>
    <t xml:space="preserve">   净结余</t>
  </si>
  <si>
    <t xml:space="preserve">   （3）其他调入资金</t>
  </si>
  <si>
    <t>（三）调出资金</t>
  </si>
  <si>
    <t>（四）债务转贷收入</t>
  </si>
  <si>
    <t>（四）债务还本支出</t>
  </si>
  <si>
    <t>（五）调入预算稳定调节基金</t>
  </si>
  <si>
    <t>（五）安排预算稳定调节基金</t>
  </si>
  <si>
    <t>收入总计</t>
  </si>
  <si>
    <t>支出总计</t>
  </si>
  <si>
    <t>2022年开发区·铁山区一般公共预算支出调整变动项目表</t>
  </si>
  <si>
    <t>项目名称</t>
  </si>
  <si>
    <t>变动数</t>
  </si>
  <si>
    <t>说     明</t>
  </si>
  <si>
    <t>调增</t>
  </si>
  <si>
    <t>调减</t>
  </si>
  <si>
    <t>各相关部门</t>
  </si>
  <si>
    <t>8月份第一批压减支出</t>
  </si>
  <si>
    <t>减税财力补助支出项目</t>
  </si>
  <si>
    <t>转移支付补助支出项目</t>
  </si>
  <si>
    <t>新增一般债券支出项目</t>
  </si>
  <si>
    <t>上年结转支出项目</t>
  </si>
  <si>
    <t>区政协</t>
  </si>
  <si>
    <t>委员读书活动专项</t>
  </si>
  <si>
    <t>铁山街道</t>
  </si>
  <si>
    <t>地质环境治理工程</t>
  </si>
  <si>
    <t>熊家境景区管理维护费用</t>
  </si>
  <si>
    <t>迎国卫复审项目</t>
  </si>
  <si>
    <t>社区经费</t>
  </si>
  <si>
    <t>生活垃圾无害化处理</t>
  </si>
  <si>
    <t>鹿獐山服务中心</t>
  </si>
  <si>
    <t>养老保险上线</t>
  </si>
  <si>
    <t>铁山三小</t>
  </si>
  <si>
    <t>保教费</t>
  </si>
  <si>
    <t>机关事业单位养老保险补助-铁山</t>
  </si>
  <si>
    <t>税务经费</t>
  </si>
  <si>
    <t>年初预留-铁山</t>
  </si>
  <si>
    <t>一般债券本息-铁山</t>
  </si>
  <si>
    <t>区党政办</t>
  </si>
  <si>
    <t>公务用车购置</t>
  </si>
  <si>
    <t>班车租赁</t>
  </si>
  <si>
    <t>OA办公系统</t>
  </si>
  <si>
    <t>区政法委</t>
  </si>
  <si>
    <t>雪亮工程视频监控项目</t>
  </si>
  <si>
    <t>禁毒教育基地改造升级</t>
  </si>
  <si>
    <t>一居一警、一村一辅专项经费</t>
  </si>
  <si>
    <t>铁山检察院专项经费</t>
  </si>
  <si>
    <t>汪仁、太子法庭维修</t>
  </si>
  <si>
    <t>铁山法院专项经费</t>
  </si>
  <si>
    <t>区群团</t>
  </si>
  <si>
    <t>少代会经费</t>
  </si>
  <si>
    <t>家调委专项</t>
  </si>
  <si>
    <t>区民企中心</t>
  </si>
  <si>
    <t>产业引导资金</t>
  </si>
  <si>
    <t>诉讼代理费</t>
  </si>
  <si>
    <t>区统计局</t>
  </si>
  <si>
    <t>统计调查经费</t>
  </si>
  <si>
    <t>区农业农村局</t>
  </si>
  <si>
    <t>山洪灾害监测系统维护费</t>
  </si>
  <si>
    <t>退垸还湖土地扭转资金</t>
  </si>
  <si>
    <t>大冶湖渔业资源保护和管理资金</t>
  </si>
  <si>
    <t>区人社局</t>
  </si>
  <si>
    <t>机关事业单位养老保险补助-开发区</t>
  </si>
  <si>
    <t>服务企业用工稳工十条意见补贴</t>
  </si>
  <si>
    <t>优化营商环境先进个人奖金</t>
  </si>
  <si>
    <t>城乡居民养老保险基金补助</t>
  </si>
  <si>
    <t>区民政局</t>
  </si>
  <si>
    <t>地名普查工作经费及行政区域界限勘定经费</t>
  </si>
  <si>
    <t>福利院工作经费</t>
  </si>
  <si>
    <t>经济困难高龄老人、失能老人服务补贴</t>
  </si>
  <si>
    <t>慈善总会经费</t>
  </si>
  <si>
    <t>黄金山中心福利院经费</t>
  </si>
  <si>
    <t>困难群众生活救助</t>
  </si>
  <si>
    <t>区残联</t>
  </si>
  <si>
    <t>残疾人养老保险基金的补助</t>
  </si>
  <si>
    <t>区卫健局</t>
  </si>
  <si>
    <t>原铁山卫计局大楼工程尾款</t>
  </si>
  <si>
    <t>基本公共卫生服务地方配套</t>
  </si>
  <si>
    <t>区教育局</t>
  </si>
  <si>
    <t>普惠性幼儿园民办幼儿园生均经费</t>
  </si>
  <si>
    <t>农村骨干教师补助</t>
  </si>
  <si>
    <t>学校建设及维修改造</t>
  </si>
  <si>
    <t>东贝佳苑小区配套幼儿园用地补贴</t>
  </si>
  <si>
    <t>外国语学校收购</t>
  </si>
  <si>
    <t>区创业中心</t>
  </si>
  <si>
    <t>委托业务费</t>
  </si>
  <si>
    <t>区发改局</t>
  </si>
  <si>
    <t>固定资产投资项目节能审查</t>
  </si>
  <si>
    <t>规划编制经费</t>
  </si>
  <si>
    <t>两型工作经费</t>
  </si>
  <si>
    <t>区招商局</t>
  </si>
  <si>
    <t>招商经费</t>
  </si>
  <si>
    <t>区经信局</t>
  </si>
  <si>
    <t>武钢宏信租赁费</t>
  </si>
  <si>
    <t>区建设局</t>
  </si>
  <si>
    <t>人防应急指挥通信系统建设</t>
  </si>
  <si>
    <t>木栏大道削方及边坡防护工程</t>
  </si>
  <si>
    <t>新型城镇化基础设施建设</t>
  </si>
  <si>
    <t>区城管局</t>
  </si>
  <si>
    <t>建党百年摆花扎景</t>
  </si>
  <si>
    <t>2022年春节绿化亮化</t>
  </si>
  <si>
    <t>区应急局</t>
  </si>
  <si>
    <t>公务用车运行维护</t>
  </si>
  <si>
    <t>行政执法服装</t>
  </si>
  <si>
    <t>区环保局</t>
  </si>
  <si>
    <t>铁山空气质量监测</t>
  </si>
  <si>
    <t>区自规局</t>
  </si>
  <si>
    <t>矿山恢复治理</t>
  </si>
  <si>
    <t>金山中心学校</t>
  </si>
  <si>
    <t>汪仁中心学校</t>
  </si>
  <si>
    <t>太子中心学校</t>
  </si>
  <si>
    <t>大王中心学校</t>
  </si>
  <si>
    <t>汪仁中学</t>
  </si>
  <si>
    <t>租金收入安排支出</t>
  </si>
  <si>
    <t>河口中学</t>
  </si>
  <si>
    <t>太子中学</t>
  </si>
  <si>
    <t>汪仁镇</t>
  </si>
  <si>
    <t>行政运行</t>
  </si>
  <si>
    <t>金山街道</t>
  </si>
  <si>
    <t>太子镇</t>
  </si>
  <si>
    <t>农村道路建设</t>
  </si>
  <si>
    <t>大王镇</t>
  </si>
  <si>
    <t>矿山治理及其他历史遗留问题</t>
  </si>
  <si>
    <t>章山街道</t>
  </si>
  <si>
    <t>历史遗留问题</t>
  </si>
  <si>
    <t>人居环境整治</t>
  </si>
  <si>
    <t>各镇街</t>
  </si>
  <si>
    <t>村级运转保障</t>
  </si>
  <si>
    <t>共同缔造专项经费</t>
  </si>
  <si>
    <t>年初预留</t>
  </si>
  <si>
    <t>一般债券本息</t>
  </si>
  <si>
    <t>教育专项（建设类）拟结转下年</t>
  </si>
  <si>
    <t>2020-2021城管考核保证金</t>
  </si>
  <si>
    <t>2022年一般公共预算支出调整表（功能分类）-开发区</t>
  </si>
  <si>
    <t>2021年
决算数</t>
  </si>
  <si>
    <t>2022年
预算数</t>
  </si>
  <si>
    <t>变动因素</t>
  </si>
  <si>
    <t>预算
调整数</t>
  </si>
  <si>
    <t>上年结转</t>
  </si>
  <si>
    <t>一般债券</t>
  </si>
  <si>
    <t>调剂</t>
  </si>
  <si>
    <t>结转下年</t>
  </si>
  <si>
    <t xml:space="preserve"> </t>
  </si>
  <si>
    <t>其中：</t>
  </si>
  <si>
    <t>2022年一般公共预算支出调整表（功能分类）-铁山区</t>
  </si>
  <si>
    <t>2022年开发区·铁山区政府性基金预算收支调整表</t>
  </si>
  <si>
    <t>收                          入</t>
  </si>
  <si>
    <t>支                          出</t>
  </si>
  <si>
    <r>
      <rPr>
        <b/>
        <sz val="12"/>
        <rFont val="宋体"/>
        <charset val="134"/>
      </rPr>
      <t>项</t>
    </r>
    <r>
      <rPr>
        <b/>
        <sz val="12"/>
        <rFont val="Times New Roman"/>
        <charset val="134"/>
      </rPr>
      <t xml:space="preserve">          </t>
    </r>
    <r>
      <rPr>
        <b/>
        <sz val="12"/>
        <rFont val="宋体"/>
        <charset val="134"/>
      </rPr>
      <t>目</t>
    </r>
  </si>
  <si>
    <t>2021年
完成数</t>
  </si>
  <si>
    <t>2022年
调整数</t>
  </si>
  <si>
    <t>一、港口建设费收入</t>
  </si>
  <si>
    <t>二、城乡社区支出</t>
  </si>
  <si>
    <t>二、散装水泥专项资金收入</t>
  </si>
  <si>
    <t xml:space="preserve">    国有土地使用权出让收入安排的支出</t>
  </si>
  <si>
    <t>三、新型墙体材料专项基金收入</t>
  </si>
  <si>
    <t xml:space="preserve">       征地和拆迁补偿支出</t>
  </si>
  <si>
    <t>四、新菜地开发建设基金收入</t>
  </si>
  <si>
    <t xml:space="preserve">       土地开发支出</t>
  </si>
  <si>
    <t>五、水土保持补偿费收入</t>
  </si>
  <si>
    <t xml:space="preserve">       城市建设支出</t>
  </si>
  <si>
    <t>六、政府住房基金收入</t>
  </si>
  <si>
    <t xml:space="preserve">       农村基础设施建设支出</t>
  </si>
  <si>
    <t xml:space="preserve">      上缴管理费用</t>
  </si>
  <si>
    <t xml:space="preserve">       补助被征地农民支出</t>
  </si>
  <si>
    <t xml:space="preserve">      计提公共租赁住房资金</t>
  </si>
  <si>
    <t xml:space="preserve">       土地出让业务支出</t>
  </si>
  <si>
    <t xml:space="preserve">      公共租赁住房租金收入</t>
  </si>
  <si>
    <t xml:space="preserve">       廉租住房支出</t>
  </si>
  <si>
    <t xml:space="preserve">      配建商业设施租售收入</t>
  </si>
  <si>
    <t xml:space="preserve">       支付破产或改制企业职工安置费</t>
  </si>
  <si>
    <t xml:space="preserve">      其他政府住房基金收入</t>
  </si>
  <si>
    <t xml:space="preserve">       棚户区改造支出</t>
  </si>
  <si>
    <t>七、城市公用事业附加收入</t>
  </si>
  <si>
    <t xml:space="preserve">       农业生产发展支出</t>
  </si>
  <si>
    <t>八、国有土地收益基金收入</t>
  </si>
  <si>
    <t xml:space="preserve">       农村社会事业支出</t>
  </si>
  <si>
    <t>九、农业土地开发资金收入</t>
  </si>
  <si>
    <t xml:space="preserve">       农业农村生态环境支出</t>
  </si>
  <si>
    <t>十、国有土地使用权出让收入</t>
  </si>
  <si>
    <t xml:space="preserve">    国有土地收益基金支出</t>
  </si>
  <si>
    <t xml:space="preserve">       土地出让价款收入</t>
  </si>
  <si>
    <t>　     征地和拆迁补偿支出</t>
  </si>
  <si>
    <t xml:space="preserve">       补缴的土地价款</t>
  </si>
  <si>
    <t>　     土地开发支出</t>
  </si>
  <si>
    <t xml:space="preserve">       划拨土地收入</t>
  </si>
  <si>
    <t>　     其他国有土地收益基金支出</t>
  </si>
  <si>
    <t xml:space="preserve">       缴纳新增建设用地土地有偿使用费</t>
  </si>
  <si>
    <t xml:space="preserve">    农业土地开发资金支出</t>
  </si>
  <si>
    <t xml:space="preserve">       其他土地出让收入</t>
  </si>
  <si>
    <t xml:space="preserve">    城市基础设施配套费安排的支出</t>
  </si>
  <si>
    <t>十一、城市基础设施配套费收入</t>
  </si>
  <si>
    <t xml:space="preserve">       城市公共设施</t>
  </si>
  <si>
    <t>十二、污水处理费收入</t>
  </si>
  <si>
    <t xml:space="preserve">       城市环境卫生</t>
  </si>
  <si>
    <t>十三、其他政府性基金收入</t>
  </si>
  <si>
    <t xml:space="preserve">       其他城市基础设施配套费安排的支出</t>
  </si>
  <si>
    <t xml:space="preserve">    棚户区改造专项债券收入安排的支出</t>
  </si>
  <si>
    <t xml:space="preserve">       其他棚户区改造专项债务收入安排的支出</t>
  </si>
  <si>
    <t>三、其他支出</t>
  </si>
  <si>
    <t xml:space="preserve">    其他地方自行试点项目收益专项债券收入安排的支出</t>
  </si>
  <si>
    <t xml:space="preserve">    彩票公益金安排的支出</t>
  </si>
  <si>
    <t xml:space="preserve">       用于社会福利的彩票公益金支出</t>
  </si>
  <si>
    <t xml:space="preserve">       用于体育事业的彩票工业金支出</t>
  </si>
  <si>
    <t xml:space="preserve">       用于残疾人事业的彩票公益金支出</t>
  </si>
  <si>
    <t xml:space="preserve">       用于城乡医疗救助的彩票公益金支出</t>
  </si>
  <si>
    <t>四、债务付息支出</t>
  </si>
  <si>
    <t xml:space="preserve">      地方政府专项债务付息支出</t>
  </si>
  <si>
    <t>五、债务发行费用支出</t>
  </si>
  <si>
    <t xml:space="preserve">      地方政府专项债务发行费用支出</t>
  </si>
  <si>
    <t>政府性基金预算收入合计</t>
  </si>
  <si>
    <t>政府性基金预算支出合计</t>
  </si>
  <si>
    <t>转移性收入</t>
  </si>
  <si>
    <t>转移性支出</t>
  </si>
  <si>
    <t xml:space="preserve">    政府性基金转移收入</t>
  </si>
  <si>
    <t xml:space="preserve">    政府性基金转移支付</t>
  </si>
  <si>
    <t xml:space="preserve">    　政府性基金补助收入</t>
  </si>
  <si>
    <t xml:space="preserve">      政府性基金补助支出</t>
  </si>
  <si>
    <t xml:space="preserve">    　政府性基金上解收入</t>
  </si>
  <si>
    <t xml:space="preserve">      政府性基金上解支出</t>
  </si>
  <si>
    <t xml:space="preserve">    上年结余收入</t>
  </si>
  <si>
    <r>
      <rPr>
        <b/>
        <sz val="10"/>
        <color indexed="8"/>
        <rFont val="宋体"/>
        <charset val="134"/>
      </rPr>
      <t xml:space="preserve"> </t>
    </r>
    <r>
      <rPr>
        <b/>
        <sz val="10"/>
        <rFont val="宋体"/>
        <charset val="134"/>
      </rPr>
      <t xml:space="preserve">   地方政府专项债务还本支出</t>
    </r>
  </si>
  <si>
    <t xml:space="preserve">    地方政府专项债务收入</t>
  </si>
  <si>
    <t xml:space="preserve">    调出资金</t>
  </si>
  <si>
    <t xml:space="preserve">    调入资金</t>
  </si>
  <si>
    <t xml:space="preserve">    基金结余</t>
  </si>
  <si>
    <t>2022年开发区·铁山区政府债券资金明细表</t>
  </si>
  <si>
    <t>地区</t>
  </si>
  <si>
    <t>其中：1、再融资债券</t>
  </si>
  <si>
    <t>2、新增债券</t>
  </si>
  <si>
    <t>专项债券</t>
  </si>
  <si>
    <t>小计</t>
  </si>
  <si>
    <t>总    计</t>
  </si>
  <si>
    <t>2022年开发区·铁山区新增债券资金项目安排情况表</t>
  </si>
  <si>
    <t>债券类型</t>
  </si>
  <si>
    <t>单   位</t>
  </si>
  <si>
    <t>新增债券资金</t>
  </si>
  <si>
    <t>备   注</t>
  </si>
  <si>
    <t>黄石经济技术开发区·铁山区教育局</t>
  </si>
  <si>
    <t>四棵中学</t>
  </si>
  <si>
    <t>黄石经济技术开发区·铁山区建设局</t>
  </si>
  <si>
    <t>圣明路绿化提升工程</t>
  </si>
  <si>
    <t>黄石铁山投资股份有限公司</t>
  </si>
  <si>
    <t>湿地公园鹿獐山大道立面整治项目</t>
  </si>
  <si>
    <t>黄石市铁山区中心城区老旧小区提档升级工程项目</t>
  </si>
  <si>
    <t>黄石市汉冶萍建设工程有限公司</t>
  </si>
  <si>
    <t>铁山高端工模产业园三期及配套基础设施项目</t>
  </si>
  <si>
    <t>湖北黄金山科技园投资有限公司</t>
  </si>
  <si>
    <t>智慧激光产业园</t>
  </si>
  <si>
    <t>黄石经开投康养文化有限公司</t>
  </si>
  <si>
    <t>四棵卫生院</t>
  </si>
  <si>
    <t>湖北光亮新能源产业投资有限公司</t>
  </si>
  <si>
    <t>智能显示产业园</t>
  </si>
  <si>
    <t>合        计</t>
  </si>
  <si>
    <t>2022年开发区·铁山区政府债务限额及余额情况表</t>
  </si>
  <si>
    <t>政府债务限额</t>
  </si>
  <si>
    <t>政府债务余额</t>
  </si>
  <si>
    <t>备注</t>
  </si>
  <si>
    <t>一般债务</t>
  </si>
  <si>
    <t>专项债务</t>
  </si>
  <si>
    <t>市财政暂未下达区级债务限额</t>
  </si>
  <si>
    <t>2022年一般公共预算支出调整明细表（经济分类）</t>
  </si>
  <si>
    <t>预算变动
合计</t>
  </si>
  <si>
    <t>经济分类</t>
  </si>
  <si>
    <t>转移支付文号</t>
  </si>
  <si>
    <t>工资福利
支出</t>
  </si>
  <si>
    <t>商品和
服务支出</t>
  </si>
  <si>
    <t>机关资本性
支出</t>
  </si>
  <si>
    <t>对事业单位经常性补助</t>
  </si>
  <si>
    <t>对事业单位资本性补助</t>
  </si>
  <si>
    <t>对企业补助</t>
  </si>
  <si>
    <t>对个人和家庭的补助支出</t>
  </si>
  <si>
    <t>对社会保障基金补助</t>
  </si>
  <si>
    <t>债务利息及费用支出</t>
  </si>
  <si>
    <t>债务还本支出</t>
  </si>
  <si>
    <t>**</t>
  </si>
  <si>
    <t>橙色标记为铁山区指标</t>
  </si>
  <si>
    <t>变动合计</t>
  </si>
  <si>
    <t>项目支出合计</t>
  </si>
  <si>
    <t>黄石市铁山区人民代表大会常务委员会办公室</t>
  </si>
  <si>
    <t>人大代表联络处</t>
  </si>
  <si>
    <t>人大会议经费</t>
  </si>
  <si>
    <t>九届十届人大资料汇编经费</t>
  </si>
  <si>
    <t/>
  </si>
  <si>
    <t>中国人民政治协商会议湖北省黄石市铁山区委员会</t>
  </si>
  <si>
    <t>调研经费</t>
  </si>
  <si>
    <t>各界人士座谈、月度协商、三胞三属等其他政协事务</t>
  </si>
  <si>
    <t>政协文史资料费</t>
  </si>
  <si>
    <t>黄石市铁山区第一中学</t>
  </si>
  <si>
    <t>提前下达2022年城乡义务教育补助经费</t>
  </si>
  <si>
    <t>黄财教发【2021】357号</t>
  </si>
  <si>
    <t>新机制公用经费</t>
  </si>
  <si>
    <t>黄石市钢山学校</t>
  </si>
  <si>
    <t>黄石市铁山小学</t>
  </si>
  <si>
    <t>黄石市铁山区第三小学</t>
  </si>
  <si>
    <t>关于提前下达2022年支持学前教育发展补助经费预算的通知</t>
  </si>
  <si>
    <t>黄财教发【2021】359号</t>
  </si>
  <si>
    <t>学前班保教费</t>
  </si>
  <si>
    <t>上年非税结余</t>
  </si>
  <si>
    <t>黄财教发【2022】162号</t>
  </si>
  <si>
    <t>铁山区鹿獐山社区卫生服务中心</t>
  </si>
  <si>
    <t>关于下达2022年基本药物制度补助资金的通知</t>
  </si>
  <si>
    <t>黄财社发【2022】89号</t>
  </si>
  <si>
    <t>基药补助</t>
  </si>
  <si>
    <t>关于下达2022年度基本公共卫生服务补助资金预算的通知</t>
  </si>
  <si>
    <t>黄财社发【2022】88号</t>
  </si>
  <si>
    <t>关于下达2022年度市级基本公共卫生服务补助资金的通知</t>
  </si>
  <si>
    <t>黄财社发【2022】100号</t>
  </si>
  <si>
    <t>铁山区人民政府铁山街道办事处</t>
  </si>
  <si>
    <t>人大经费</t>
  </si>
  <si>
    <t>招商引资工作经费</t>
  </si>
  <si>
    <t>社区公用经费</t>
  </si>
  <si>
    <t>社区老居补助</t>
  </si>
  <si>
    <t>社区人员经费</t>
  </si>
  <si>
    <t>隔离点建设及疫情防控经费</t>
  </si>
  <si>
    <t>关于下达2022年中央林业改革发展资金的通知</t>
  </si>
  <si>
    <t>黄财建发【2022】107号</t>
  </si>
  <si>
    <t>信访维稳费用</t>
  </si>
  <si>
    <t>黄石经济技术开发区·铁山区城市管理执法局铁山街道中队</t>
  </si>
  <si>
    <t>预算编审中心</t>
  </si>
  <si>
    <t>税务经费（铁）</t>
  </si>
  <si>
    <t>关于下达2022年中小学幼儿园教师培训补助经费预算的通知</t>
  </si>
  <si>
    <t>黄财教发【2022】4号</t>
  </si>
  <si>
    <t>机关事业单位基本养老保险补助（铁山）</t>
  </si>
  <si>
    <t>黄财社发【2022】5号</t>
  </si>
  <si>
    <t>机关事业单位养老保险补助（铁）</t>
  </si>
  <si>
    <t>黄财预发【2022】70号</t>
  </si>
  <si>
    <t>市财政局关于下达2022年中央财政调整基本养老金水平补助资金的通知</t>
  </si>
  <si>
    <t>黄财社发【2022】231号</t>
  </si>
  <si>
    <t>城乡居民养老保险补助（铁山）</t>
  </si>
  <si>
    <t>黄财社发【2022】1号</t>
  </si>
  <si>
    <t>关于下达2022年城乡居民基本养老保险省级财政补助资金的通知</t>
  </si>
  <si>
    <t>黄财社发【2022】54号</t>
  </si>
  <si>
    <t>关于下达2022年度市本级城乡居民养老保险财政补助资金的通知</t>
  </si>
  <si>
    <t>黄财社发【2022】212号</t>
  </si>
  <si>
    <t>市财政局关于下达2022年城乡居民基本养老保险中央财政补助资金的通知</t>
  </si>
  <si>
    <t>黄财社发【2022】230号</t>
  </si>
  <si>
    <t>2022年湖北省新增一般债券(圣明路绿化提升)</t>
  </si>
  <si>
    <t>黄财债发【2022】25号</t>
  </si>
  <si>
    <t>市下其他补助</t>
  </si>
  <si>
    <t>黄财预发【2022】14号</t>
  </si>
  <si>
    <t>铁山区历年暂付款消化</t>
  </si>
  <si>
    <t>关于下达2022年省级平安建设（综治工作）激励性转移支付资金的通知</t>
  </si>
  <si>
    <t>黄财行发【2022】116号</t>
  </si>
  <si>
    <t>政府债券利息支出（铁）</t>
  </si>
  <si>
    <t>政府债券发行费（铁）</t>
  </si>
  <si>
    <t>黄石经济技术开发区·铁山区党政办公室</t>
  </si>
  <si>
    <t>办公楼水电费</t>
  </si>
  <si>
    <t>办公楼维护及维修费</t>
  </si>
  <si>
    <t>办公楼租金</t>
  </si>
  <si>
    <t>档案业务专项</t>
  </si>
  <si>
    <t>公务车购置经费</t>
  </si>
  <si>
    <t>公租房租金及水电费</t>
  </si>
  <si>
    <t>会议费</t>
  </si>
  <si>
    <t>机要保密专项费用</t>
  </si>
  <si>
    <t>鄂财行发【2021】22号/黄财行发【2021】293号</t>
  </si>
  <si>
    <t>劳务派遣司机工资</t>
  </si>
  <si>
    <t>食堂运行费</t>
  </si>
  <si>
    <t>网站维护及信息专项</t>
  </si>
  <si>
    <t>物业管理费</t>
  </si>
  <si>
    <t>应急中心专项经费</t>
  </si>
  <si>
    <t>职工体检经费</t>
  </si>
  <si>
    <t>重点工作经费</t>
  </si>
  <si>
    <t>OA系统服务费</t>
  </si>
  <si>
    <t>商务接待</t>
  </si>
  <si>
    <t>中共黄石经济技术开发区工委·铁山区委组织部</t>
  </si>
  <si>
    <t>2021年组织工作专项补助经费</t>
  </si>
  <si>
    <t>黄财行发【2021】143号</t>
  </si>
  <si>
    <t>关于下达2022年组织工作专项补助经费的通知</t>
  </si>
  <si>
    <t>黄财行发【2022】125号</t>
  </si>
  <si>
    <t>党代会</t>
  </si>
  <si>
    <t>2021年全省机构编制奖励基金</t>
  </si>
  <si>
    <t>黄财行发【2021】157号</t>
  </si>
  <si>
    <t>人才奖励经费</t>
  </si>
  <si>
    <t>2019-2020年选调生到村任职工作补助</t>
  </si>
  <si>
    <t>黄财行发【2021】351号</t>
  </si>
  <si>
    <t>2020年度选调生到村任职财政补助资金（铁）</t>
  </si>
  <si>
    <t>黄财行发【2021】16号</t>
  </si>
  <si>
    <t>2021年度到村任职高校毕业生中央财政补助助资金（铁）</t>
  </si>
  <si>
    <t>黄财行发【2021】17号</t>
  </si>
  <si>
    <t>2021年度选调生到村任职财政补助资金（铁）</t>
  </si>
  <si>
    <t>黄财行发【2021】4号</t>
  </si>
  <si>
    <t>2021年选调生到村任职工作补助</t>
  </si>
  <si>
    <t>黄财行发【2021】349号</t>
  </si>
  <si>
    <t>2022年度下派选调生到村工作经费</t>
  </si>
  <si>
    <t>黄财行发【2022】31号</t>
  </si>
  <si>
    <t>村级工作经费</t>
  </si>
  <si>
    <t>村级运转保障-正常离任村干部生活补贴</t>
  </si>
  <si>
    <t>黄石市纪委监委派出黄石经济技术开发区纪检监察工作委员会</t>
  </si>
  <si>
    <t>纪委监委办案经费</t>
  </si>
  <si>
    <t>2021年纪检监管补助</t>
  </si>
  <si>
    <t>黄财行发【2021】156号</t>
  </si>
  <si>
    <t>中共黄石经济技术开发区工委·铁山区委政法委员会</t>
  </si>
  <si>
    <t>精神病人责任险</t>
  </si>
  <si>
    <t>民生保险专项</t>
  </si>
  <si>
    <t>维稳经费</t>
  </si>
  <si>
    <t>平安建设省级转移支付</t>
  </si>
  <si>
    <t>黄财行发【2021】220号</t>
  </si>
  <si>
    <t>2021年扫黑除恶转移支付资金（铁）</t>
  </si>
  <si>
    <t>黄财行发【2021】318号</t>
  </si>
  <si>
    <t>一居一警，一村一辅专项经费</t>
  </si>
  <si>
    <t>铁山法院专项经费、基层法庭建设</t>
  </si>
  <si>
    <t>政法纪检监察转移支付</t>
  </si>
  <si>
    <t>黄财行发【2021】226号</t>
  </si>
  <si>
    <t>2021年中央转移支付司法救助转移支付资金（铁）</t>
  </si>
  <si>
    <t>公共法律服务系统建设</t>
  </si>
  <si>
    <t>黄财行发【2021】328号</t>
  </si>
  <si>
    <t>黄石经济技术开发区人民武装部</t>
  </si>
  <si>
    <t>关于下达2022年征兵工作经费的通知</t>
  </si>
  <si>
    <t>黄财预发【2022】127号</t>
  </si>
  <si>
    <t>国防动员、民兵训练</t>
  </si>
  <si>
    <t>黄石经济技术开发区·铁山区市场监督管理局</t>
  </si>
  <si>
    <t>关于下达2022年市场监督管理专项补助经费的通知</t>
  </si>
  <si>
    <t>黄财行发【2022】156号</t>
  </si>
  <si>
    <t>2021年药品监管补助资金（铁）</t>
  </si>
  <si>
    <t>黄财行发【2021】274号</t>
  </si>
  <si>
    <t>黄财行发【2021】95号</t>
  </si>
  <si>
    <t>2022年药品监管补助</t>
  </si>
  <si>
    <t>黄财行发【2022】44号</t>
  </si>
  <si>
    <t>2021年食品监管补助资金（铁）</t>
  </si>
  <si>
    <t>黄财行发【2021】273号</t>
  </si>
  <si>
    <t>专利专项发展资金</t>
  </si>
  <si>
    <t>楚天视讯分流人员经费</t>
  </si>
  <si>
    <t>黄石经济技术开发区财政局</t>
  </si>
  <si>
    <t>财政资金监管能力建设</t>
  </si>
  <si>
    <t>打击非法集资专项</t>
  </si>
  <si>
    <t>投资评审专项</t>
  </si>
  <si>
    <t>预算管理一体化系统运行经费</t>
  </si>
  <si>
    <t>开-预拨［2021］</t>
  </si>
  <si>
    <t>国库改革及管理工作</t>
  </si>
  <si>
    <t>关于下达预算执行经费的通知</t>
  </si>
  <si>
    <t>黄财库发【2022】53号</t>
  </si>
  <si>
    <t>黄石经济技术开发区·铁山区审计局</t>
  </si>
  <si>
    <t>审计业务</t>
  </si>
  <si>
    <t>黄石经济技术开发区·铁山区群团工作部</t>
  </si>
  <si>
    <t>妇联工作经费</t>
  </si>
  <si>
    <t>工会及维权工作经费</t>
  </si>
  <si>
    <t>团区委工作经费</t>
  </si>
  <si>
    <t>工会大型活动专项</t>
  </si>
  <si>
    <t>困难职工帮扶资金</t>
  </si>
  <si>
    <t>中共黄石经济技术开发区工委·铁山区委宣传部</t>
  </si>
  <si>
    <t>创文创卫工作经费</t>
  </si>
  <si>
    <t>创文奖补</t>
  </si>
  <si>
    <t>黄财行发【2021】341号</t>
  </si>
  <si>
    <t>关于下达2022年中央支持地方公共文化服务体系建设补助资金（新时代文明实践中心建设项目）的通知</t>
  </si>
  <si>
    <t>黄财教发【2022】140号</t>
  </si>
  <si>
    <t>“扫黄打非”专项资金</t>
  </si>
  <si>
    <t>黄财教发【2021】342号</t>
  </si>
  <si>
    <t>2020年“扫黄打非”专项资金</t>
  </si>
  <si>
    <t>黄财教发【2021】196号</t>
  </si>
  <si>
    <t>中共黄石经济技术开发区工委·铁山区委统战部</t>
  </si>
  <si>
    <t>关于下2022年全省涉台经济专项资金的通知</t>
  </si>
  <si>
    <t>黄财行发【2022】94号</t>
  </si>
  <si>
    <t>民主党派团体</t>
  </si>
  <si>
    <t>其他统战事务（工商联、台办、侨联、三胞三属、统战特别费等）</t>
  </si>
  <si>
    <t>民族宗教（含宗教团体）</t>
  </si>
  <si>
    <t>关于下达2022年省级少数民族资金的通知</t>
  </si>
  <si>
    <t>黄财行发【2022】93号</t>
  </si>
  <si>
    <t>黄石经济技术开发区·铁山区政务服务和大数据管理局</t>
  </si>
  <si>
    <t>档案整理经费</t>
  </si>
  <si>
    <t>公共资源交易中心工作经费</t>
  </si>
  <si>
    <t>国土交易公告费</t>
  </si>
  <si>
    <t>政务服务和大数据管理局专项工作经费</t>
  </si>
  <si>
    <t>2021年中央外经贸发展专项资金</t>
  </si>
  <si>
    <t>黄财产发【2022】6号</t>
  </si>
  <si>
    <t>黄石经济技术开发区·铁山区民营企业发展促进中心</t>
  </si>
  <si>
    <t>黄石经济技术开发区·铁山区统计局</t>
  </si>
  <si>
    <t>统计调查管理</t>
  </si>
  <si>
    <t>黄石经济技术开发区·铁山区公共资源交易中心</t>
  </si>
  <si>
    <t>黄石经济技术开发区·铁山区农业农村局</t>
  </si>
  <si>
    <t>中央农业生产发展专项</t>
  </si>
  <si>
    <t>黄财农村发【2021】308号</t>
  </si>
  <si>
    <t>2021年土地指标跨省域调剂收入安排的支出预算</t>
  </si>
  <si>
    <t>黄财农村发【2021】321号</t>
  </si>
  <si>
    <t>自然灾害综合风险普查工作经费</t>
  </si>
  <si>
    <t>2021年第11批湖北省政府债券资金（一般债券）</t>
  </si>
  <si>
    <t>黄财债发【2021】265号</t>
  </si>
  <si>
    <t>2021年省级水利改改发展资金</t>
  </si>
  <si>
    <t>黄财农发【2021】307号</t>
  </si>
  <si>
    <t>2021年中央水利发展资金</t>
  </si>
  <si>
    <t>黄财农发【2021】82号</t>
  </si>
  <si>
    <t>市财政局关于拨付2022年中央财政水利发展资金的通知</t>
  </si>
  <si>
    <t>黄财农发【2022】97号</t>
  </si>
  <si>
    <t>乡村振兴</t>
  </si>
  <si>
    <t>村级债务化解奖补资金</t>
  </si>
  <si>
    <t>黄财农村发【2022】24号</t>
  </si>
  <si>
    <t>黄石经济技术开发区·铁山区人力资源和社会保障局</t>
  </si>
  <si>
    <t>扩面征缴</t>
  </si>
  <si>
    <t>黄财社发【2021】352号</t>
  </si>
  <si>
    <t>黄财社发【2021】127号</t>
  </si>
  <si>
    <t>人社养事</t>
  </si>
  <si>
    <t>驻村工作经费</t>
  </si>
  <si>
    <t>就业工作经费</t>
  </si>
  <si>
    <t>“三支一扶”经费</t>
  </si>
  <si>
    <t>黄财社发【2022】47号</t>
  </si>
  <si>
    <t>黄财社发【2022】110号</t>
  </si>
  <si>
    <t>区聘人员经费</t>
  </si>
  <si>
    <t>人力资源产业园费用</t>
  </si>
  <si>
    <t>机关事业单位养老保险补助（开）</t>
  </si>
  <si>
    <t>大学生实习实训餐费及车费</t>
  </si>
  <si>
    <t>中央就业补助资金</t>
  </si>
  <si>
    <t>黄财社发【2022】61号</t>
  </si>
  <si>
    <t>黄财社发【2021】200号</t>
  </si>
  <si>
    <t>城乡居民社会养老保险基金补助（开）</t>
  </si>
  <si>
    <t>代缴困难群众居民医保</t>
  </si>
  <si>
    <t>黄石经济技术开发区·铁山区民政局</t>
  </si>
  <si>
    <t>关于下达2022年社区服务专项资金的通知</t>
  </si>
  <si>
    <t>黄财社发【2022】188号</t>
  </si>
  <si>
    <t>社区专职工作者招录</t>
  </si>
  <si>
    <t>困难群众救助</t>
  </si>
  <si>
    <t>黄财社发【2022】38号</t>
  </si>
  <si>
    <t>黄财社发【2021】209</t>
  </si>
  <si>
    <t>2021年省级民政一般性转移支付</t>
  </si>
  <si>
    <t>黄财社发【2021】94号</t>
  </si>
  <si>
    <t>福利中心运营专项</t>
  </si>
  <si>
    <t>市财政局关于下达2022年省级民政一般性转移支付资金（第一批）的通知</t>
  </si>
  <si>
    <t>黄财社发【2022】170号</t>
  </si>
  <si>
    <t>黄财社发【2021】93</t>
  </si>
  <si>
    <t>关于下达2022年省级民政一般性转移支付资金（第二批）的通知</t>
  </si>
  <si>
    <t>黄财社发【2022】186号</t>
  </si>
  <si>
    <t>黄财社发【2021】40</t>
  </si>
  <si>
    <t>黄财社发【2021】39</t>
  </si>
  <si>
    <t>市财政局关于下达2022年省级财政衔接推进乡村振兴补助资金（农村低保五保兜底保障资金）预算的通知</t>
  </si>
  <si>
    <t>黄财社发【2022】169号</t>
  </si>
  <si>
    <t>黄石经济技术开发区·铁山区残疾人联合会</t>
  </si>
  <si>
    <t>2022年中央财政残疾人事业发展补助</t>
  </si>
  <si>
    <t>黄财社发【2022】45号</t>
  </si>
  <si>
    <t>关于下达2022年中央、省级残疾人事业发展补助及中央专项彩票公益金支持地方社会公益事业发展资金的通知</t>
  </si>
  <si>
    <t>黄财社发【2022】180号</t>
  </si>
  <si>
    <t>社区残疾人精准康复经费</t>
  </si>
  <si>
    <t>2020年度残疾人就业保障金</t>
  </si>
  <si>
    <t>黄财社发【2021】163号</t>
  </si>
  <si>
    <t>2021年中央财政残疾人事业发展补助资金</t>
  </si>
  <si>
    <t>黄财社发【2021】173号</t>
  </si>
  <si>
    <t>关于拨付2021年度城区残疾人就业保障金的通知</t>
  </si>
  <si>
    <t>黄财社发【2022】112号</t>
  </si>
  <si>
    <t>精神病防治康复经费</t>
  </si>
  <si>
    <t>重度残疾人居民医保</t>
  </si>
  <si>
    <t>黄石经济技术开发区·铁山区退役军人事务局</t>
  </si>
  <si>
    <t>2021年中央优抚对象补助</t>
  </si>
  <si>
    <t>黄财社发【2021】207号</t>
  </si>
  <si>
    <t>2022年中央优抚对象补助</t>
  </si>
  <si>
    <t>黄财社发【2021】348号</t>
  </si>
  <si>
    <t>优抚对象补助</t>
  </si>
  <si>
    <t>黄财社发【2022】80号</t>
  </si>
  <si>
    <t>省财政厅关于下达2022年省级退役转移支付资金的通知</t>
  </si>
  <si>
    <t>黄财社发【2022】174号</t>
  </si>
  <si>
    <t>2021年省级退役转移支付资金（铁）</t>
  </si>
  <si>
    <t>黄财社发【2021】117号</t>
  </si>
  <si>
    <t>2021年优抚对象（第二批）英雄烈士设施整修奖补资金</t>
  </si>
  <si>
    <t>黄财社发【2021】292号</t>
  </si>
  <si>
    <t>关于下达2022年省级退役转移支付资金、中央优抚对象医疗保障经费、中央优抚对象补助经费（第二批）的通知</t>
  </si>
  <si>
    <t>黄财社发【2022】204号</t>
  </si>
  <si>
    <t>退役士兵安置</t>
  </si>
  <si>
    <t>军转干经费</t>
  </si>
  <si>
    <t>中央和省级退役安置补助</t>
  </si>
  <si>
    <t>黄财社发【2020】147号</t>
  </si>
  <si>
    <t>解四难经费</t>
  </si>
  <si>
    <t>2021年中央优抚对象及医疗保障经费（铁）</t>
  </si>
  <si>
    <t>黄财社发【2021】57号</t>
  </si>
  <si>
    <t>黄财社发【2022】29号</t>
  </si>
  <si>
    <t>优抚医疗补助</t>
  </si>
  <si>
    <t>黄财社发【2020】163号</t>
  </si>
  <si>
    <t>黄石经济技术开发区·铁山区卫生健康局本级</t>
  </si>
  <si>
    <t>红十字会经费</t>
  </si>
  <si>
    <t>离退休干部公费医疗（铁山区）</t>
  </si>
  <si>
    <t>万名大学生乡村医生配备</t>
  </si>
  <si>
    <t>黄财社发【2021】364号</t>
  </si>
  <si>
    <t>乡村卫生服务一体化</t>
  </si>
  <si>
    <t>关于下达2022年市级基本药物制度补助资金的通知</t>
  </si>
  <si>
    <t>黄财社发【2022】99号</t>
  </si>
  <si>
    <t>“三个一批”全科医生工作经费</t>
  </si>
  <si>
    <t>乡村医生基药补助（开发区）</t>
  </si>
  <si>
    <t>2021年度市级基本公卫补助资金（铁）</t>
  </si>
  <si>
    <t>黄财社发【2021】123号</t>
  </si>
  <si>
    <t>基本公共卫生服务</t>
  </si>
  <si>
    <t>2021年度市级血防资金</t>
  </si>
  <si>
    <t>黄财社发【2021】121号</t>
  </si>
  <si>
    <t>关于下达2022年度市级血防资金的通知</t>
  </si>
  <si>
    <t>黄财社发【2022】98号</t>
  </si>
  <si>
    <t>疫情防控经费</t>
  </si>
  <si>
    <t>计划生育服务经费（开发区）</t>
  </si>
  <si>
    <t>2021年计划生育补助资金（第二批）</t>
  </si>
  <si>
    <t>黄财社发【2021】224号</t>
  </si>
  <si>
    <t>关于下达2022年度计划生育转移支付资金的通知</t>
  </si>
  <si>
    <t>黄财社发【2022】90号</t>
  </si>
  <si>
    <t>计划生育家庭补助</t>
  </si>
  <si>
    <t>黄财社发【2021】346号</t>
  </si>
  <si>
    <t>企业退休职工计划生育奖励</t>
  </si>
  <si>
    <t>严重精神障碍代缴</t>
  </si>
  <si>
    <t>村级运转保障-村卫生室运行</t>
  </si>
  <si>
    <t>村级运转保障-乡村卫生服务一体化</t>
  </si>
  <si>
    <t>黄石经济技术开发区·铁山区医疗保障局</t>
  </si>
  <si>
    <t>金山、汪仁拆迁户2021年城乡居民基本医疗保险个人缴费50%部分</t>
  </si>
  <si>
    <t>关于下达2022年中央财政医疗救助补助资金和中央专项彩票公益金支持城乡医疗救助资金的通知</t>
  </si>
  <si>
    <t>黄财社发【2022】48号</t>
  </si>
  <si>
    <t>医疗救助工作经费</t>
  </si>
  <si>
    <t>黄石经济技术开发区·铁山区教育局本级</t>
  </si>
  <si>
    <t>2021年城区教育事业发展综合奖补资金（第三批）</t>
  </si>
  <si>
    <t>黄财教发【2021】358号</t>
  </si>
  <si>
    <t>黄财教发【2022】198号</t>
  </si>
  <si>
    <t>普惠性幼儿园民办幼儿园生均公用经费</t>
  </si>
  <si>
    <t>关于提前下达2022年“三区”人才计划教师专项工作补助经费预算的通知</t>
  </si>
  <si>
    <t>黄财教发【2021】360号</t>
  </si>
  <si>
    <t>黄石市财政局关于下达2022年重点地区转型发展专项（资源型地区转型发展方向）（第一批）中央基建投资预算的通知</t>
  </si>
  <si>
    <t>黄财建发【2022】166号</t>
  </si>
  <si>
    <t>黄财债发【2022】150号</t>
  </si>
  <si>
    <t>黄石经济技术开发区·铁山区文化和旅游局</t>
  </si>
  <si>
    <t>2021年图书馆文化馆（站）免费开放中央补助资金</t>
  </si>
  <si>
    <t>黄财教发【2021】286号</t>
  </si>
  <si>
    <t>广场文化</t>
  </si>
  <si>
    <t>图书馆、文化站免费开放</t>
  </si>
  <si>
    <t>2021年省级公共文化服务体系建设专项资金（铁）</t>
  </si>
  <si>
    <t>黄财教发【2021】315号</t>
  </si>
  <si>
    <t>中央支持地方服务体系建设（铁）</t>
  </si>
  <si>
    <t>黄财教发【2021】305号</t>
  </si>
  <si>
    <t>大王镇金寨村古民居安全隐患整改</t>
  </si>
  <si>
    <t>黄石经济技术开发区·铁山区科学技术局</t>
  </si>
  <si>
    <t>关于下达2022年基层科普能力建设转移支付资金的通知</t>
  </si>
  <si>
    <t>黄财教发【2022】148号</t>
  </si>
  <si>
    <t>科技经费</t>
  </si>
  <si>
    <t>黄石高新技术创业服务中心</t>
  </si>
  <si>
    <t>孵化器运营平台费用</t>
  </si>
  <si>
    <t>黄石经济技术开发区·铁山区发展和改革局</t>
  </si>
  <si>
    <t>规划等编制费用</t>
  </si>
  <si>
    <t>中央预算内项目跟踪监管</t>
  </si>
  <si>
    <t>项目拉练考核奖补</t>
  </si>
  <si>
    <t>黄财建发【2022】26号</t>
  </si>
  <si>
    <t>2021年度市级光伏发电补贴（第一批）纳入财政结算</t>
  </si>
  <si>
    <t>黄财建发【2021】294号</t>
  </si>
  <si>
    <t>2020年中央外经贸发展专项资金</t>
  </si>
  <si>
    <t>黄财产发【2021】115号</t>
  </si>
  <si>
    <t>2021年省级服务业发展引导资金</t>
  </si>
  <si>
    <t>黄财建发【2022】27号</t>
  </si>
  <si>
    <t>关于下达2022年第二季度重点项目拉练考核奖励资金和结算上解的通知</t>
  </si>
  <si>
    <t>黄财建发【2022】214号</t>
  </si>
  <si>
    <t>关于下达2022年第一季度重点项目拉练考核奖励资金和结算上解的通知</t>
  </si>
  <si>
    <t>黄财建发【2022】106号</t>
  </si>
  <si>
    <t>黄石经济技术开发区·铁山区招商和投资促进局</t>
  </si>
  <si>
    <t>招商专班费用</t>
  </si>
  <si>
    <t>黄石经济技术开发区·铁山区经济信息化和商务局</t>
  </si>
  <si>
    <t>企业信息网络平台工作经费</t>
  </si>
  <si>
    <t>信访维稳、医药费资金</t>
  </si>
  <si>
    <t>人防应急指挥通信系统建设经费</t>
  </si>
  <si>
    <t>2021年度“两路一改”项目资金</t>
  </si>
  <si>
    <t>黄财建发【2021】126号</t>
  </si>
  <si>
    <t>关于下达2022年排水设施建设中央基建投资预算的通知</t>
  </si>
  <si>
    <t>黄财建发【2022】215号</t>
  </si>
  <si>
    <t>关于下达2022年省预算内基建投资专项资金的通知</t>
  </si>
  <si>
    <t>黄财建发【2022】67号</t>
  </si>
  <si>
    <t>木兰大道削方及边坡防护</t>
  </si>
  <si>
    <t>牛角山垃圾处理场租用场地费</t>
  </si>
  <si>
    <t>2021年省级城乡建设与发展以奖代补资金</t>
  </si>
  <si>
    <t>黄财建发【2021】317号</t>
  </si>
  <si>
    <t>2021年省级乡镇生活污水治理以奖代补资金</t>
  </si>
  <si>
    <t>黄财建发【2021】320号</t>
  </si>
  <si>
    <t>315国道PPP省级补助资金</t>
  </si>
  <si>
    <t>黄财建发【2022】12号</t>
  </si>
  <si>
    <t>关于下达2022年省级城乡建设发展引发资金的通知</t>
  </si>
  <si>
    <t>黄财建发【2022】184号</t>
  </si>
  <si>
    <t>2021年省级交通运输</t>
  </si>
  <si>
    <t>黄财建发【2022】8号</t>
  </si>
  <si>
    <t>黄石经济技术开发区·铁山区住房保障局</t>
  </si>
  <si>
    <t>房地产开发及物业管理</t>
  </si>
  <si>
    <t>市财政局关于下达2022年保障性安居工程（第一批）中央基建投资预算的通知</t>
  </si>
  <si>
    <t>黄财建发【2022】217号</t>
  </si>
  <si>
    <t>市财政局关于下达2022年保障性安居工程（第二批）中央基建投资预算的通知</t>
  </si>
  <si>
    <t>黄财建发【2022】178号</t>
  </si>
  <si>
    <t>农村危房改造</t>
  </si>
  <si>
    <t>黄财建发【2022】20号</t>
  </si>
  <si>
    <t>黄石经济技术开发区·铁山区城市管理执法局</t>
  </si>
  <si>
    <t>疫情贷款安排支出</t>
  </si>
  <si>
    <t>建党百年摆花扎景和2022春节绿化亮化</t>
  </si>
  <si>
    <t>城乡社区环境卫生</t>
  </si>
  <si>
    <t>道路路灯电费</t>
  </si>
  <si>
    <t>三年垃圾无害化处理基础设施及设备改造</t>
  </si>
  <si>
    <t>黄石经济技术开发区·铁山区应急管理局</t>
  </si>
  <si>
    <t>公务车运行维护经费</t>
  </si>
  <si>
    <t>应急性费用补偿保险</t>
  </si>
  <si>
    <t>灾害天气防灾救灾资金</t>
  </si>
  <si>
    <t>黄石市生态环境局开发区·铁山区分局</t>
  </si>
  <si>
    <t>环境专项整治</t>
  </si>
  <si>
    <t>排污许可证核发聘请第三方费用</t>
  </si>
  <si>
    <t>招商引资项目第三方环保评估咨询费</t>
  </si>
  <si>
    <t>政府购买服务专项经费</t>
  </si>
  <si>
    <t>置装费</t>
  </si>
  <si>
    <t>环境监察能力建设专项经费</t>
  </si>
  <si>
    <t>关于下达2021年中央水污染防治资金预算的通知</t>
  </si>
  <si>
    <t>黄财建发【2022】232号</t>
  </si>
  <si>
    <t>重点污染源智能监管项目（一期）运维</t>
  </si>
  <si>
    <t>黄石市自然资源和规划局开发区·铁山区分局本级</t>
  </si>
  <si>
    <t>规划评审经费（开）</t>
  </si>
  <si>
    <t>新立矿山编制经费（开）</t>
  </si>
  <si>
    <t>省级地质灾害防治专项</t>
  </si>
  <si>
    <t>黄财建发【2021】300号</t>
  </si>
  <si>
    <t>黄财建发【2021】324号</t>
  </si>
  <si>
    <t>黄石经济技术开发区土地收购储备中心</t>
  </si>
  <si>
    <t>大冶市东岳路街道办事处四棵初级中学</t>
  </si>
  <si>
    <t>大冶市东岳路街道办事处鹏程初级中学</t>
  </si>
  <si>
    <t>2021年城乡义务教育补助经费</t>
  </si>
  <si>
    <t>黄财教发【2021】213号</t>
  </si>
  <si>
    <t>大冶市汪仁镇初级中学</t>
  </si>
  <si>
    <t>租金收入安排的支出</t>
  </si>
  <si>
    <t>黄石市河口中学</t>
  </si>
  <si>
    <t>阳新县大王镇大王初级中学</t>
  </si>
  <si>
    <t>关于下达2022年义务教育薄弱环节改善与能力提升补助资金预算的通知</t>
  </si>
  <si>
    <t>黄财教发【2022】72号</t>
  </si>
  <si>
    <t>阳新县大王镇中庄初级中学</t>
  </si>
  <si>
    <t>阳新县太子中学</t>
  </si>
  <si>
    <t>大冶市金山街道办事处中心学校</t>
  </si>
  <si>
    <t>大冶市汪仁镇中心学校</t>
  </si>
  <si>
    <t>2021年中小学体卫艺活动省级专项</t>
  </si>
  <si>
    <t>黄财教发【2021】198号</t>
  </si>
  <si>
    <t>关于下达2022年城乡义务教育补助经费预算的通知</t>
  </si>
  <si>
    <t>阳新县太子镇中心学校</t>
  </si>
  <si>
    <t>教学点公用经费</t>
  </si>
  <si>
    <t>阳新县大王镇中心学校</t>
  </si>
  <si>
    <t>黄石外国语学校</t>
  </si>
  <si>
    <t>外国语学校收购-劳务费</t>
  </si>
  <si>
    <t>外国语学校收购-新机制公用经费</t>
  </si>
  <si>
    <t>大冶市汪仁中心卫生院</t>
  </si>
  <si>
    <t>大冶市四棵卫生院</t>
  </si>
  <si>
    <t>阳新县大王镇卫生院</t>
  </si>
  <si>
    <t>阳新县太子镇卫生院</t>
  </si>
  <si>
    <t>大冶市汪仁镇人民政府本级</t>
  </si>
  <si>
    <t>村社区疫情防控经费</t>
  </si>
  <si>
    <t>路灯电费</t>
  </si>
  <si>
    <t>培训费</t>
  </si>
  <si>
    <t>市财政局下达2022年楚天视讯在职乡改人员“以钱养事”专项资金</t>
  </si>
  <si>
    <t>黄财教发【2022】147号</t>
  </si>
  <si>
    <t>关于拨付2022年省级抗旱补助资金的通知</t>
  </si>
  <si>
    <t>黄财农发【2022】193号</t>
  </si>
  <si>
    <t>农村公益事业一事一议</t>
  </si>
  <si>
    <t>大冶市汪仁镇财政所</t>
  </si>
  <si>
    <t>信息化建设</t>
  </si>
  <si>
    <t>2020年度基层财政监管能力建设市级奖补资金</t>
  </si>
  <si>
    <t>黄财农村发【2021】312号</t>
  </si>
  <si>
    <t>2021年省级基层财政监管能力建设资金</t>
  </si>
  <si>
    <t>黄财农村发【2021】276号</t>
  </si>
  <si>
    <t>预算绩效管理工作补助</t>
  </si>
  <si>
    <t>黄财绩发【2021】347号</t>
  </si>
  <si>
    <t>大冶市金山街道办事处</t>
  </si>
  <si>
    <t>干部培训</t>
  </si>
  <si>
    <t>镇街统筹经费</t>
  </si>
  <si>
    <t>关于拨付2022年中央农业生产救灾资金的通知</t>
  </si>
  <si>
    <t>黄财农发【2022】208号</t>
  </si>
  <si>
    <t>阳新县太子庙镇人民政府本级</t>
  </si>
  <si>
    <t>办公楼物业与维护</t>
  </si>
  <si>
    <t>电子政务外网建设</t>
  </si>
  <si>
    <t>设备更新维护</t>
  </si>
  <si>
    <t>税改补助</t>
  </si>
  <si>
    <t>选聘村干部经费</t>
  </si>
  <si>
    <t>关于下达2022年农村综合改革转移支付资金的通知</t>
  </si>
  <si>
    <t>黄财农村发【2022】218号</t>
  </si>
  <si>
    <t>大王太子消防站工作经费</t>
  </si>
  <si>
    <t>大王太子专职消防员经费</t>
  </si>
  <si>
    <t>阳新县太子镇财经所</t>
  </si>
  <si>
    <t>国库集中收付业务经费</t>
  </si>
  <si>
    <t>财政信息化建设经费</t>
  </si>
  <si>
    <t>职工宿舍维修支出</t>
  </si>
  <si>
    <t>阳新县大王殿镇人民政府本级</t>
  </si>
  <si>
    <t>设备更新维护2022</t>
  </si>
  <si>
    <t>市财政局关于拨付中央和省级农业转移支付资金的通知</t>
  </si>
  <si>
    <t>黄财农发【2022】96号</t>
  </si>
  <si>
    <t>阳新县大王镇财经所</t>
  </si>
  <si>
    <t>办公楼物业与维护费用</t>
  </si>
  <si>
    <t>黄石经济技术开发区章山街道办事处本级</t>
  </si>
  <si>
    <t>遗留问题处理经费</t>
  </si>
  <si>
    <t>街道人居环境整治</t>
  </si>
  <si>
    <t>税务经费（开）</t>
  </si>
  <si>
    <t>机关事业单位养老保险制度改革补助</t>
  </si>
  <si>
    <t>新开行疫情贷款还本</t>
  </si>
  <si>
    <t>调剂：新开行疫情贷款安排支出，5年列支偿还第2年</t>
  </si>
  <si>
    <t>关于下达2022年污染治理和节能减碳专项（污染治理方向）中央基建投资预算的通知</t>
  </si>
  <si>
    <t>黄财建发【2022】213号</t>
  </si>
  <si>
    <t>汪仁污水处理运行</t>
  </si>
  <si>
    <t>市级城管考核扣款2020-2021两年</t>
  </si>
  <si>
    <t>关于下达2022年省林业生态文明建设资金（第一批）的通知</t>
  </si>
  <si>
    <t>黄财建发【2022】195号</t>
  </si>
  <si>
    <t>黄财建发【2022】194号</t>
  </si>
  <si>
    <t>2021年农业保险保费补贴</t>
  </si>
  <si>
    <t>鄂财金发【2021】39号/黄财金发【2021】337号</t>
  </si>
  <si>
    <t>2022年省级财政农业保险补贴</t>
  </si>
  <si>
    <t>鄂财金发【2021】38号/黄财金【2021】336号</t>
  </si>
  <si>
    <t>关于结算黄石市本级疫情防控保障企业贷款省级财政贴息资金通知</t>
  </si>
  <si>
    <t>黄财金发【2022】155号</t>
  </si>
  <si>
    <t>关于退还矿山地质环境恢复治理备用金的通知</t>
  </si>
  <si>
    <t>黄财建发【2022】114号</t>
  </si>
  <si>
    <t>关于下达2021年全省基本农田保护项目资金的通知</t>
  </si>
  <si>
    <t>黄财建发【2022】108号</t>
  </si>
  <si>
    <t>关于下达2022年中央和省级农村危房改造补助资金纳入财政结算的通知</t>
  </si>
  <si>
    <t>黄财建发【2022】152号</t>
  </si>
  <si>
    <t>关于下达全市2021年四季度项目拉练考评奖励资金的通知</t>
  </si>
  <si>
    <t>关于下达2021年冲刺“全年精彩”激励资金的通知</t>
  </si>
  <si>
    <t>黄财建发【2022】157号</t>
  </si>
  <si>
    <t>关于下达2022年中央财政医疗补助资金和中央专项彩票公益金支持城乡医疗补助资金的通知</t>
  </si>
  <si>
    <t>黄财社发【2022】219号</t>
  </si>
  <si>
    <t>关于下达2021年度市人民政府支持烟草行业发展专项转移支付资金的通知</t>
  </si>
  <si>
    <t>黄财产发【2022】207号</t>
  </si>
  <si>
    <t>市财政局关于下达2022年省级退役转移支付资金的通知</t>
  </si>
  <si>
    <t>黄财社发【2022】223号</t>
  </si>
  <si>
    <t>市财政局关于下达村级组织运转保障市级分担经费的通知</t>
  </si>
  <si>
    <t>黄财农村发【2022】234号</t>
  </si>
  <si>
    <t>省财政厅关于下达2022年省级公共法律服务体系建设转移支付资金的通知</t>
  </si>
  <si>
    <t>黄财行发【2022】197号</t>
  </si>
  <si>
    <t>关于下达2022年重点产业创新发展专项资金的通知</t>
  </si>
  <si>
    <t>黄财产发【2022】238号</t>
  </si>
  <si>
    <t>政府债券利息支出</t>
  </si>
  <si>
    <t>政府债券发行费</t>
  </si>
  <si>
    <t>基本支出和预备费：</t>
  </si>
  <si>
    <t>铁山区基本支出</t>
  </si>
  <si>
    <t>黄财预发【2022】104号</t>
  </si>
  <si>
    <t>铁山区预备费</t>
  </si>
  <si>
    <t>开发区基本支出</t>
  </si>
  <si>
    <t>开发区基本支出差异</t>
  </si>
  <si>
    <t>开发区预备费</t>
  </si>
  <si>
    <t>转移支付代编预算：</t>
  </si>
  <si>
    <t>铁山区公共图书馆免费开放补助</t>
  </si>
  <si>
    <t>文化站免费开放补助</t>
  </si>
  <si>
    <t>三支一扶</t>
  </si>
  <si>
    <t>就业补助</t>
  </si>
  <si>
    <t>义务兵优待金</t>
  </si>
  <si>
    <t>高龄失能老人补贴</t>
  </si>
  <si>
    <t>残保金</t>
  </si>
  <si>
    <t>残疾人两补</t>
  </si>
  <si>
    <t>城乡居民基本养老保险补助</t>
  </si>
  <si>
    <t>基本公共卫生服务补助</t>
  </si>
  <si>
    <t>血防经费</t>
  </si>
  <si>
    <t>计划生育补助</t>
  </si>
  <si>
    <t>社会救助</t>
  </si>
  <si>
    <t>医疗救助</t>
  </si>
  <si>
    <t>优抚对象医疗救助</t>
  </si>
  <si>
    <t>光伏市级补贴</t>
  </si>
  <si>
    <t>水利发展</t>
  </si>
  <si>
    <t>农村公益事业</t>
  </si>
  <si>
    <t>税费改革转移支付补助</t>
  </si>
  <si>
    <t>中央基建投资专项资金</t>
  </si>
  <si>
    <t>2022年一般公共预算支出调整明细表-基本支出</t>
  </si>
  <si>
    <t>功能科目</t>
  </si>
  <si>
    <t>年初预算</t>
  </si>
  <si>
    <t>调整预算</t>
  </si>
  <si>
    <t>已支付</t>
  </si>
  <si>
    <t>剩余指标</t>
  </si>
  <si>
    <t>调整</t>
  </si>
  <si>
    <t>已批复计划
合计</t>
  </si>
  <si>
    <t>差异</t>
  </si>
  <si>
    <t>黄财预发【2022】104号：1005万元</t>
  </si>
  <si>
    <t>黄财预发【2022】70号：2498.4万元</t>
  </si>
  <si>
    <t>人员类</t>
  </si>
  <si>
    <t>运转类</t>
  </si>
  <si>
    <t>黄财预发【2022】104号：106.80万元</t>
  </si>
  <si>
    <t>黄财预发【2022】104号：88.27万元</t>
  </si>
  <si>
    <t>湖北黄石工矿地综合开发试验区铁山园区建设管理办公室</t>
  </si>
  <si>
    <t>2150101</t>
  </si>
  <si>
    <t>黄财预发【2022】104号：5.70万元</t>
  </si>
  <si>
    <t>黄财预发【2022】104号：255.95万元</t>
  </si>
  <si>
    <t>黄财预发【2022】104号：25.11万元</t>
  </si>
  <si>
    <t>黄财预发【2022】104号：182.73万元</t>
  </si>
  <si>
    <t>黄财预发【2022】104号：207.22万元</t>
  </si>
  <si>
    <t>黄财预发【2022】104号：123.61万元</t>
  </si>
  <si>
    <t>黄财预发【2022】104号：9.60万元</t>
  </si>
  <si>
    <t>黄财预发【2022】70号：52.51万元</t>
  </si>
  <si>
    <t>黄财预发【2022】70号：20.32万元</t>
  </si>
  <si>
    <t>黄财预发【2022】70号：42.59万元</t>
  </si>
  <si>
    <t>黄财预发【2022】70号：33.00万元</t>
  </si>
  <si>
    <t>黄财预发【2022】70号：0.83万元</t>
  </si>
  <si>
    <t>黄财预发【2022】70号：52.19万元</t>
  </si>
  <si>
    <t>黄财预发【2022】70号：23.19万元</t>
  </si>
  <si>
    <t>黄财预发【2022】70号：11.65万元</t>
  </si>
  <si>
    <t>黄财预发【2022】70号：8.74万元</t>
  </si>
  <si>
    <t>黄财预发【2022】70号：13.01万元</t>
  </si>
  <si>
    <t>黄财预发【2022】70号：8.61万元</t>
  </si>
  <si>
    <t>2013501</t>
  </si>
  <si>
    <t>黄财预发【2022】70号：20.40万元</t>
  </si>
  <si>
    <t>黄财预发【2022】70号：9.61万元</t>
  </si>
  <si>
    <t>黄财预发【2022】70号：6.36万元</t>
  </si>
  <si>
    <t>黄财预发【2022】70号：2.62万元</t>
  </si>
  <si>
    <t>黄财预发【2022】70号：17.45万元</t>
  </si>
  <si>
    <t>黄财预发【2022】70号：26.50万元</t>
  </si>
  <si>
    <t>黄财预发【2022】70号：10.01万元</t>
  </si>
  <si>
    <t>黄财预发【2022】70号：1.68万元</t>
  </si>
  <si>
    <t>黄财预发【2022】70号：7.73万元</t>
  </si>
  <si>
    <t>黄财预发【2022】70号：12.45万元</t>
  </si>
  <si>
    <t>黄财预发【2022】70号：6.79万元</t>
  </si>
  <si>
    <t>黄财预发【2022】70号：28.97万元</t>
  </si>
  <si>
    <t>黄财预发【2022】70号：11.39万元</t>
  </si>
  <si>
    <t>黄财预发【2022】70号：4.99万元</t>
  </si>
  <si>
    <t>2150801</t>
  </si>
  <si>
    <t>黄财预发【2022】70号：6.50万元</t>
  </si>
  <si>
    <t>黄财预发【2022】70号：11.96万元</t>
  </si>
  <si>
    <t>黄财预发【2022】70号：42.83万元</t>
  </si>
  <si>
    <t>黄财预发【2022】70号：11.05万元</t>
  </si>
  <si>
    <t>黄财预发【2022】70号：35.74万元</t>
  </si>
  <si>
    <t>黄财预发【2022】70号：20.41万元</t>
  </si>
  <si>
    <t>黄财预发【2022】70号：10.14万元</t>
  </si>
  <si>
    <t>黄财预发【2022】70号：14.33万元</t>
  </si>
  <si>
    <t>黄财预发【2022】70号：18.41万元</t>
  </si>
  <si>
    <t>黄财预发【2022】70号：48.81万元</t>
  </si>
  <si>
    <t>黄财预发【2022】70号：10.98万元</t>
  </si>
  <si>
    <t>黄财预发【2022】70号：92.96万元</t>
  </si>
  <si>
    <t>黄财预发【2022】70号：104.06万元</t>
  </si>
  <si>
    <t>黄财预发【2022】70号：121.69万元</t>
  </si>
  <si>
    <t>黄财预发【2022】70号：50.22万元</t>
  </si>
  <si>
    <t>黄财预发【2022】70号：54.67万元</t>
  </si>
  <si>
    <t>黄财预发【2022】70号：64.78万元</t>
  </si>
  <si>
    <t>黄财预发【2022】70号：119.77万元</t>
  </si>
  <si>
    <t>黄财预发【2022】70号：329.72万元</t>
  </si>
  <si>
    <t>黄财预发【2022】70号：206.73万元</t>
  </si>
  <si>
    <t>黄财预发【2022】70号：252.03万元</t>
  </si>
  <si>
    <t>黄财预发【2022】70号：205.10万元</t>
  </si>
  <si>
    <t>黄财预发【2022】70号：42.36万元</t>
  </si>
  <si>
    <t>黄财预发【2022】70号：5.25万元</t>
  </si>
  <si>
    <t>黄财预发【2022】70号：27.41万元</t>
  </si>
  <si>
    <t>黄财预发【2022】70号：56.57万元</t>
  </si>
  <si>
    <t>黄财预发【2022】70号：7.65万元</t>
  </si>
  <si>
    <t>黄财预发【2022】70号：51.63万元</t>
  </si>
  <si>
    <t>黄财预发【2022】70号：18.94万元</t>
  </si>
  <si>
    <t>黄财预发【2022】70号：22.16万元</t>
  </si>
  <si>
    <t>2022年一般公共预算支出调整明细表-项目支出</t>
  </si>
  <si>
    <t>2022年预算</t>
  </si>
  <si>
    <t>变动情况</t>
  </si>
  <si>
    <t>调整预算：</t>
  </si>
  <si>
    <t>其中：纳入预算管理非税收入安排</t>
  </si>
  <si>
    <t>8月9日
压减：</t>
  </si>
  <si>
    <t>上年结转:</t>
  </si>
  <si>
    <t>预备费：</t>
  </si>
  <si>
    <t>已执行：
追加</t>
  </si>
  <si>
    <t>转移支付和
减税财力补助:</t>
  </si>
  <si>
    <t>一般债券:</t>
  </si>
  <si>
    <t>追减：</t>
  </si>
  <si>
    <t>追加：</t>
  </si>
  <si>
    <t>预算调剂：</t>
  </si>
  <si>
    <t>结转下年：</t>
  </si>
  <si>
    <t>常委会会议费</t>
  </si>
  <si>
    <t>人大规范性建设</t>
  </si>
  <si>
    <t>专委会经费</t>
  </si>
  <si>
    <t>人大代表活动经费</t>
  </si>
  <si>
    <t>劳务派遣人员</t>
  </si>
  <si>
    <t>政协委员活动费</t>
  </si>
  <si>
    <t>政协专委会经费</t>
  </si>
  <si>
    <t>政协常委会</t>
  </si>
  <si>
    <t>贫困寄宿生生活补助</t>
  </si>
  <si>
    <t>公办园公用经费</t>
  </si>
  <si>
    <t>便民服务中心运行经费</t>
  </si>
  <si>
    <t>光谷东孵化器日常管理费用</t>
  </si>
  <si>
    <t>建设项目电费</t>
  </si>
  <si>
    <t>维修维护费用</t>
  </si>
  <si>
    <t>夜间治安巡逻队工作经费</t>
  </si>
  <si>
    <t>社区工作经费</t>
  </si>
  <si>
    <t>社区专项服务资金</t>
  </si>
  <si>
    <t>城管协管经费</t>
  </si>
  <si>
    <t>数字城管劳务费</t>
  </si>
  <si>
    <t>洗车点治超点经费</t>
  </si>
  <si>
    <t>国有企业职教幼教生活补贴（铁）</t>
  </si>
  <si>
    <t>市级债券资金还本付息</t>
  </si>
  <si>
    <t>城维保洁（铁）</t>
  </si>
  <si>
    <t>垃圾分类第三方运营服务（铁）</t>
  </si>
  <si>
    <t>绿化维护（铁）</t>
  </si>
  <si>
    <t>2290201</t>
  </si>
  <si>
    <t>城市防洪项目日元贷款（铁）-利息</t>
  </si>
  <si>
    <t>人武职工补助资金</t>
  </si>
  <si>
    <t>铁山人武部专项经费</t>
  </si>
  <si>
    <t>张忠兵建设工程施工合同诉讼</t>
  </si>
  <si>
    <t>干部、档案、编制工作经费</t>
  </si>
  <si>
    <t>干部培训经费</t>
  </si>
  <si>
    <t>关心下一代工作委员会工作经费</t>
  </si>
  <si>
    <t>基层党建工作专项经费</t>
  </si>
  <si>
    <t>劳务派遣制司机</t>
  </si>
  <si>
    <t>老干部工作经费</t>
  </si>
  <si>
    <t>人才工作经费</t>
  </si>
  <si>
    <t>派聘书记生活补贴</t>
  </si>
  <si>
    <t>慰问资金(“七一”党员慰问、春节慰问和大学生村官慰问)</t>
  </si>
  <si>
    <t>后备干部工作补贴</t>
  </si>
  <si>
    <t>基层党组织建设</t>
  </si>
  <si>
    <t>基层党组织纪检书记（监察信息员）工作经费</t>
  </si>
  <si>
    <t>劳务派遣司机经费</t>
  </si>
  <si>
    <t>区委巡察办工作经费</t>
  </si>
  <si>
    <t>宣教月活动经费</t>
  </si>
  <si>
    <t>2013602</t>
  </si>
  <si>
    <t>三级综治中心建设</t>
  </si>
  <si>
    <t>社区（农村）网格化管理</t>
  </si>
  <si>
    <t>社区矫正帮教安置工作经费</t>
  </si>
  <si>
    <t>信访工作经费</t>
  </si>
  <si>
    <t>信访解难资金</t>
  </si>
  <si>
    <t>政治轮训</t>
  </si>
  <si>
    <t>治安综合治理</t>
  </si>
  <si>
    <t>治理法轮功、六一O专项</t>
  </si>
  <si>
    <t>驻京专班经费</t>
  </si>
  <si>
    <t>综治视联网经费</t>
  </si>
  <si>
    <t>“政法云”大数据中心建设</t>
  </si>
  <si>
    <t>反恐处突</t>
  </si>
  <si>
    <t>禁毒工作专项</t>
  </si>
  <si>
    <t>开发区公安协警经费</t>
  </si>
  <si>
    <t>开发区交通协警经费</t>
  </si>
  <si>
    <t>平安建设（社会治安视频监控服务）</t>
  </si>
  <si>
    <t>扫黑除恶专项</t>
  </si>
  <si>
    <t>社区专职巡逻专项</t>
  </si>
  <si>
    <t>铁山公安协警经费</t>
  </si>
  <si>
    <t>铁山交通协警经费</t>
  </si>
  <si>
    <t>智慧平安小区建设</t>
  </si>
  <si>
    <t>法教班</t>
  </si>
  <si>
    <t>二十大维稳</t>
  </si>
  <si>
    <t>2040499</t>
  </si>
  <si>
    <t>检察院政府雇员费用</t>
  </si>
  <si>
    <t>铁山法院政府雇员费用</t>
  </si>
  <si>
    <t>法律诉讼咨询费</t>
  </si>
  <si>
    <t>法律援助经费</t>
  </si>
  <si>
    <t>法治创建、公共法律体系建设专项</t>
  </si>
  <si>
    <t>普法工作经费</t>
  </si>
  <si>
    <t>人民调解经费</t>
  </si>
  <si>
    <t>司法救助</t>
  </si>
  <si>
    <t>司法所人员经费</t>
  </si>
  <si>
    <t>铁路护路专项</t>
  </si>
  <si>
    <t>一四八专线</t>
  </si>
  <si>
    <t>2030601</t>
  </si>
  <si>
    <t>基层武装部规范化建设</t>
  </si>
  <si>
    <t>征兵工作经费</t>
  </si>
  <si>
    <t>市场监督管理专项</t>
  </si>
  <si>
    <t>行政服务大厅修缮经费</t>
  </si>
  <si>
    <t>食品安全监管专项</t>
  </si>
  <si>
    <t>2070899</t>
  </si>
  <si>
    <t>财政绩效评价及管理经费</t>
  </si>
  <si>
    <t>财政系统运行与维护</t>
  </si>
  <si>
    <t>黄财绩发[2021]347号</t>
  </si>
  <si>
    <t>工会协理员经费专项</t>
  </si>
  <si>
    <t>理论中心组(宣讲)工作经费</t>
  </si>
  <si>
    <t>文化文艺工作经费</t>
  </si>
  <si>
    <t>宣传工作经费（含两个中心建设运行）</t>
  </si>
  <si>
    <t>2013399</t>
  </si>
  <si>
    <t>2012505</t>
  </si>
  <si>
    <t>援藏专项经费</t>
  </si>
  <si>
    <t>服务大厅运行费用</t>
  </si>
  <si>
    <t>门户网站改版及运行维护费用</t>
  </si>
  <si>
    <t>政府代缴工业项目服务费</t>
  </si>
  <si>
    <t>劳务派遣司机费用</t>
  </si>
  <si>
    <t>落地服务经费</t>
  </si>
  <si>
    <t>企业厂房装修造价咨询、工程审计费及无尘室鉴定费</t>
  </si>
  <si>
    <t>基层统计建设</t>
  </si>
  <si>
    <t>第七次全国人口普查</t>
  </si>
  <si>
    <t>精准扶贫工作经费</t>
  </si>
  <si>
    <t>驻村工作队及聘用人员经费</t>
  </si>
  <si>
    <t>动物防疫（动物疫情防控、应急处置、检验检疫）</t>
  </si>
  <si>
    <t>2130124</t>
  </si>
  <si>
    <t>库区粮食直补</t>
  </si>
  <si>
    <t>农村宅基地监管</t>
  </si>
  <si>
    <t>农业专项</t>
  </si>
  <si>
    <t>现代农业招商工作经费</t>
  </si>
  <si>
    <t>一村多名大学生</t>
  </si>
  <si>
    <t>林政审批和执法</t>
  </si>
  <si>
    <t>森林培育管护与植树造林绿化（开）</t>
  </si>
  <si>
    <t>森林培育管护与植树造林绿化（铁）</t>
  </si>
  <si>
    <t>林业调查</t>
  </si>
  <si>
    <t>林业有害生物防治及疫木监管</t>
  </si>
  <si>
    <t>森林防火</t>
  </si>
  <si>
    <t>林业职工补贴</t>
  </si>
  <si>
    <t>林长制经费</t>
  </si>
  <si>
    <t>东方山水库除险加固（铁）</t>
  </si>
  <si>
    <t>2130310</t>
  </si>
  <si>
    <t>水土保持方案评审服务费</t>
  </si>
  <si>
    <t>水利工程运行管护经费（开）</t>
  </si>
  <si>
    <t>水利工程运行管护经费（铁）</t>
  </si>
  <si>
    <t>河湖长制经费（开）</t>
  </si>
  <si>
    <t>河湖长制经费（铁）</t>
  </si>
  <si>
    <t>2139901</t>
  </si>
  <si>
    <t>2139999</t>
  </si>
  <si>
    <t>机关事业单位招考工作专项</t>
  </si>
  <si>
    <t>劳务派遣</t>
  </si>
  <si>
    <t>人事编制及档案管理</t>
  </si>
  <si>
    <t>2080107</t>
  </si>
  <si>
    <t>社会保险工作经费</t>
  </si>
  <si>
    <t>治欠保支工作经费</t>
  </si>
  <si>
    <t>城乡居民社会养老保险基金补助（铁）</t>
  </si>
  <si>
    <t>2083099</t>
  </si>
  <si>
    <t>失地农民子女上大学补助（开）</t>
  </si>
  <si>
    <t>便民服务工作经费</t>
  </si>
  <si>
    <t>低保工作经费</t>
  </si>
  <si>
    <t>婚姻登记标准化建设</t>
  </si>
  <si>
    <t>民政管理工作经费</t>
  </si>
  <si>
    <t>基层政权和社区建设</t>
  </si>
  <si>
    <t>留守儿童、困境儿童保障经费</t>
  </si>
  <si>
    <t>高龄津贴</t>
  </si>
  <si>
    <t>老年事业经费</t>
  </si>
  <si>
    <t>社会化养老服务（床位费补贴）</t>
  </si>
  <si>
    <t>汪仁福利院建设</t>
  </si>
  <si>
    <t>慰问救济</t>
  </si>
  <si>
    <t>残疾人鉴定费用</t>
  </si>
  <si>
    <t>残疾人事业工作经费</t>
  </si>
  <si>
    <t>残疾儿童康复救助家庭生活补助</t>
  </si>
  <si>
    <t>残疾人无障碍改造配套</t>
  </si>
  <si>
    <t>精神病免费服药救助</t>
  </si>
  <si>
    <t>优抚金</t>
  </si>
  <si>
    <t>大学生入伍奖励金</t>
  </si>
  <si>
    <t>义务兵家庭优待金</t>
  </si>
  <si>
    <t>退役军人服务中心（站）办公经费</t>
  </si>
  <si>
    <t>双拥经费</t>
  </si>
  <si>
    <t>慰问经费</t>
  </si>
  <si>
    <t>2101499</t>
  </si>
  <si>
    <t>？</t>
  </si>
  <si>
    <t>严重精神障碍高风险患者监护人补助</t>
  </si>
  <si>
    <t>“八类”从业人员预防性健康检查</t>
  </si>
  <si>
    <t>120应急工作经费</t>
  </si>
  <si>
    <t>爱国卫生专项</t>
  </si>
  <si>
    <t>卫生管理经费</t>
  </si>
  <si>
    <t>重大公共卫生专项</t>
  </si>
  <si>
    <t>原铁山区计划生育服务经费</t>
  </si>
  <si>
    <t>城乡居民基本医疗保险区级配套资金(开)</t>
  </si>
  <si>
    <t>城乡居民基本医疗保险区级配套资金(铁)</t>
  </si>
  <si>
    <t>金山、汪仁城乡居民基本医疗保险区级配套资金</t>
  </si>
  <si>
    <t>困难群众医疗救助资金</t>
  </si>
  <si>
    <t>“两镇一区”城乡居民基本医疗保险委托阳新管理工作经费</t>
  </si>
  <si>
    <t>金山、汪仁城乡居民基本医疗保险委托大冶管理工作经费</t>
  </si>
  <si>
    <t>医疗保险征收经费</t>
  </si>
  <si>
    <t>教师成长工作室工作经费</t>
  </si>
  <si>
    <t>教研工作专项</t>
  </si>
  <si>
    <t>教育工会活动经费</t>
  </si>
  <si>
    <t>教育工作及慰问专项（少先队）</t>
  </si>
  <si>
    <t>课改、学习培训及专家讲座专项</t>
  </si>
  <si>
    <t>学生素质教育</t>
  </si>
  <si>
    <t>学校财务管理专项</t>
  </si>
  <si>
    <t>学校建设工程管理专项</t>
  </si>
  <si>
    <t>中考工作专项</t>
  </si>
  <si>
    <t>中考奖励</t>
  </si>
  <si>
    <t>2050199</t>
  </si>
  <si>
    <t>2021年城乡义务教育补助经费（铁）</t>
  </si>
  <si>
    <t>黄财教发【2021】7号</t>
  </si>
  <si>
    <t>劳务派遣教师工资</t>
  </si>
  <si>
    <t>学校安保“三防”经费</t>
  </si>
  <si>
    <t>聘请轮滑教练</t>
  </si>
  <si>
    <t>公共文化建设费</t>
  </si>
  <si>
    <t>农村文化建设地方配套</t>
  </si>
  <si>
    <t>文化事业费</t>
  </si>
  <si>
    <t>2070202</t>
  </si>
  <si>
    <t>文物保护经费</t>
  </si>
  <si>
    <t>体育事业费</t>
  </si>
  <si>
    <t>科普经费</t>
  </si>
  <si>
    <t>发改工作经费</t>
  </si>
  <si>
    <t>全区项目节能审查监管经费</t>
  </si>
  <si>
    <t>审批项目评审经费</t>
  </si>
  <si>
    <t>开发区普通光伏项目补贴</t>
  </si>
  <si>
    <t>铁山区普通光伏项目补贴</t>
  </si>
  <si>
    <t>招商宣传与推介</t>
  </si>
  <si>
    <t>中介招商费用</t>
  </si>
  <si>
    <t>档案管理经费</t>
  </si>
  <si>
    <t>改制企业职工生活费</t>
  </si>
  <si>
    <t>律师顾问及诉讼费</t>
  </si>
  <si>
    <t>商务工作经费</t>
  </si>
  <si>
    <t>工业高质量发展专项工作经费</t>
  </si>
  <si>
    <t>进规进限企业及成品油专项整治工作经费</t>
  </si>
  <si>
    <t>工程监督协调及质量监管</t>
  </si>
  <si>
    <t>建筑工地特种设备检查</t>
  </si>
  <si>
    <t>人防遗留问题</t>
  </si>
  <si>
    <t>消防从业人员经费</t>
  </si>
  <si>
    <t>重点项目工程推进协调工作经费</t>
  </si>
  <si>
    <t>两镇一区污水运行费</t>
  </si>
  <si>
    <t>村村通客车补贴</t>
  </si>
  <si>
    <t>2149999</t>
  </si>
  <si>
    <t>2210105</t>
  </si>
  <si>
    <t>2240104</t>
  </si>
  <si>
    <t>保洁考核专班经费</t>
  </si>
  <si>
    <t>拆违年度考核经费</t>
  </si>
  <si>
    <t>城管工作考评</t>
  </si>
  <si>
    <t>城管抛洒治理</t>
  </si>
  <si>
    <t>控违、拆违工作经费</t>
  </si>
  <si>
    <t>数字城管平台指挥中心运行维护费</t>
  </si>
  <si>
    <t>协管员经费</t>
  </si>
  <si>
    <t>城维费</t>
  </si>
  <si>
    <t>法律诉讼及第三方事故调查</t>
  </si>
  <si>
    <t>安全生产专项</t>
  </si>
  <si>
    <t>第三方安全隐患排查技术服务费</t>
  </si>
  <si>
    <t>两化体系建设和网络化管理</t>
  </si>
  <si>
    <t>应急救援演习</t>
  </si>
  <si>
    <t>2240699</t>
  </si>
  <si>
    <t>劳务派遣司机</t>
  </si>
  <si>
    <t>生态文明创建工作经费</t>
  </si>
  <si>
    <t>土地专项业务经费</t>
  </si>
  <si>
    <t>地质灾害综合防治</t>
  </si>
  <si>
    <t>校车运行经费</t>
  </si>
  <si>
    <t>中心学校工作经费</t>
  </si>
  <si>
    <t>百花村、曾家湾村学生入学租车费</t>
  </si>
  <si>
    <t>学前教育配套</t>
  </si>
  <si>
    <t>人事代理</t>
  </si>
  <si>
    <t>聘用人员经费</t>
  </si>
  <si>
    <t>乡改人员经费</t>
  </si>
  <si>
    <t>文化以钱养事支出</t>
  </si>
  <si>
    <t>社区专项服务</t>
  </si>
  <si>
    <t>环卫包干经费</t>
  </si>
  <si>
    <t>涉农以钱养事支出</t>
  </si>
  <si>
    <t>四棵水库养事支出</t>
  </si>
  <si>
    <t>2130504</t>
  </si>
  <si>
    <t>村级运转保障-城乡社区环境卫生（乡村保洁员）</t>
  </si>
  <si>
    <t>“两化”体系及基层安监建设经费</t>
  </si>
  <si>
    <t>公厕运转</t>
  </si>
  <si>
    <t>以房管人经费</t>
  </si>
  <si>
    <t>预备役经费</t>
  </si>
  <si>
    <t>办公楼租金及维护</t>
  </si>
  <si>
    <t>乡财经费</t>
  </si>
  <si>
    <t>政府运行经费</t>
  </si>
  <si>
    <t>文化养事支出</t>
  </si>
  <si>
    <t>社区专项服务费</t>
  </si>
  <si>
    <t>四棵街环卫经费</t>
  </si>
  <si>
    <t>涉农养事支出</t>
  </si>
  <si>
    <t xml:space="preserve">  </t>
  </si>
  <si>
    <t>文化乡改人员经费</t>
  </si>
  <si>
    <t>城建乡改人员经费</t>
  </si>
  <si>
    <t>登山步道保洁与维护</t>
  </si>
  <si>
    <t>2130142</t>
  </si>
  <si>
    <t>涉农乡改人员经费</t>
  </si>
  <si>
    <t>驻村工作组支出</t>
  </si>
  <si>
    <t>废弃工业地污染风控工程项目场地租金</t>
  </si>
  <si>
    <t>两化体系及基层安监建设经费</t>
  </si>
  <si>
    <t>财政信息化建设工作经费</t>
  </si>
  <si>
    <t>聘用人员工资</t>
  </si>
  <si>
    <t>“两化”人员及基层安监建设</t>
  </si>
  <si>
    <t>移交遗留债务</t>
  </si>
  <si>
    <t>父子山休闲绿道运营维护</t>
  </si>
  <si>
    <t>铁山西区污水运营</t>
  </si>
  <si>
    <t>2130126</t>
  </si>
  <si>
    <t>农业保险</t>
  </si>
  <si>
    <t>2150205</t>
  </si>
  <si>
    <t>2150207</t>
  </si>
  <si>
    <t>2169901</t>
  </si>
  <si>
    <t>2179902</t>
  </si>
  <si>
    <t>2200199</t>
  </si>
  <si>
    <t>合同制消防员经费</t>
  </si>
  <si>
    <t>消防业务费</t>
  </si>
  <si>
    <t>2020年新开行疫情贷款（8000万元）分年度列支计划（2/5:2022年）</t>
  </si>
  <si>
    <t>单位:元</t>
  </si>
  <si>
    <t>预算单位</t>
  </si>
  <si>
    <t>预算项目</t>
  </si>
  <si>
    <t>2020年新开行
贷款安排</t>
  </si>
  <si>
    <t>2021年末余额</t>
  </si>
  <si>
    <t>2022年安排列支</t>
  </si>
  <si>
    <t>支出功能科目</t>
  </si>
  <si>
    <t>说明</t>
  </si>
  <si>
    <t>机关商品和服务支出</t>
  </si>
  <si>
    <t>应急处置(区本级资金用于疫情防控)</t>
  </si>
  <si>
    <t>应急处置（疫情防控物资搬运费用）</t>
  </si>
  <si>
    <t>22499</t>
  </si>
  <si>
    <t>机关资本性支出（一）</t>
  </si>
  <si>
    <t>全自动红外测温设备采购资金</t>
  </si>
  <si>
    <t>重度残疾人补助</t>
  </si>
  <si>
    <t>对个人和家庭的补助</t>
  </si>
  <si>
    <t>黄石经济技术开发区·铁山区卫生健康局</t>
  </si>
  <si>
    <t>应急处置</t>
  </si>
  <si>
    <t>应急处置（支援武汉爱心菜）</t>
  </si>
  <si>
    <t>大冶市汪仁镇人民政府</t>
  </si>
  <si>
    <t>阳新县太子庙镇人民政府</t>
  </si>
  <si>
    <t>阳新县大王殿镇人民政府</t>
  </si>
  <si>
    <t>黄石经济技术开发区章山街道办事处</t>
  </si>
  <si>
    <t>国库科</t>
  </si>
  <si>
    <t>本页小计</t>
  </si>
  <si>
    <t>2022年一般公共预算支出-预备费明细</t>
  </si>
  <si>
    <t>序号</t>
  </si>
  <si>
    <t>元至10月份已执行情况：</t>
  </si>
  <si>
    <t>铁山街办</t>
  </si>
  <si>
    <t>卫健局</t>
  </si>
  <si>
    <t>教育局</t>
  </si>
  <si>
    <t>经信局</t>
  </si>
  <si>
    <t>建设局</t>
  </si>
  <si>
    <t>应急局</t>
  </si>
  <si>
    <t>金山街办</t>
  </si>
  <si>
    <t>2022年一般公共预算支出-新增需求明细</t>
  </si>
  <si>
    <t>资金需求</t>
  </si>
  <si>
    <t>处理建议</t>
  </si>
  <si>
    <t>预算调整新增需求：</t>
  </si>
  <si>
    <t>政协</t>
  </si>
  <si>
    <t>党政办</t>
  </si>
  <si>
    <t>OA办公系统运营费</t>
  </si>
  <si>
    <t>政法委</t>
  </si>
  <si>
    <t>区检察院工作网国产替代化经费</t>
  </si>
  <si>
    <t>区法院弥补省级经费不足</t>
  </si>
  <si>
    <t>群团</t>
  </si>
  <si>
    <t>工青妇换届选举经费</t>
  </si>
  <si>
    <t>宣传部</t>
  </si>
  <si>
    <t>宣传工作经费</t>
  </si>
  <si>
    <t>政数局</t>
  </si>
  <si>
    <t>民企中心</t>
  </si>
  <si>
    <t>重大项目拉练等经费</t>
  </si>
  <si>
    <t>统计局</t>
  </si>
  <si>
    <t>农业农村局</t>
  </si>
  <si>
    <t>人社局</t>
  </si>
  <si>
    <t>民政局</t>
  </si>
  <si>
    <t>2070299</t>
  </si>
  <si>
    <t>文旅局</t>
  </si>
  <si>
    <t>文物保护区域性统一评价</t>
  </si>
  <si>
    <t>城管局</t>
  </si>
  <si>
    <t>山南污水处理厂管网排查检测费</t>
  </si>
  <si>
    <t>自规局</t>
  </si>
  <si>
    <t>地质灾害综合防治体系建设补助经费</t>
  </si>
  <si>
    <t>章山街办</t>
  </si>
  <si>
    <t>2020-2021城管考核资金</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</si>
</sst>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Red]\-#,##0.00\ "/>
    <numFmt numFmtId="177" formatCode="0.00_ "/>
    <numFmt numFmtId="178" formatCode="#,##0_ ;[Red]\-#,##0\ "/>
    <numFmt numFmtId="179" formatCode="m&quot;月&quot;d&quot;日&quot;;@"/>
    <numFmt numFmtId="180" formatCode="_ * #,##0_ ;_ * \-#,##0_ ;_ * &quot;-&quot;??_ ;_ @_ "/>
    <numFmt numFmtId="181" formatCode="#,##0_ "/>
  </numFmts>
  <fonts count="87">
    <font>
      <sz val="11"/>
      <color theme="1"/>
      <name val="宋体"/>
      <charset val="134"/>
      <scheme val="minor"/>
    </font>
    <font>
      <sz val="24"/>
      <name val="宋体"/>
      <charset val="134"/>
    </font>
    <font>
      <sz val="9"/>
      <name val="宋体"/>
      <charset val="134"/>
    </font>
    <font>
      <b/>
      <sz val="10"/>
      <color theme="1"/>
      <name val="宋体"/>
      <charset val="134"/>
      <scheme val="minor"/>
    </font>
    <font>
      <b/>
      <sz val="11"/>
      <color theme="1"/>
      <name val="宋体"/>
      <charset val="134"/>
      <scheme val="minor"/>
    </font>
    <font>
      <b/>
      <sz val="24"/>
      <name val="宋体"/>
      <charset val="134"/>
    </font>
    <font>
      <sz val="12"/>
      <name val="宋体"/>
      <charset val="134"/>
    </font>
    <font>
      <b/>
      <sz val="10"/>
      <name val="宋体"/>
      <charset val="134"/>
    </font>
    <font>
      <b/>
      <sz val="8"/>
      <name val="宋体"/>
      <charset val="134"/>
    </font>
    <font>
      <sz val="10"/>
      <name val="宋体"/>
      <charset val="134"/>
    </font>
    <font>
      <sz val="8"/>
      <name val="宋体"/>
      <charset val="134"/>
    </font>
    <font>
      <sz val="10"/>
      <color rgb="FFFF0000"/>
      <name val="宋体"/>
      <charset val="134"/>
    </font>
    <font>
      <b/>
      <sz val="21"/>
      <color rgb="FF000000"/>
      <name val="宋体"/>
      <charset val="134"/>
      <scheme val="minor"/>
    </font>
    <font>
      <b/>
      <sz val="9"/>
      <color rgb="FF000000"/>
      <name val="宋体"/>
      <charset val="134"/>
      <scheme val="minor"/>
    </font>
    <font>
      <b/>
      <sz val="24"/>
      <color rgb="FF000000"/>
      <name val="宋体"/>
      <charset val="134"/>
      <scheme val="minor"/>
    </font>
    <font>
      <sz val="9"/>
      <color rgb="FF000000"/>
      <name val="宋体"/>
      <charset val="134"/>
      <scheme val="minor"/>
    </font>
    <font>
      <sz val="8"/>
      <color rgb="FF000000"/>
      <name val="宋体"/>
      <charset val="134"/>
      <scheme val="minor"/>
    </font>
    <font>
      <b/>
      <sz val="9"/>
      <name val="宋体"/>
      <charset val="134"/>
    </font>
    <font>
      <sz val="9"/>
      <color rgb="FFFF0000"/>
      <name val="宋体"/>
      <charset val="134"/>
    </font>
    <font>
      <sz val="11"/>
      <color rgb="FFFF0000"/>
      <name val="宋体"/>
      <charset val="134"/>
      <scheme val="minor"/>
    </font>
    <font>
      <sz val="11"/>
      <name val="宋体"/>
      <charset val="134"/>
      <scheme val="minor"/>
    </font>
    <font>
      <sz val="10"/>
      <name val="宋体"/>
      <charset val="134"/>
      <scheme val="minor"/>
    </font>
    <font>
      <sz val="10"/>
      <color theme="1"/>
      <name val="宋体"/>
      <charset val="134"/>
      <scheme val="minor"/>
    </font>
    <font>
      <sz val="8"/>
      <color rgb="FFFF0000"/>
      <name val="SimSun"/>
      <charset val="134"/>
    </font>
    <font>
      <sz val="8"/>
      <color theme="1"/>
      <name val="宋体"/>
      <charset val="134"/>
      <scheme val="minor"/>
    </font>
    <font>
      <sz val="8"/>
      <color rgb="FFFF0000"/>
      <name val="宋体"/>
      <charset val="134"/>
    </font>
    <font>
      <sz val="8"/>
      <color rgb="FFFF0000"/>
      <name val="宋体"/>
      <charset val="134"/>
      <scheme val="minor"/>
    </font>
    <font>
      <b/>
      <sz val="8"/>
      <color rgb="FF000000"/>
      <name val="宋体"/>
      <charset val="134"/>
      <scheme val="minor"/>
    </font>
    <font>
      <sz val="10"/>
      <color rgb="FFFF0000"/>
      <name val="宋体"/>
      <charset val="134"/>
      <scheme val="minor"/>
    </font>
    <font>
      <sz val="8"/>
      <name val="宋体"/>
      <charset val="134"/>
      <scheme val="minor"/>
    </font>
    <font>
      <sz val="10"/>
      <name val="Calibri"/>
      <charset val="0"/>
    </font>
    <font>
      <b/>
      <sz val="10"/>
      <name val="宋体"/>
      <charset val="0"/>
    </font>
    <font>
      <b/>
      <sz val="10"/>
      <color rgb="FFFF0000"/>
      <name val="宋体"/>
      <charset val="134"/>
    </font>
    <font>
      <sz val="10"/>
      <color rgb="FFFF0000"/>
      <name val="Calibri"/>
      <charset val="0"/>
    </font>
    <font>
      <sz val="10"/>
      <color theme="1"/>
      <name val="宋体"/>
      <charset val="134"/>
    </font>
    <font>
      <b/>
      <sz val="9"/>
      <name val="黑体"/>
      <charset val="134"/>
    </font>
    <font>
      <sz val="10"/>
      <name val="黑体"/>
      <charset val="134"/>
    </font>
    <font>
      <b/>
      <sz val="24"/>
      <name val="方正小标宋_GBK"/>
      <charset val="134"/>
    </font>
    <font>
      <sz val="11"/>
      <name val="宋体"/>
      <charset val="134"/>
    </font>
    <font>
      <b/>
      <sz val="14"/>
      <color indexed="8"/>
      <name val="仿宋"/>
      <charset val="134"/>
    </font>
    <font>
      <b/>
      <sz val="14"/>
      <name val="仿宋"/>
      <charset val="134"/>
    </font>
    <font>
      <sz val="14"/>
      <name val="仿宋"/>
      <charset val="134"/>
    </font>
    <font>
      <b/>
      <sz val="14"/>
      <name val="宋体"/>
      <charset val="134"/>
    </font>
    <font>
      <b/>
      <sz val="12"/>
      <name val="宋体"/>
      <charset val="134"/>
    </font>
    <font>
      <b/>
      <sz val="11"/>
      <name val="宋体"/>
      <charset val="134"/>
    </font>
    <font>
      <sz val="10"/>
      <color rgb="FF000000"/>
      <name val="宋体"/>
      <charset val="134"/>
    </font>
    <font>
      <sz val="11"/>
      <color indexed="8"/>
      <name val="宋体"/>
      <charset val="134"/>
    </font>
    <font>
      <sz val="12"/>
      <name val="黑体"/>
      <charset val="134"/>
    </font>
    <font>
      <b/>
      <sz val="12"/>
      <color indexed="8"/>
      <name val="宋体"/>
      <charset val="134"/>
    </font>
    <font>
      <b/>
      <sz val="10"/>
      <color indexed="8"/>
      <name val="宋体"/>
      <charset val="134"/>
    </font>
    <font>
      <b/>
      <sz val="12"/>
      <color theme="1"/>
      <name val="宋体"/>
      <charset val="134"/>
      <scheme val="minor"/>
    </font>
    <font>
      <sz val="12"/>
      <color theme="1"/>
      <name val="黑体"/>
      <charset val="134"/>
    </font>
    <font>
      <b/>
      <sz val="24"/>
      <color theme="1"/>
      <name val="宋体"/>
      <charset val="134"/>
      <scheme val="minor"/>
    </font>
    <font>
      <b/>
      <sz val="12"/>
      <name val="黑体"/>
      <charset val="134"/>
    </font>
    <font>
      <b/>
      <sz val="10"/>
      <color theme="1"/>
      <name val="黑体"/>
      <charset val="134"/>
    </font>
    <font>
      <b/>
      <sz val="12"/>
      <color theme="1"/>
      <name val="黑体"/>
      <charset val="134"/>
    </font>
    <font>
      <b/>
      <sz val="10"/>
      <name val="黑体"/>
      <charset val="134"/>
    </font>
    <font>
      <b/>
      <sz val="8"/>
      <name val="黑体"/>
      <charset val="134"/>
    </font>
    <font>
      <sz val="12"/>
      <color rgb="FFFF0000"/>
      <name val="黑体"/>
      <charset val="134"/>
    </font>
    <font>
      <b/>
      <sz val="24"/>
      <name val="方正大标宋简体"/>
      <charset val="134"/>
    </font>
    <font>
      <sz val="10"/>
      <color theme="1"/>
      <name val="黑体"/>
      <charset val="134"/>
    </font>
    <font>
      <b/>
      <sz val="9"/>
      <color rgb="FFFF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23"/>
      <color rgb="FF000000"/>
      <name val="宋体"/>
      <charset val="134"/>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color indexed="8"/>
      <name val="宋体"/>
      <charset val="134"/>
    </font>
    <font>
      <sz val="10"/>
      <name val="Arial"/>
      <charset val="0"/>
    </font>
    <font>
      <b/>
      <sz val="12"/>
      <name val="Times New Roman"/>
      <charset val="134"/>
    </font>
    <font>
      <b/>
      <sz val="9"/>
      <name val="宋体"/>
      <charset val="134"/>
    </font>
    <font>
      <sz val="9"/>
      <name val="宋体"/>
      <charset val="134"/>
    </font>
  </fonts>
  <fills count="4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rgb="FFC0C0C0"/>
        <bgColor rgb="FFC0C0C0"/>
      </patternFill>
    </fill>
    <fill>
      <patternFill patternType="solid">
        <fgColor theme="2"/>
        <bgColor indexed="64"/>
      </patternFill>
    </fill>
    <fill>
      <patternFill patternType="solid">
        <fgColor theme="7" tint="0.799981688894314"/>
        <bgColor indexed="64"/>
      </patternFill>
    </fill>
    <fill>
      <patternFill patternType="solid">
        <fgColor theme="9" tint="0.799920651875362"/>
        <bgColor indexed="64"/>
      </patternFill>
    </fill>
    <fill>
      <patternFill patternType="solid">
        <fgColor theme="9" tint="0.799981688894314"/>
        <bgColor indexed="64"/>
      </patternFill>
    </fill>
    <fill>
      <patternFill patternType="solid">
        <fgColor theme="5" tint="-0.249977111117893"/>
        <bgColor indexed="64"/>
      </patternFill>
    </fill>
    <fill>
      <patternFill patternType="solid">
        <fgColor rgb="FF92D050"/>
        <bgColor indexed="64"/>
      </patternFill>
    </fill>
    <fill>
      <patternFill patternType="solid">
        <fgColor theme="7" tint="0.8"/>
        <bgColor indexed="64"/>
      </patternFill>
    </fill>
    <fill>
      <patternFill patternType="solid">
        <fgColor theme="9" tint="0.799951170384838"/>
        <bgColor indexed="64"/>
      </patternFill>
    </fill>
    <fill>
      <patternFill patternType="solid">
        <fgColor theme="9" tint="0.8"/>
        <bgColor indexed="64"/>
      </patternFill>
    </fill>
    <fill>
      <patternFill patternType="solid">
        <fgColor theme="8" tint="0.6"/>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0">
    <xf numFmtId="0" fontId="0" fillId="0" borderId="0">
      <alignment vertical="center"/>
    </xf>
    <xf numFmtId="42" fontId="0" fillId="0" borderId="0" applyFont="0" applyFill="0" applyBorder="0" applyAlignment="0" applyProtection="0">
      <alignment vertical="center"/>
    </xf>
    <xf numFmtId="0" fontId="62" fillId="18" borderId="0" applyNumberFormat="0" applyBorder="0" applyAlignment="0" applyProtection="0">
      <alignment vertical="center"/>
    </xf>
    <xf numFmtId="0" fontId="63" fillId="19"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2" fillId="20" borderId="0" applyNumberFormat="0" applyBorder="0" applyAlignment="0" applyProtection="0">
      <alignment vertical="center"/>
    </xf>
    <xf numFmtId="0" fontId="64" fillId="21" borderId="0" applyNumberFormat="0" applyBorder="0" applyAlignment="0" applyProtection="0">
      <alignment vertical="center"/>
    </xf>
    <xf numFmtId="43" fontId="0" fillId="0" borderId="0" applyFont="0" applyFill="0" applyBorder="0" applyAlignment="0" applyProtection="0">
      <alignment vertical="center"/>
    </xf>
    <xf numFmtId="0" fontId="65" fillId="22" borderId="0" applyNumberFormat="0" applyBorder="0" applyAlignment="0" applyProtection="0">
      <alignment vertical="center"/>
    </xf>
    <xf numFmtId="0" fontId="66" fillId="0" borderId="0" applyNumberFormat="0" applyFill="0" applyBorder="0" applyAlignment="0" applyProtection="0">
      <alignment vertical="center"/>
    </xf>
    <xf numFmtId="9" fontId="0" fillId="0" borderId="0" applyFont="0" applyFill="0" applyBorder="0" applyAlignment="0" applyProtection="0">
      <alignment vertical="center"/>
    </xf>
    <xf numFmtId="0" fontId="2" fillId="0" borderId="0"/>
    <xf numFmtId="0" fontId="67" fillId="0" borderId="0" applyNumberFormat="0" applyFill="0" applyBorder="0" applyAlignment="0" applyProtection="0">
      <alignment vertical="center"/>
    </xf>
    <xf numFmtId="43" fontId="6" fillId="0" borderId="0" applyFont="0" applyFill="0" applyBorder="0" applyAlignment="0" applyProtection="0">
      <alignment vertical="center"/>
    </xf>
    <xf numFmtId="0" fontId="0" fillId="23" borderId="14" applyNumberFormat="0" applyFont="0" applyAlignment="0" applyProtection="0">
      <alignment vertical="center"/>
    </xf>
    <xf numFmtId="0" fontId="68" fillId="0" borderId="0">
      <alignment vertical="center"/>
    </xf>
    <xf numFmtId="0" fontId="65" fillId="24" borderId="0" applyNumberFormat="0" applyBorder="0" applyAlignment="0" applyProtection="0">
      <alignment vertical="center"/>
    </xf>
    <xf numFmtId="0" fontId="69"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15" applyNumberFormat="0" applyFill="0" applyAlignment="0" applyProtection="0">
      <alignment vertical="center"/>
    </xf>
    <xf numFmtId="0" fontId="74" fillId="0" borderId="15" applyNumberFormat="0" applyFill="0" applyAlignment="0" applyProtection="0">
      <alignment vertical="center"/>
    </xf>
    <xf numFmtId="0" fontId="65" fillId="25" borderId="0" applyNumberFormat="0" applyBorder="0" applyAlignment="0" applyProtection="0">
      <alignment vertical="center"/>
    </xf>
    <xf numFmtId="0" fontId="69" fillId="0" borderId="16" applyNumberFormat="0" applyFill="0" applyAlignment="0" applyProtection="0">
      <alignment vertical="center"/>
    </xf>
    <xf numFmtId="0" fontId="65" fillId="26" borderId="0" applyNumberFormat="0" applyBorder="0" applyAlignment="0" applyProtection="0">
      <alignment vertical="center"/>
    </xf>
    <xf numFmtId="0" fontId="75" fillId="27" borderId="17" applyNumberFormat="0" applyAlignment="0" applyProtection="0">
      <alignment vertical="center"/>
    </xf>
    <xf numFmtId="0" fontId="76" fillId="27" borderId="13" applyNumberFormat="0" applyAlignment="0" applyProtection="0">
      <alignment vertical="center"/>
    </xf>
    <xf numFmtId="0" fontId="77" fillId="28" borderId="18" applyNumberFormat="0" applyAlignment="0" applyProtection="0">
      <alignment vertical="center"/>
    </xf>
    <xf numFmtId="0" fontId="62" fillId="10" borderId="0" applyNumberFormat="0" applyBorder="0" applyAlignment="0" applyProtection="0">
      <alignment vertical="center"/>
    </xf>
    <xf numFmtId="0" fontId="65" fillId="29" borderId="0" applyNumberFormat="0" applyBorder="0" applyAlignment="0" applyProtection="0">
      <alignment vertical="center"/>
    </xf>
    <xf numFmtId="0" fontId="78" fillId="0" borderId="19" applyNumberFormat="0" applyFill="0" applyAlignment="0" applyProtection="0">
      <alignment vertical="center"/>
    </xf>
    <xf numFmtId="0" fontId="79" fillId="0" borderId="20" applyNumberFormat="0" applyFill="0" applyAlignment="0" applyProtection="0">
      <alignment vertical="center"/>
    </xf>
    <xf numFmtId="0" fontId="80" fillId="30" borderId="0" applyNumberFormat="0" applyBorder="0" applyAlignment="0" applyProtection="0">
      <alignment vertical="center"/>
    </xf>
    <xf numFmtId="0" fontId="81" fillId="31" borderId="0" applyNumberFormat="0" applyBorder="0" applyAlignment="0" applyProtection="0">
      <alignment vertical="center"/>
    </xf>
    <xf numFmtId="0" fontId="62" fillId="32" borderId="0" applyNumberFormat="0" applyBorder="0" applyAlignment="0" applyProtection="0">
      <alignment vertical="center"/>
    </xf>
    <xf numFmtId="0" fontId="65" fillId="33" borderId="0" applyNumberFormat="0" applyBorder="0" applyAlignment="0" applyProtection="0">
      <alignment vertical="center"/>
    </xf>
    <xf numFmtId="0" fontId="62" fillId="34" borderId="0" applyNumberFormat="0" applyBorder="0" applyAlignment="0" applyProtection="0">
      <alignment vertical="center"/>
    </xf>
    <xf numFmtId="0" fontId="62" fillId="35" borderId="0" applyNumberFormat="0" applyBorder="0" applyAlignment="0" applyProtection="0">
      <alignment vertical="center"/>
    </xf>
    <xf numFmtId="0" fontId="62" fillId="36" borderId="0" applyNumberFormat="0" applyBorder="0" applyAlignment="0" applyProtection="0">
      <alignment vertical="center"/>
    </xf>
    <xf numFmtId="0" fontId="62" fillId="37" borderId="0" applyNumberFormat="0" applyBorder="0" applyAlignment="0" applyProtection="0">
      <alignment vertical="center"/>
    </xf>
    <xf numFmtId="0" fontId="65" fillId="38" borderId="0" applyNumberFormat="0" applyBorder="0" applyAlignment="0" applyProtection="0">
      <alignment vertical="center"/>
    </xf>
    <xf numFmtId="41" fontId="0" fillId="0" borderId="0" applyFont="0" applyFill="0" applyBorder="0" applyAlignment="0" applyProtection="0">
      <alignment vertical="center"/>
    </xf>
    <xf numFmtId="0" fontId="65" fillId="39" borderId="0" applyNumberFormat="0" applyBorder="0" applyAlignment="0" applyProtection="0">
      <alignment vertical="center"/>
    </xf>
    <xf numFmtId="0" fontId="62" fillId="8" borderId="0" applyNumberFormat="0" applyBorder="0" applyAlignment="0" applyProtection="0">
      <alignment vertical="center"/>
    </xf>
    <xf numFmtId="0" fontId="62" fillId="40" borderId="0" applyNumberFormat="0" applyBorder="0" applyAlignment="0" applyProtection="0">
      <alignment vertical="center"/>
    </xf>
    <xf numFmtId="0" fontId="65" fillId="41" borderId="0" applyNumberFormat="0" applyBorder="0" applyAlignment="0" applyProtection="0">
      <alignment vertical="center"/>
    </xf>
    <xf numFmtId="0" fontId="0" fillId="0" borderId="0">
      <alignment vertical="center"/>
    </xf>
    <xf numFmtId="0" fontId="62" fillId="17" borderId="0" applyNumberFormat="0" applyBorder="0" applyAlignment="0" applyProtection="0">
      <alignment vertical="center"/>
    </xf>
    <xf numFmtId="0" fontId="65" fillId="42" borderId="0" applyNumberFormat="0" applyBorder="0" applyAlignment="0" applyProtection="0">
      <alignment vertical="center"/>
    </xf>
    <xf numFmtId="0" fontId="65" fillId="43" borderId="0" applyNumberFormat="0" applyBorder="0" applyAlignment="0" applyProtection="0">
      <alignment vertical="center"/>
    </xf>
    <xf numFmtId="0" fontId="62" fillId="44" borderId="0" applyNumberFormat="0" applyBorder="0" applyAlignment="0" applyProtection="0">
      <alignment vertical="center"/>
    </xf>
    <xf numFmtId="0" fontId="65" fillId="45" borderId="0" applyNumberFormat="0" applyBorder="0" applyAlignment="0" applyProtection="0">
      <alignment vertical="center"/>
    </xf>
    <xf numFmtId="0" fontId="82" fillId="0" borderId="0">
      <alignment vertical="center"/>
    </xf>
    <xf numFmtId="0" fontId="6" fillId="0" borderId="0">
      <alignment vertical="center"/>
    </xf>
    <xf numFmtId="43" fontId="6" fillId="0" borderId="0" applyFont="0" applyFill="0" applyBorder="0" applyAlignment="0" applyProtection="0">
      <alignment vertical="center"/>
    </xf>
    <xf numFmtId="0" fontId="6" fillId="0" borderId="0">
      <alignment vertical="center"/>
    </xf>
    <xf numFmtId="43" fontId="6" fillId="0" borderId="0" applyFont="0" applyFill="0" applyBorder="0" applyAlignment="0" applyProtection="0">
      <alignment vertical="center"/>
    </xf>
    <xf numFmtId="0" fontId="82" fillId="0" borderId="0">
      <alignment vertical="center"/>
    </xf>
    <xf numFmtId="43" fontId="0" fillId="0" borderId="0" applyFont="0" applyFill="0" applyBorder="0" applyAlignment="0" applyProtection="0">
      <alignment vertical="center"/>
    </xf>
    <xf numFmtId="0" fontId="6" fillId="0" borderId="0">
      <alignment vertical="center"/>
    </xf>
    <xf numFmtId="0" fontId="2" fillId="0" borderId="0"/>
    <xf numFmtId="44" fontId="0" fillId="0" borderId="0" applyFont="0" applyFill="0" applyBorder="0" applyAlignment="0" applyProtection="0">
      <alignment vertical="center"/>
    </xf>
    <xf numFmtId="0" fontId="6" fillId="0" borderId="0"/>
    <xf numFmtId="0" fontId="83" fillId="0" borderId="0"/>
    <xf numFmtId="0" fontId="6" fillId="0" borderId="0">
      <alignment vertical="center"/>
    </xf>
    <xf numFmtId="0" fontId="46" fillId="0" borderId="0">
      <alignment vertical="center"/>
    </xf>
    <xf numFmtId="0" fontId="6" fillId="0" borderId="0"/>
    <xf numFmtId="0" fontId="6" fillId="0" borderId="0">
      <protection locked="0"/>
    </xf>
  </cellStyleXfs>
  <cellXfs count="402">
    <xf numFmtId="0" fontId="0" fillId="0" borderId="0" xfId="0">
      <alignment vertical="center"/>
    </xf>
    <xf numFmtId="0" fontId="1" fillId="0" borderId="0" xfId="0" applyFont="1" applyFill="1" applyBorder="1" applyAlignment="1"/>
    <xf numFmtId="0" fontId="2" fillId="0" borderId="0" xfId="0" applyFont="1" applyFill="1" applyBorder="1" applyAlignment="1"/>
    <xf numFmtId="0" fontId="3" fillId="0" borderId="0" xfId="0" applyFont="1" applyAlignment="1">
      <alignment vertical="center"/>
    </xf>
    <xf numFmtId="0" fontId="4" fillId="0" borderId="0" xfId="0" applyFont="1">
      <alignment vertical="center"/>
    </xf>
    <xf numFmtId="0" fontId="5" fillId="0" borderId="0" xfId="0" applyFont="1" applyFill="1" applyAlignment="1">
      <alignment horizontal="center"/>
    </xf>
    <xf numFmtId="0" fontId="2" fillId="0" borderId="0" xfId="0" applyFont="1" applyFill="1" applyBorder="1" applyAlignment="1">
      <alignment horizontal="right"/>
    </xf>
    <xf numFmtId="176" fontId="2" fillId="0" borderId="0" xfId="0" applyNumberFormat="1" applyFont="1" applyFill="1" applyBorder="1" applyAlignment="1"/>
    <xf numFmtId="176" fontId="6" fillId="0" borderId="0" xfId="0" applyNumberFormat="1" applyFont="1" applyFill="1" applyBorder="1" applyAlignment="1">
      <alignment horizontal="right" vertical="center" wrapText="1"/>
    </xf>
    <xf numFmtId="0" fontId="3" fillId="0" borderId="1" xfId="0" applyFont="1" applyBorder="1" applyAlignment="1">
      <alignment horizontal="center" vertical="center"/>
    </xf>
    <xf numFmtId="0" fontId="7" fillId="0" borderId="1" xfId="0" applyFont="1" applyFill="1" applyBorder="1" applyAlignment="1">
      <alignment horizontal="center" vertical="center" wrapText="1"/>
    </xf>
    <xf numFmtId="176"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0" fontId="7" fillId="0" borderId="4" xfId="0" applyFont="1" applyFill="1" applyBorder="1" applyAlignment="1">
      <alignment horizontal="left" vertical="center"/>
    </xf>
    <xf numFmtId="176" fontId="7" fillId="0" borderId="1" xfId="0" applyNumberFormat="1" applyFont="1" applyFill="1" applyBorder="1" applyAlignment="1">
      <alignment vertical="center"/>
    </xf>
    <xf numFmtId="176" fontId="8" fillId="0" borderId="1" xfId="0" applyNumberFormat="1" applyFont="1" applyFill="1" applyBorder="1" applyAlignment="1">
      <alignment horizontal="left" vertical="center" wrapText="1"/>
    </xf>
    <xf numFmtId="49" fontId="9" fillId="2" borderId="1" xfId="0" applyNumberFormat="1" applyFont="1" applyFill="1" applyBorder="1" applyAlignment="1" applyProtection="1">
      <alignment horizontal="right" vertical="center" wrapText="1"/>
    </xf>
    <xf numFmtId="49" fontId="9" fillId="2" borderId="1" xfId="0" applyNumberFormat="1" applyFont="1" applyFill="1" applyBorder="1" applyAlignment="1" applyProtection="1">
      <alignment horizontal="left" vertical="center" wrapText="1"/>
    </xf>
    <xf numFmtId="49" fontId="9" fillId="0" borderId="1" xfId="0" applyNumberFormat="1" applyFont="1" applyFill="1" applyBorder="1" applyAlignment="1" applyProtection="1">
      <alignment horizontal="left" vertical="center" wrapText="1"/>
    </xf>
    <xf numFmtId="176" fontId="10" fillId="0" borderId="1" xfId="0" applyNumberFormat="1" applyFont="1" applyFill="1" applyBorder="1" applyAlignment="1" applyProtection="1">
      <alignment horizontal="left" vertical="center" wrapText="1"/>
    </xf>
    <xf numFmtId="49" fontId="9" fillId="3" borderId="1" xfId="0" applyNumberFormat="1" applyFont="1" applyFill="1" applyBorder="1" applyAlignment="1" applyProtection="1">
      <alignment horizontal="right" vertical="center" wrapText="1"/>
    </xf>
    <xf numFmtId="0" fontId="4" fillId="0" borderId="1" xfId="0" applyFont="1" applyBorder="1">
      <alignment vertical="center"/>
    </xf>
    <xf numFmtId="0" fontId="7" fillId="4" borderId="1" xfId="0" applyFont="1" applyFill="1" applyBorder="1" applyAlignment="1">
      <alignment horizontal="center" vertical="center"/>
    </xf>
    <xf numFmtId="176" fontId="7" fillId="0" borderId="1" xfId="0" applyNumberFormat="1" applyFont="1" applyFill="1" applyBorder="1" applyAlignment="1">
      <alignment horizontal="right" vertical="center"/>
    </xf>
    <xf numFmtId="49" fontId="9" fillId="4" borderId="1" xfId="0" applyNumberFormat="1" applyFont="1" applyFill="1" applyBorder="1" applyAlignment="1" applyProtection="1">
      <alignment horizontal="left" vertical="center" wrapText="1"/>
    </xf>
    <xf numFmtId="176" fontId="7" fillId="0" borderId="1" xfId="0" applyNumberFormat="1" applyFont="1" applyFill="1" applyBorder="1" applyAlignment="1" applyProtection="1">
      <alignment horizontal="left" vertical="center" wrapText="1"/>
    </xf>
    <xf numFmtId="49" fontId="11" fillId="2" borderId="1" xfId="0" applyNumberFormat="1" applyFont="1" applyFill="1" applyBorder="1" applyAlignment="1" applyProtection="1">
      <alignment horizontal="right" vertical="center" wrapText="1"/>
    </xf>
    <xf numFmtId="49" fontId="11" fillId="2" borderId="1" xfId="0" applyNumberFormat="1" applyFont="1" applyFill="1" applyBorder="1" applyAlignment="1" applyProtection="1">
      <alignment horizontal="left" vertical="center" wrapText="1"/>
    </xf>
    <xf numFmtId="176" fontId="7" fillId="5" borderId="1" xfId="0" applyNumberFormat="1" applyFont="1" applyFill="1" applyBorder="1" applyAlignment="1">
      <alignment horizontal="right" vertical="center"/>
    </xf>
    <xf numFmtId="0" fontId="12" fillId="0" borderId="0" xfId="0" applyFont="1" applyFill="1" applyAlignment="1">
      <alignment horizontal="center" vertical="center"/>
    </xf>
    <xf numFmtId="0" fontId="13" fillId="0" borderId="0" xfId="0" applyFont="1" applyFill="1" applyAlignment="1">
      <alignment horizontal="center" vertical="center" wrapText="1"/>
    </xf>
    <xf numFmtId="0" fontId="12" fillId="0" borderId="0" xfId="0" applyFont="1" applyFill="1" applyAlignment="1">
      <alignment horizontal="center" vertical="center" wrapText="1"/>
    </xf>
    <xf numFmtId="176" fontId="12" fillId="0" borderId="0" xfId="0" applyNumberFormat="1" applyFont="1" applyFill="1" applyAlignment="1">
      <alignment horizontal="center" vertical="center" wrapText="1"/>
    </xf>
    <xf numFmtId="0" fontId="14" fillId="0" borderId="0" xfId="0" applyFont="1" applyFill="1" applyAlignment="1">
      <alignment horizontal="center" vertical="center" wrapText="1"/>
    </xf>
    <xf numFmtId="176" fontId="14" fillId="0" borderId="0" xfId="0" applyNumberFormat="1" applyFont="1" applyFill="1" applyAlignment="1">
      <alignment horizontal="center" vertical="center" wrapText="1"/>
    </xf>
    <xf numFmtId="0" fontId="13" fillId="0" borderId="0" xfId="0" applyFont="1" applyFill="1" applyAlignment="1">
      <alignment horizontal="left" vertical="center" wrapText="1"/>
    </xf>
    <xf numFmtId="0" fontId="15" fillId="0" borderId="0" xfId="0" applyFont="1" applyFill="1" applyAlignment="1">
      <alignment horizontal="left" vertical="center" wrapText="1"/>
    </xf>
    <xf numFmtId="176" fontId="15" fillId="0" borderId="0" xfId="0" applyNumberFormat="1" applyFont="1" applyFill="1" applyAlignment="1">
      <alignment horizontal="left" vertical="center" wrapText="1"/>
    </xf>
    <xf numFmtId="0" fontId="13" fillId="0" borderId="0" xfId="0" applyFont="1" applyFill="1" applyAlignment="1">
      <alignment horizontal="right" vertical="center" wrapText="1"/>
    </xf>
    <xf numFmtId="0" fontId="13" fillId="6" borderId="5" xfId="0" applyFont="1" applyFill="1" applyBorder="1" applyAlignment="1">
      <alignment horizontal="center" vertical="center" wrapText="1"/>
    </xf>
    <xf numFmtId="176" fontId="13" fillId="6" borderId="5" xfId="0" applyNumberFormat="1" applyFont="1" applyFill="1" applyBorder="1" applyAlignment="1">
      <alignment horizontal="center" vertical="center" wrapText="1"/>
    </xf>
    <xf numFmtId="0" fontId="16" fillId="0" borderId="5" xfId="0" applyFont="1" applyFill="1" applyBorder="1" applyAlignment="1">
      <alignment horizontal="left" vertical="center" wrapText="1"/>
    </xf>
    <xf numFmtId="176" fontId="15" fillId="0" borderId="5" xfId="0" applyNumberFormat="1" applyFont="1" applyFill="1" applyBorder="1" applyAlignment="1">
      <alignment horizontal="right" vertical="center" wrapText="1"/>
    </xf>
    <xf numFmtId="0" fontId="15" fillId="0" borderId="5" xfId="0" applyFont="1" applyFill="1" applyBorder="1" applyAlignment="1">
      <alignment horizontal="center" vertical="center" wrapText="1"/>
    </xf>
    <xf numFmtId="0" fontId="15" fillId="0" borderId="5" xfId="0" applyFont="1" applyFill="1" applyBorder="1" applyAlignment="1">
      <alignment horizontal="left" vertical="center" wrapText="1"/>
    </xf>
    <xf numFmtId="0" fontId="13" fillId="0" borderId="5" xfId="0" applyFont="1" applyFill="1" applyBorder="1" applyAlignment="1">
      <alignment horizontal="center" vertical="center" wrapText="1"/>
    </xf>
    <xf numFmtId="176" fontId="13" fillId="0" borderId="5" xfId="0" applyNumberFormat="1" applyFont="1" applyFill="1" applyBorder="1" applyAlignment="1">
      <alignment horizontal="right" vertical="center" wrapText="1"/>
    </xf>
    <xf numFmtId="0" fontId="13" fillId="0" borderId="5" xfId="0" applyFont="1" applyFill="1" applyBorder="1" applyAlignment="1">
      <alignment horizontal="left" vertical="center" wrapText="1"/>
    </xf>
    <xf numFmtId="0" fontId="7" fillId="0" borderId="0" xfId="0" applyFont="1" applyFill="1" applyBorder="1" applyAlignment="1">
      <alignment vertical="center"/>
    </xf>
    <xf numFmtId="0" fontId="17" fillId="2" borderId="0" xfId="0" applyFont="1" applyFill="1" applyBorder="1" applyAlignment="1"/>
    <xf numFmtId="0" fontId="18" fillId="0" borderId="0" xfId="0" applyFont="1" applyFill="1" applyBorder="1" applyAlignment="1"/>
    <xf numFmtId="0" fontId="19" fillId="0" borderId="0" xfId="0" applyFont="1">
      <alignment vertical="center"/>
    </xf>
    <xf numFmtId="0" fontId="2" fillId="3" borderId="0" xfId="0" applyFont="1" applyFill="1" applyBorder="1" applyAlignment="1"/>
    <xf numFmtId="0" fontId="18" fillId="3" borderId="0" xfId="0" applyFont="1" applyFill="1" applyBorder="1" applyAlignment="1"/>
    <xf numFmtId="0" fontId="2" fillId="3" borderId="0" xfId="0" applyFont="1" applyFill="1" applyAlignment="1"/>
    <xf numFmtId="0" fontId="18" fillId="0" borderId="0" xfId="0" applyFont="1" applyFill="1" applyAlignment="1"/>
    <xf numFmtId="0" fontId="20" fillId="0" borderId="0" xfId="0" applyFont="1">
      <alignment vertical="center"/>
    </xf>
    <xf numFmtId="0" fontId="2" fillId="0" borderId="0" xfId="0" applyFont="1" applyFill="1" applyAlignment="1"/>
    <xf numFmtId="0" fontId="17" fillId="2" borderId="0" xfId="0" applyFont="1" applyFill="1" applyAlignment="1"/>
    <xf numFmtId="49" fontId="2" fillId="0" borderId="0" xfId="0" applyNumberFormat="1" applyFont="1" applyFill="1" applyBorder="1" applyAlignment="1">
      <alignment horizontal="right"/>
    </xf>
    <xf numFmtId="0" fontId="2" fillId="0" borderId="0" xfId="0" applyFont="1" applyFill="1" applyBorder="1" applyAlignment="1">
      <alignment wrapText="1"/>
    </xf>
    <xf numFmtId="176" fontId="2" fillId="0" borderId="0" xfId="0" applyNumberFormat="1" applyFont="1" applyFill="1" applyBorder="1" applyAlignment="1">
      <alignment wrapText="1"/>
    </xf>
    <xf numFmtId="49" fontId="5" fillId="0" borderId="0" xfId="0" applyNumberFormat="1" applyFont="1" applyFill="1" applyAlignment="1">
      <alignment horizontal="center"/>
    </xf>
    <xf numFmtId="176" fontId="5" fillId="0" borderId="0" xfId="0" applyNumberFormat="1" applyFont="1" applyFill="1" applyAlignment="1">
      <alignment horizontal="center"/>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right" vertical="center"/>
    </xf>
    <xf numFmtId="49" fontId="7" fillId="0" borderId="1" xfId="0" applyNumberFormat="1" applyFont="1" applyFill="1" applyBorder="1" applyAlignment="1">
      <alignment horizontal="right" vertical="center"/>
    </xf>
    <xf numFmtId="0" fontId="7" fillId="4"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176" fontId="8" fillId="0" borderId="1" xfId="0" applyNumberFormat="1" applyFont="1" applyFill="1" applyBorder="1" applyAlignment="1">
      <alignment horizontal="right" vertical="center"/>
    </xf>
    <xf numFmtId="0" fontId="7" fillId="0" borderId="1" xfId="0" applyFont="1" applyFill="1" applyBorder="1" applyAlignment="1">
      <alignment horizontal="left" vertical="center" wrapText="1"/>
    </xf>
    <xf numFmtId="49" fontId="7" fillId="7" borderId="1" xfId="0" applyNumberFormat="1" applyFont="1" applyFill="1" applyBorder="1" applyAlignment="1" applyProtection="1">
      <alignment vertical="center" wrapText="1"/>
    </xf>
    <xf numFmtId="49" fontId="7" fillId="7" borderId="1" xfId="0" applyNumberFormat="1" applyFont="1" applyFill="1" applyBorder="1" applyAlignment="1" applyProtection="1">
      <alignment horizontal="left" vertical="center" wrapText="1"/>
    </xf>
    <xf numFmtId="176" fontId="8" fillId="7" borderId="1" xfId="0" applyNumberFormat="1" applyFont="1" applyFill="1" applyBorder="1" applyAlignment="1">
      <alignment horizontal="right" vertical="center"/>
    </xf>
    <xf numFmtId="49" fontId="9" fillId="8" borderId="1" xfId="0" applyNumberFormat="1" applyFont="1" applyFill="1" applyBorder="1" applyAlignment="1" applyProtection="1">
      <alignment horizontal="right" vertical="center" wrapText="1"/>
    </xf>
    <xf numFmtId="49" fontId="9" fillId="8" borderId="1" xfId="0" applyNumberFormat="1" applyFont="1" applyFill="1" applyBorder="1" applyAlignment="1" applyProtection="1">
      <alignment horizontal="left" vertical="center" wrapText="1"/>
    </xf>
    <xf numFmtId="176" fontId="8" fillId="8" borderId="1" xfId="0" applyNumberFormat="1" applyFont="1" applyFill="1" applyBorder="1" applyAlignment="1">
      <alignment horizontal="right" vertical="center"/>
    </xf>
    <xf numFmtId="49" fontId="9" fillId="9" borderId="1" xfId="0" applyNumberFormat="1" applyFont="1" applyFill="1" applyBorder="1" applyAlignment="1" applyProtection="1">
      <alignment horizontal="right" vertical="center" wrapText="1"/>
    </xf>
    <xf numFmtId="49" fontId="9" fillId="10" borderId="1" xfId="0" applyNumberFormat="1" applyFont="1" applyFill="1" applyBorder="1" applyAlignment="1" applyProtection="1">
      <alignment horizontal="left" vertical="center" wrapText="1"/>
    </xf>
    <xf numFmtId="176" fontId="8" fillId="10" borderId="1" xfId="0" applyNumberFormat="1" applyFont="1" applyFill="1" applyBorder="1" applyAlignment="1">
      <alignment horizontal="right" vertical="center"/>
    </xf>
    <xf numFmtId="49" fontId="9" fillId="4" borderId="1" xfId="0" applyNumberFormat="1" applyFont="1" applyFill="1" applyBorder="1" applyAlignment="1">
      <alignment horizontal="left" vertical="center" wrapText="1"/>
    </xf>
    <xf numFmtId="176" fontId="8" fillId="11" borderId="1" xfId="0" applyNumberFormat="1" applyFont="1" applyFill="1" applyBorder="1" applyAlignment="1">
      <alignment vertical="center"/>
    </xf>
    <xf numFmtId="176" fontId="8" fillId="11" borderId="1" xfId="0" applyNumberFormat="1" applyFont="1" applyFill="1" applyBorder="1" applyAlignment="1">
      <alignment horizontal="right" vertical="center"/>
    </xf>
    <xf numFmtId="49" fontId="9" fillId="0" borderId="1" xfId="0" applyNumberFormat="1" applyFont="1" applyFill="1" applyBorder="1" applyAlignment="1" applyProtection="1">
      <alignment horizontal="right" vertical="center"/>
    </xf>
    <xf numFmtId="49" fontId="9" fillId="0" borderId="1" xfId="0" applyNumberFormat="1" applyFont="1" applyFill="1" applyBorder="1" applyAlignment="1" applyProtection="1">
      <alignment horizontal="right" vertical="center" wrapText="1"/>
    </xf>
    <xf numFmtId="0" fontId="21" fillId="4" borderId="1" xfId="0" applyFont="1" applyFill="1" applyBorder="1" applyAlignment="1">
      <alignment horizontal="left" vertical="center" wrapText="1"/>
    </xf>
    <xf numFmtId="0" fontId="22" fillId="4" borderId="1" xfId="0" applyFont="1" applyFill="1" applyBorder="1" applyAlignment="1">
      <alignment vertical="center" wrapText="1"/>
    </xf>
    <xf numFmtId="49" fontId="9" fillId="4" borderId="1" xfId="0" applyNumberFormat="1" applyFont="1" applyFill="1" applyBorder="1" applyAlignment="1" applyProtection="1">
      <alignment vertical="center" wrapText="1"/>
    </xf>
    <xf numFmtId="0" fontId="22" fillId="4" borderId="1" xfId="0" applyFont="1" applyFill="1" applyBorder="1" applyAlignment="1">
      <alignment horizontal="left" vertical="center" wrapText="1"/>
    </xf>
    <xf numFmtId="0" fontId="5" fillId="0" borderId="0" xfId="0" applyFont="1" applyFill="1" applyAlignment="1">
      <alignment horizontal="center" wrapText="1"/>
    </xf>
    <xf numFmtId="176" fontId="8"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left" wrapText="1"/>
    </xf>
    <xf numFmtId="176" fontId="8" fillId="7" borderId="1" xfId="0" applyNumberFormat="1" applyFont="1" applyFill="1" applyBorder="1" applyAlignment="1" applyProtection="1">
      <alignment horizontal="left" vertical="center" wrapText="1"/>
    </xf>
    <xf numFmtId="176" fontId="10" fillId="8" borderId="1" xfId="0" applyNumberFormat="1" applyFont="1" applyFill="1" applyBorder="1" applyAlignment="1" applyProtection="1">
      <alignment horizontal="left" vertical="center" wrapText="1"/>
    </xf>
    <xf numFmtId="176" fontId="10" fillId="10" borderId="1" xfId="0" applyNumberFormat="1" applyFont="1" applyFill="1" applyBorder="1" applyAlignment="1" applyProtection="1">
      <alignment horizontal="left" vertical="center" wrapText="1"/>
    </xf>
    <xf numFmtId="176" fontId="10" fillId="4" borderId="1" xfId="0" applyNumberFormat="1" applyFont="1" applyFill="1" applyBorder="1" applyAlignment="1" applyProtection="1">
      <alignment horizontal="left" vertical="center" wrapText="1"/>
    </xf>
    <xf numFmtId="176" fontId="10" fillId="11" borderId="1" xfId="0" applyNumberFormat="1" applyFont="1" applyFill="1" applyBorder="1" applyAlignment="1" applyProtection="1">
      <alignment vertical="center" wrapText="1"/>
    </xf>
    <xf numFmtId="176" fontId="10" fillId="0" borderId="1" xfId="0" applyNumberFormat="1" applyFont="1" applyFill="1" applyBorder="1" applyAlignment="1" applyProtection="1">
      <alignment vertical="center" wrapText="1"/>
    </xf>
    <xf numFmtId="0" fontId="10" fillId="0" borderId="1" xfId="0" applyFont="1" applyFill="1" applyBorder="1" applyAlignment="1">
      <alignment wrapText="1"/>
    </xf>
    <xf numFmtId="0" fontId="23"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176" fontId="10" fillId="12" borderId="1" xfId="0" applyNumberFormat="1" applyFont="1" applyFill="1" applyBorder="1" applyAlignment="1" applyProtection="1">
      <alignment horizontal="left" vertical="center" wrapText="1"/>
    </xf>
    <xf numFmtId="0" fontId="24" fillId="0" borderId="1" xfId="0" applyFont="1" applyFill="1" applyBorder="1" applyAlignment="1">
      <alignment horizontal="left" vertical="center" wrapText="1"/>
    </xf>
    <xf numFmtId="0" fontId="21" fillId="0" borderId="1" xfId="0" applyFont="1" applyFill="1" applyBorder="1" applyAlignment="1">
      <alignment horizontal="right" vertical="center" wrapText="1"/>
    </xf>
    <xf numFmtId="49" fontId="11" fillId="0" borderId="1" xfId="0" applyNumberFormat="1" applyFont="1" applyFill="1" applyBorder="1" applyAlignment="1" applyProtection="1">
      <alignment horizontal="left" vertical="center" wrapText="1"/>
    </xf>
    <xf numFmtId="177" fontId="16" fillId="0" borderId="1" xfId="0" applyNumberFormat="1" applyFont="1" applyFill="1" applyBorder="1" applyAlignment="1">
      <alignment horizontal="left" vertical="center" wrapText="1"/>
    </xf>
    <xf numFmtId="0" fontId="25" fillId="0" borderId="1" xfId="0" applyFont="1" applyFill="1" applyBorder="1" applyAlignment="1">
      <alignment horizontal="left" wrapText="1"/>
    </xf>
    <xf numFmtId="0" fontId="24" fillId="0" borderId="1" xfId="0" applyFont="1" applyFill="1" applyBorder="1" applyAlignment="1">
      <alignment vertical="center" wrapText="1"/>
    </xf>
    <xf numFmtId="176" fontId="10" fillId="0" borderId="1" xfId="0" applyNumberFormat="1" applyFont="1" applyFill="1" applyBorder="1" applyAlignment="1">
      <alignment horizontal="left" vertical="center" wrapText="1"/>
    </xf>
    <xf numFmtId="176" fontId="10" fillId="11" borderId="1" xfId="0" applyNumberFormat="1" applyFont="1" applyFill="1" applyBorder="1" applyAlignment="1" applyProtection="1">
      <alignment horizontal="left" vertical="center" wrapText="1"/>
    </xf>
    <xf numFmtId="49" fontId="10" fillId="0" borderId="1" xfId="0" applyNumberFormat="1" applyFont="1" applyFill="1" applyBorder="1" applyAlignment="1" applyProtection="1">
      <alignment horizontal="left" vertical="center" wrapText="1"/>
    </xf>
    <xf numFmtId="0" fontId="21" fillId="0" borderId="1" xfId="0" applyFont="1" applyFill="1" applyBorder="1" applyAlignment="1">
      <alignment horizontal="left" vertical="center" wrapText="1"/>
    </xf>
    <xf numFmtId="0" fontId="22" fillId="0" borderId="1" xfId="0" applyFont="1" applyBorder="1" applyAlignment="1">
      <alignment vertical="center" wrapText="1"/>
    </xf>
    <xf numFmtId="0" fontId="26" fillId="0" borderId="1" xfId="0" applyFont="1" applyFill="1" applyBorder="1" applyAlignment="1">
      <alignment horizontal="left" vertical="center" wrapText="1"/>
    </xf>
    <xf numFmtId="177" fontId="16" fillId="5" borderId="1" xfId="0" applyNumberFormat="1" applyFont="1" applyFill="1" applyBorder="1" applyAlignment="1">
      <alignment horizontal="left" vertical="center" wrapText="1"/>
    </xf>
    <xf numFmtId="177" fontId="16" fillId="11" borderId="1" xfId="0" applyNumberFormat="1" applyFont="1" applyFill="1" applyBorder="1" applyAlignment="1">
      <alignment vertical="center" wrapText="1"/>
    </xf>
    <xf numFmtId="0" fontId="16" fillId="0" borderId="1" xfId="0" applyFont="1" applyFill="1" applyBorder="1" applyAlignment="1">
      <alignment horizontal="left" vertical="center" wrapText="1"/>
    </xf>
    <xf numFmtId="0" fontId="24" fillId="0" borderId="1" xfId="0" applyNumberFormat="1" applyFont="1" applyBorder="1" applyAlignment="1">
      <alignment horizontal="left" vertical="center" wrapText="1"/>
    </xf>
    <xf numFmtId="0" fontId="16" fillId="0" borderId="1" xfId="0" applyFont="1" applyFill="1" applyBorder="1" applyAlignment="1" applyProtection="1">
      <alignment horizontal="left" vertical="center" wrapText="1"/>
      <protection locked="0"/>
    </xf>
    <xf numFmtId="49" fontId="9" fillId="11" borderId="1" xfId="0" applyNumberFormat="1" applyFont="1" applyFill="1" applyBorder="1" applyAlignment="1" applyProtection="1">
      <alignment horizontal="left" vertical="center" wrapText="1"/>
    </xf>
    <xf numFmtId="176" fontId="8" fillId="12" borderId="1" xfId="0" applyNumberFormat="1" applyFont="1" applyFill="1" applyBorder="1" applyAlignment="1">
      <alignment horizontal="right" vertical="center"/>
    </xf>
    <xf numFmtId="49" fontId="9" fillId="0" borderId="1" xfId="0" applyNumberFormat="1" applyFont="1" applyFill="1" applyBorder="1" applyAlignment="1" applyProtection="1">
      <alignment vertical="center" wrapText="1"/>
    </xf>
    <xf numFmtId="0" fontId="24" fillId="0" borderId="1" xfId="0" applyNumberFormat="1" applyFont="1" applyFill="1" applyBorder="1" applyAlignment="1">
      <alignment vertical="center" wrapText="1"/>
    </xf>
    <xf numFmtId="0" fontId="24" fillId="11" borderId="1" xfId="0" applyNumberFormat="1" applyFont="1" applyFill="1" applyBorder="1" applyAlignment="1">
      <alignment vertical="center" wrapText="1"/>
    </xf>
    <xf numFmtId="176" fontId="25" fillId="0" borderId="1" xfId="0" applyNumberFormat="1" applyFont="1" applyFill="1" applyBorder="1" applyAlignment="1" applyProtection="1">
      <alignment horizontal="left" vertical="center" wrapText="1"/>
    </xf>
    <xf numFmtId="0" fontId="10" fillId="0" borderId="1" xfId="0" applyFont="1" applyFill="1" applyBorder="1" applyAlignment="1">
      <alignment vertical="center" wrapText="1"/>
    </xf>
    <xf numFmtId="0" fontId="10" fillId="11" borderId="1" xfId="55" applyFont="1" applyFill="1" applyBorder="1" applyAlignment="1">
      <alignment vertical="center" wrapText="1"/>
    </xf>
    <xf numFmtId="0" fontId="10" fillId="0" borderId="1" xfId="55" applyFont="1" applyFill="1" applyBorder="1" applyAlignment="1">
      <alignment vertical="center" wrapText="1"/>
    </xf>
    <xf numFmtId="176" fontId="10" fillId="5" borderId="1" xfId="0" applyNumberFormat="1" applyFont="1" applyFill="1" applyBorder="1" applyAlignment="1" applyProtection="1">
      <alignment horizontal="left" vertical="center" wrapText="1"/>
    </xf>
    <xf numFmtId="0" fontId="10" fillId="0" borderId="1" xfId="55" applyNumberFormat="1" applyFont="1" applyFill="1" applyBorder="1" applyAlignment="1">
      <alignment horizontal="left" vertical="center" wrapText="1"/>
    </xf>
    <xf numFmtId="176" fontId="10" fillId="0" borderId="1" xfId="0" applyNumberFormat="1" applyFont="1" applyFill="1" applyBorder="1" applyAlignment="1"/>
    <xf numFmtId="0" fontId="22" fillId="0" borderId="1" xfId="0" applyFont="1" applyFill="1" applyBorder="1" applyAlignment="1">
      <alignment vertical="center" wrapText="1"/>
    </xf>
    <xf numFmtId="49" fontId="9" fillId="0" borderId="1" xfId="0" applyNumberFormat="1" applyFont="1" applyFill="1" applyBorder="1" applyAlignment="1">
      <alignment horizontal="left" vertical="center" wrapText="1"/>
    </xf>
    <xf numFmtId="0" fontId="27" fillId="0" borderId="1" xfId="0" applyNumberFormat="1" applyFont="1" applyFill="1" applyBorder="1" applyAlignment="1">
      <alignment horizontal="left" vertical="center" wrapText="1"/>
    </xf>
    <xf numFmtId="0" fontId="24" fillId="0" borderId="1" xfId="0" applyNumberFormat="1" applyFont="1" applyFill="1" applyBorder="1" applyAlignment="1">
      <alignment horizontal="left" vertical="center" wrapText="1"/>
    </xf>
    <xf numFmtId="0" fontId="10" fillId="0" borderId="1" xfId="62" applyNumberFormat="1" applyFont="1" applyFill="1" applyBorder="1" applyAlignment="1">
      <alignment horizontal="left" vertical="center" wrapText="1"/>
    </xf>
    <xf numFmtId="0" fontId="16" fillId="5" borderId="1" xfId="0" applyFont="1" applyFill="1" applyBorder="1" applyAlignment="1">
      <alignment horizontal="left" vertical="center" wrapText="1"/>
    </xf>
    <xf numFmtId="0" fontId="28" fillId="0" borderId="1" xfId="0" applyFont="1" applyBorder="1" applyAlignment="1">
      <alignment vertical="center" wrapText="1"/>
    </xf>
    <xf numFmtId="0" fontId="21" fillId="0" borderId="1" xfId="0" applyFont="1" applyBorder="1" applyAlignment="1">
      <alignment vertical="center" wrapText="1"/>
    </xf>
    <xf numFmtId="176" fontId="8" fillId="5" borderId="1" xfId="0" applyNumberFormat="1" applyFont="1" applyFill="1" applyBorder="1" applyAlignment="1">
      <alignment horizontal="right" vertical="center"/>
    </xf>
    <xf numFmtId="0" fontId="25" fillId="0" borderId="1" xfId="0" applyFont="1" applyFill="1" applyBorder="1" applyAlignment="1">
      <alignment horizontal="left" vertical="center" wrapText="1"/>
    </xf>
    <xf numFmtId="49" fontId="9" fillId="9" borderId="1" xfId="0" applyNumberFormat="1" applyFont="1" applyFill="1" applyBorder="1" applyAlignment="1" applyProtection="1">
      <alignment horizontal="right" vertical="center"/>
    </xf>
    <xf numFmtId="176" fontId="10" fillId="10" borderId="1" xfId="0" applyNumberFormat="1" applyFont="1" applyFill="1" applyBorder="1" applyAlignment="1" applyProtection="1">
      <alignment horizontal="right" vertical="center" wrapText="1"/>
    </xf>
    <xf numFmtId="0" fontId="22" fillId="0" borderId="1" xfId="0" applyFont="1" applyBorder="1" applyAlignment="1">
      <alignment horizontal="left" vertical="center" wrapText="1"/>
    </xf>
    <xf numFmtId="177" fontId="29" fillId="0" borderId="1" xfId="0" applyNumberFormat="1" applyFont="1" applyFill="1" applyBorder="1" applyAlignment="1">
      <alignment horizontal="left" vertical="center" wrapText="1"/>
    </xf>
    <xf numFmtId="49" fontId="9" fillId="0" borderId="1" xfId="0" applyNumberFormat="1" applyFont="1" applyBorder="1" applyAlignment="1">
      <alignment horizontal="left" vertical="center" wrapText="1"/>
    </xf>
    <xf numFmtId="0" fontId="7" fillId="4" borderId="1" xfId="0" applyFont="1" applyFill="1" applyBorder="1" applyAlignment="1">
      <alignment horizontal="left" vertical="center" wrapText="1"/>
    </xf>
    <xf numFmtId="0" fontId="7" fillId="0" borderId="1" xfId="0" applyFont="1" applyFill="1" applyBorder="1" applyAlignment="1">
      <alignment horizontal="left" vertical="center"/>
    </xf>
    <xf numFmtId="176" fontId="2" fillId="0" borderId="0" xfId="0" applyNumberFormat="1" applyFont="1" applyFill="1" applyBorder="1" applyAlignment="1">
      <alignment horizontal="right"/>
    </xf>
    <xf numFmtId="176" fontId="2" fillId="0" borderId="0" xfId="0" applyNumberFormat="1" applyFont="1" applyFill="1" applyBorder="1" applyAlignment="1">
      <alignment horizontal="left" vertical="center" wrapText="1"/>
    </xf>
    <xf numFmtId="176" fontId="1" fillId="0" borderId="0" xfId="0" applyNumberFormat="1" applyFont="1" applyFill="1" applyBorder="1" applyAlignment="1"/>
    <xf numFmtId="176" fontId="3" fillId="0" borderId="1" xfId="0" applyNumberFormat="1" applyFont="1" applyBorder="1" applyAlignment="1">
      <alignment vertical="center"/>
    </xf>
    <xf numFmtId="176" fontId="3" fillId="0" borderId="1" xfId="0" applyNumberFormat="1" applyFont="1" applyBorder="1" applyAlignment="1">
      <alignment horizontal="center" vertical="center"/>
    </xf>
    <xf numFmtId="176" fontId="7" fillId="0" borderId="1" xfId="0" applyNumberFormat="1" applyFont="1" applyFill="1" applyBorder="1" applyAlignment="1">
      <alignment horizontal="left" vertical="center" wrapText="1"/>
    </xf>
    <xf numFmtId="0" fontId="7" fillId="5" borderId="1" xfId="0" applyFont="1" applyFill="1" applyBorder="1" applyAlignment="1">
      <alignment horizontal="right" vertical="center"/>
    </xf>
    <xf numFmtId="0" fontId="7" fillId="5" borderId="1" xfId="0" applyFont="1" applyFill="1" applyBorder="1" applyAlignment="1">
      <alignment horizontal="center" vertical="center"/>
    </xf>
    <xf numFmtId="176" fontId="7" fillId="5" borderId="1" xfId="0" applyNumberFormat="1" applyFont="1" applyFill="1" applyBorder="1" applyAlignment="1">
      <alignment horizontal="left" vertical="center" wrapText="1"/>
    </xf>
    <xf numFmtId="0" fontId="7" fillId="5" borderId="1" xfId="0" applyFont="1" applyFill="1" applyBorder="1" applyAlignment="1">
      <alignment horizontal="left" vertical="center"/>
    </xf>
    <xf numFmtId="176" fontId="7" fillId="5" borderId="1" xfId="0" applyNumberFormat="1" applyFont="1" applyFill="1" applyBorder="1" applyAlignment="1">
      <alignment horizontal="left" wrapText="1"/>
    </xf>
    <xf numFmtId="49" fontId="7" fillId="7" borderId="1" xfId="0" applyNumberFormat="1" applyFont="1" applyFill="1" applyBorder="1" applyAlignment="1" applyProtection="1">
      <alignment horizontal="right" vertical="center" wrapText="1"/>
    </xf>
    <xf numFmtId="176" fontId="7" fillId="7" borderId="1" xfId="0" applyNumberFormat="1" applyFont="1" applyFill="1" applyBorder="1" applyAlignment="1">
      <alignment horizontal="right" vertical="center"/>
    </xf>
    <xf numFmtId="176" fontId="7" fillId="7" borderId="1" xfId="0" applyNumberFormat="1" applyFont="1" applyFill="1" applyBorder="1" applyAlignment="1" applyProtection="1">
      <alignment horizontal="left" vertical="center" wrapText="1"/>
    </xf>
    <xf numFmtId="49" fontId="9" fillId="13" borderId="1" xfId="0" applyNumberFormat="1" applyFont="1" applyFill="1" applyBorder="1" applyAlignment="1" applyProtection="1">
      <alignment horizontal="right" vertical="center" wrapText="1"/>
    </xf>
    <xf numFmtId="49" fontId="9" fillId="13" borderId="1" xfId="0" applyNumberFormat="1" applyFont="1" applyFill="1" applyBorder="1" applyAlignment="1" applyProtection="1">
      <alignment horizontal="left" vertical="center" wrapText="1"/>
    </xf>
    <xf numFmtId="176" fontId="7" fillId="13" borderId="1" xfId="0" applyNumberFormat="1" applyFont="1" applyFill="1" applyBorder="1" applyAlignment="1">
      <alignment horizontal="right" vertical="center"/>
    </xf>
    <xf numFmtId="176" fontId="7" fillId="13" borderId="1" xfId="0" applyNumberFormat="1" applyFont="1" applyFill="1" applyBorder="1" applyAlignment="1" applyProtection="1">
      <alignment horizontal="left" vertical="center" wrapText="1"/>
    </xf>
    <xf numFmtId="49" fontId="9" fillId="14" borderId="1" xfId="0" applyNumberFormat="1" applyFont="1" applyFill="1" applyBorder="1" applyAlignment="1" applyProtection="1">
      <alignment horizontal="right" vertical="center" wrapText="1"/>
    </xf>
    <xf numFmtId="49" fontId="9" fillId="15" borderId="1" xfId="0" applyNumberFormat="1" applyFont="1" applyFill="1" applyBorder="1" applyAlignment="1" applyProtection="1">
      <alignment horizontal="left" vertical="center" wrapText="1"/>
    </xf>
    <xf numFmtId="176" fontId="7" fillId="15" borderId="1" xfId="0" applyNumberFormat="1" applyFont="1" applyFill="1" applyBorder="1" applyAlignment="1">
      <alignment horizontal="right" vertical="center"/>
    </xf>
    <xf numFmtId="176" fontId="7" fillId="15" borderId="1" xfId="0" applyNumberFormat="1" applyFont="1" applyFill="1" applyBorder="1" applyAlignment="1" applyProtection="1">
      <alignment horizontal="left" vertical="center" wrapText="1"/>
    </xf>
    <xf numFmtId="0" fontId="30" fillId="0" borderId="1" xfId="0" applyFont="1" applyFill="1" applyBorder="1" applyAlignment="1" applyProtection="1">
      <alignment horizontal="right" vertical="center"/>
    </xf>
    <xf numFmtId="176" fontId="31" fillId="0" borderId="1" xfId="0" applyNumberFormat="1" applyFont="1" applyFill="1" applyBorder="1" applyAlignment="1" applyProtection="1">
      <alignment horizontal="right" vertical="center"/>
    </xf>
    <xf numFmtId="176" fontId="32" fillId="0" borderId="1" xfId="0" applyNumberFormat="1" applyFont="1" applyFill="1" applyBorder="1" applyAlignment="1">
      <alignment horizontal="left" vertical="center" wrapText="1"/>
    </xf>
    <xf numFmtId="176" fontId="32" fillId="0" borderId="1" xfId="0" applyNumberFormat="1" applyFont="1" applyFill="1" applyBorder="1" applyAlignment="1" applyProtection="1">
      <alignment horizontal="left" vertical="center" wrapText="1"/>
    </xf>
    <xf numFmtId="0" fontId="33" fillId="0" borderId="1" xfId="0" applyFont="1" applyFill="1" applyBorder="1" applyAlignment="1" applyProtection="1">
      <alignment horizontal="right" vertical="center"/>
    </xf>
    <xf numFmtId="176" fontId="7" fillId="0" borderId="1" xfId="0" applyNumberFormat="1" applyFont="1" applyFill="1" applyBorder="1" applyAlignment="1" applyProtection="1">
      <alignment vertical="center" wrapText="1"/>
    </xf>
    <xf numFmtId="176" fontId="3" fillId="0" borderId="1" xfId="0" applyNumberFormat="1" applyFont="1" applyBorder="1" applyAlignment="1">
      <alignment horizontal="center" vertical="center" wrapText="1"/>
    </xf>
    <xf numFmtId="176" fontId="3" fillId="0" borderId="1" xfId="0" applyNumberFormat="1" applyFont="1" applyBorder="1">
      <alignment vertical="center"/>
    </xf>
    <xf numFmtId="176" fontId="32" fillId="0" borderId="1" xfId="0" applyNumberFormat="1" applyFont="1" applyFill="1" applyBorder="1" applyAlignment="1">
      <alignment horizontal="left" wrapText="1"/>
    </xf>
    <xf numFmtId="49" fontId="34" fillId="0" borderId="1" xfId="0" applyNumberFormat="1" applyFont="1" applyFill="1" applyBorder="1" applyAlignment="1" applyProtection="1">
      <alignment horizontal="right" vertical="center" wrapText="1"/>
    </xf>
    <xf numFmtId="49" fontId="9" fillId="15" borderId="1" xfId="0" applyNumberFormat="1" applyFont="1" applyFill="1" applyBorder="1" applyAlignment="1" applyProtection="1">
      <alignment horizontal="left" vertical="center"/>
    </xf>
    <xf numFmtId="49" fontId="9" fillId="14" borderId="1" xfId="0" applyNumberFormat="1" applyFont="1" applyFill="1" applyBorder="1" applyAlignment="1" applyProtection="1">
      <alignment horizontal="right" vertical="center"/>
    </xf>
    <xf numFmtId="176" fontId="7" fillId="15" borderId="1" xfId="0" applyNumberFormat="1" applyFont="1" applyFill="1" applyBorder="1" applyAlignment="1" applyProtection="1">
      <alignment horizontal="right" vertical="center"/>
    </xf>
    <xf numFmtId="0" fontId="2" fillId="2" borderId="0" xfId="0" applyFont="1" applyFill="1" applyBorder="1" applyAlignment="1"/>
    <xf numFmtId="176" fontId="7" fillId="0" borderId="6" xfId="0" applyNumberFormat="1" applyFont="1" applyFill="1" applyBorder="1" applyAlignment="1" applyProtection="1">
      <alignment horizontal="center" vertical="center" wrapText="1"/>
    </xf>
    <xf numFmtId="176" fontId="35" fillId="0" borderId="1" xfId="0" applyNumberFormat="1" applyFont="1" applyFill="1" applyBorder="1" applyAlignment="1" applyProtection="1">
      <alignment horizontal="center" vertical="center" wrapText="1"/>
    </xf>
    <xf numFmtId="176" fontId="7" fillId="0" borderId="7" xfId="0" applyNumberFormat="1" applyFont="1" applyFill="1" applyBorder="1" applyAlignment="1" applyProtection="1">
      <alignment horizontal="center" vertical="center" wrapText="1"/>
    </xf>
    <xf numFmtId="176" fontId="35" fillId="0" borderId="1" xfId="0" applyNumberFormat="1" applyFont="1" applyFill="1" applyBorder="1" applyAlignment="1">
      <alignment horizontal="center" vertical="center" wrapText="1"/>
    </xf>
    <xf numFmtId="176" fontId="17" fillId="0" borderId="1" xfId="0" applyNumberFormat="1" applyFont="1" applyFill="1" applyBorder="1" applyAlignment="1">
      <alignment horizontal="right" vertical="center"/>
    </xf>
    <xf numFmtId="176" fontId="17" fillId="7" borderId="1" xfId="0" applyNumberFormat="1" applyFont="1" applyFill="1" applyBorder="1" applyAlignment="1">
      <alignment horizontal="right" vertical="center"/>
    </xf>
    <xf numFmtId="176" fontId="17" fillId="8" borderId="1" xfId="0" applyNumberFormat="1" applyFont="1" applyFill="1" applyBorder="1" applyAlignment="1">
      <alignment horizontal="right" vertical="center"/>
    </xf>
    <xf numFmtId="176" fontId="17" fillId="15" borderId="1" xfId="0" applyNumberFormat="1" applyFont="1" applyFill="1" applyBorder="1" applyAlignment="1">
      <alignment horizontal="right" vertical="center"/>
    </xf>
    <xf numFmtId="176" fontId="35" fillId="0" borderId="1" xfId="0" applyNumberFormat="1" applyFont="1" applyFill="1" applyBorder="1" applyAlignment="1" applyProtection="1">
      <alignment horizontal="right" vertical="center"/>
    </xf>
    <xf numFmtId="176" fontId="35" fillId="0" borderId="1" xfId="0" applyNumberFormat="1" applyFont="1" applyFill="1" applyBorder="1" applyAlignment="1">
      <alignment horizontal="right" vertical="center"/>
    </xf>
    <xf numFmtId="176" fontId="36" fillId="0" borderId="0" xfId="0" applyNumberFormat="1" applyFont="1" applyFill="1" applyBorder="1" applyAlignment="1">
      <alignment horizontal="right" vertical="center" wrapText="1"/>
    </xf>
    <xf numFmtId="176" fontId="35" fillId="0" borderId="1" xfId="4" applyNumberFormat="1" applyFont="1" applyBorder="1" applyAlignment="1">
      <alignment horizontal="center" vertical="center" wrapText="1"/>
    </xf>
    <xf numFmtId="176" fontId="10" fillId="0" borderId="1" xfId="0" applyNumberFormat="1" applyFont="1" applyFill="1" applyBorder="1" applyAlignment="1">
      <alignment horizontal="left" wrapText="1"/>
    </xf>
    <xf numFmtId="0" fontId="17" fillId="0" borderId="0" xfId="0" applyFont="1" applyFill="1" applyBorder="1" applyAlignment="1"/>
    <xf numFmtId="176" fontId="10" fillId="7" borderId="1" xfId="0" applyNumberFormat="1" applyFont="1" applyFill="1" applyBorder="1" applyAlignment="1" applyProtection="1">
      <alignment horizontal="left" vertical="center" wrapText="1"/>
    </xf>
    <xf numFmtId="176" fontId="10" fillId="15" borderId="1" xfId="0" applyNumberFormat="1" applyFont="1" applyFill="1" applyBorder="1" applyAlignment="1" applyProtection="1">
      <alignment horizontal="left" vertical="center" wrapText="1"/>
    </xf>
    <xf numFmtId="176" fontId="10" fillId="13" borderId="1" xfId="0" applyNumberFormat="1" applyFont="1" applyFill="1" applyBorder="1" applyAlignment="1" applyProtection="1">
      <alignment horizontal="left" vertical="center" wrapText="1"/>
    </xf>
    <xf numFmtId="176" fontId="10" fillId="15" borderId="1" xfId="0" applyNumberFormat="1" applyFont="1" applyFill="1" applyBorder="1" applyAlignment="1" applyProtection="1">
      <alignment horizontal="right" vertical="center" wrapText="1"/>
    </xf>
    <xf numFmtId="49" fontId="17" fillId="0" borderId="1" xfId="0" applyNumberFormat="1" applyFont="1" applyFill="1" applyBorder="1" applyAlignment="1" applyProtection="1">
      <alignment horizontal="right" vertical="center" wrapText="1"/>
    </xf>
    <xf numFmtId="49" fontId="7" fillId="13" borderId="1" xfId="0" applyNumberFormat="1" applyFont="1" applyFill="1" applyBorder="1" applyAlignment="1" applyProtection="1">
      <alignment horizontal="right" vertical="center" wrapText="1"/>
    </xf>
    <xf numFmtId="49" fontId="7" fillId="13" borderId="1" xfId="0" applyNumberFormat="1" applyFont="1" applyFill="1" applyBorder="1" applyAlignment="1" applyProtection="1">
      <alignment horizontal="left" vertical="center" wrapText="1"/>
    </xf>
    <xf numFmtId="176" fontId="17" fillId="13" borderId="1" xfId="0" applyNumberFormat="1" applyFont="1" applyFill="1" applyBorder="1" applyAlignment="1">
      <alignment horizontal="right" vertical="center"/>
    </xf>
    <xf numFmtId="49" fontId="7" fillId="2" borderId="1" xfId="0" applyNumberFormat="1" applyFont="1" applyFill="1" applyBorder="1" applyAlignment="1" applyProtection="1">
      <alignment horizontal="right" vertical="center" wrapText="1"/>
    </xf>
    <xf numFmtId="0" fontId="6" fillId="0" borderId="0" xfId="54" applyFont="1" applyFill="1" applyBorder="1" applyAlignment="1"/>
    <xf numFmtId="0" fontId="6" fillId="0" borderId="0" xfId="66" applyFont="1" applyFill="1" applyBorder="1" applyAlignment="1">
      <alignment vertical="center"/>
    </xf>
    <xf numFmtId="0" fontId="37" fillId="0" borderId="0" xfId="65" applyFont="1" applyFill="1" applyBorder="1" applyAlignment="1">
      <alignment horizontal="center" vertical="center"/>
    </xf>
    <xf numFmtId="0" fontId="38" fillId="0" borderId="0" xfId="65" applyFont="1" applyFill="1" applyBorder="1" applyAlignment="1">
      <alignment vertical="center"/>
    </xf>
    <xf numFmtId="0" fontId="10" fillId="0" borderId="0" xfId="65" applyFont="1" applyFill="1" applyBorder="1" applyAlignment="1"/>
    <xf numFmtId="0" fontId="6" fillId="0" borderId="0" xfId="54" applyFont="1" applyFill="1" applyBorder="1" applyAlignment="1">
      <alignment horizontal="right" vertical="center"/>
    </xf>
    <xf numFmtId="0" fontId="39" fillId="0" borderId="2" xfId="67" applyNumberFormat="1" applyFont="1" applyFill="1" applyBorder="1" applyAlignment="1" applyProtection="1">
      <alignment horizontal="center" vertical="center" wrapText="1"/>
    </xf>
    <xf numFmtId="0" fontId="39" fillId="0" borderId="8" xfId="67" applyNumberFormat="1" applyFont="1" applyFill="1" applyBorder="1" applyAlignment="1" applyProtection="1">
      <alignment horizontal="center" vertical="center" wrapText="1"/>
    </xf>
    <xf numFmtId="0" fontId="39" fillId="0" borderId="9" xfId="67" applyNumberFormat="1" applyFont="1" applyFill="1" applyBorder="1" applyAlignment="1" applyProtection="1">
      <alignment horizontal="center" vertical="center" wrapText="1"/>
    </xf>
    <xf numFmtId="0" fontId="39" fillId="0" borderId="10" xfId="67" applyNumberFormat="1" applyFont="1" applyFill="1" applyBorder="1" applyAlignment="1" applyProtection="1">
      <alignment horizontal="center" vertical="center" wrapText="1"/>
    </xf>
    <xf numFmtId="0" fontId="39" fillId="0" borderId="1" xfId="67" applyNumberFormat="1" applyFont="1" applyFill="1" applyBorder="1" applyAlignment="1" applyProtection="1">
      <alignment horizontal="center" vertical="center" wrapText="1"/>
    </xf>
    <xf numFmtId="0" fontId="40" fillId="0" borderId="10" xfId="67" applyNumberFormat="1" applyFont="1" applyFill="1" applyBorder="1" applyAlignment="1" applyProtection="1">
      <alignment horizontal="center" vertical="center" wrapText="1"/>
    </xf>
    <xf numFmtId="0" fontId="40" fillId="0" borderId="1" xfId="67" applyNumberFormat="1" applyFont="1" applyFill="1" applyBorder="1" applyAlignment="1" applyProtection="1">
      <alignment horizontal="center" vertical="center" wrapText="1"/>
    </xf>
    <xf numFmtId="0" fontId="39" fillId="0" borderId="7" xfId="67" applyNumberFormat="1" applyFont="1" applyFill="1" applyBorder="1" applyAlignment="1" applyProtection="1">
      <alignment horizontal="center" vertical="center" wrapText="1"/>
    </xf>
    <xf numFmtId="0" fontId="40" fillId="0" borderId="11" xfId="67" applyNumberFormat="1" applyFont="1" applyFill="1" applyBorder="1" applyAlignment="1" applyProtection="1">
      <alignment horizontal="center" vertical="center" wrapText="1"/>
    </xf>
    <xf numFmtId="0" fontId="40" fillId="0" borderId="1" xfId="65" applyFont="1" applyFill="1" applyBorder="1" applyAlignment="1">
      <alignment horizontal="center" vertical="center"/>
    </xf>
    <xf numFmtId="41" fontId="40" fillId="0" borderId="1" xfId="65" applyNumberFormat="1" applyFont="1" applyFill="1" applyBorder="1" applyAlignment="1">
      <alignment horizontal="right" vertical="center"/>
    </xf>
    <xf numFmtId="0" fontId="40" fillId="0" borderId="6" xfId="65" applyFont="1" applyFill="1" applyBorder="1" applyAlignment="1">
      <alignment horizontal="left" vertical="center" wrapText="1"/>
    </xf>
    <xf numFmtId="0" fontId="41" fillId="0" borderId="1" xfId="65" applyFont="1" applyFill="1" applyBorder="1" applyAlignment="1">
      <alignment horizontal="center" vertical="center"/>
    </xf>
    <xf numFmtId="0" fontId="40" fillId="0" borderId="12" xfId="65" applyFont="1" applyFill="1" applyBorder="1" applyAlignment="1">
      <alignment horizontal="left" vertical="center" wrapText="1"/>
    </xf>
    <xf numFmtId="0" fontId="40" fillId="0" borderId="7" xfId="65" applyFont="1" applyFill="1" applyBorder="1" applyAlignment="1">
      <alignment horizontal="left" vertical="center" wrapText="1"/>
    </xf>
    <xf numFmtId="0" fontId="6" fillId="0" borderId="0" xfId="0" applyFont="1" applyFill="1" applyBorder="1" applyAlignment="1"/>
    <xf numFmtId="0" fontId="5" fillId="0" borderId="0" xfId="0" applyFont="1" applyFill="1" applyAlignment="1">
      <alignment horizontal="center" vertical="center"/>
    </xf>
    <xf numFmtId="0" fontId="38" fillId="0" borderId="0" xfId="0" applyFont="1" applyFill="1" applyBorder="1" applyAlignment="1">
      <alignment vertical="center"/>
    </xf>
    <xf numFmtId="0" fontId="9" fillId="0" borderId="0" xfId="0" applyFont="1" applyFill="1" applyBorder="1" applyAlignment="1">
      <alignment horizontal="right" vertical="center"/>
    </xf>
    <xf numFmtId="0" fontId="6" fillId="0" borderId="0" xfId="0" applyFont="1" applyFill="1" applyBorder="1" applyAlignment="1">
      <alignment horizontal="right" vertical="center"/>
    </xf>
    <xf numFmtId="0" fontId="42" fillId="0" borderId="6" xfId="0" applyFont="1" applyFill="1" applyBorder="1" applyAlignment="1">
      <alignment horizontal="center" vertical="center"/>
    </xf>
    <xf numFmtId="0" fontId="42" fillId="0" borderId="2" xfId="0" applyFont="1" applyFill="1" applyBorder="1" applyAlignment="1">
      <alignment horizontal="center" vertical="center"/>
    </xf>
    <xf numFmtId="0" fontId="42" fillId="0" borderId="3" xfId="0" applyFont="1" applyFill="1" applyBorder="1" applyAlignment="1">
      <alignment horizontal="center" vertical="center"/>
    </xf>
    <xf numFmtId="0" fontId="42" fillId="0" borderId="4" xfId="0" applyFont="1" applyFill="1" applyBorder="1" applyAlignment="1">
      <alignment horizontal="center" vertical="center"/>
    </xf>
    <xf numFmtId="0" fontId="42" fillId="0" borderId="7" xfId="0" applyFont="1" applyFill="1" applyBorder="1" applyAlignment="1">
      <alignment horizontal="center" vertical="center"/>
    </xf>
    <xf numFmtId="0" fontId="42" fillId="0" borderId="1" xfId="0" applyFont="1" applyFill="1" applyBorder="1" applyAlignment="1">
      <alignment horizontal="center" vertical="center"/>
    </xf>
    <xf numFmtId="0" fontId="43" fillId="0" borderId="1" xfId="0" applyFont="1" applyFill="1" applyBorder="1" applyAlignment="1">
      <alignment horizontal="center" vertical="center"/>
    </xf>
    <xf numFmtId="41" fontId="43" fillId="0" borderId="1" xfId="0" applyNumberFormat="1" applyFont="1" applyFill="1" applyBorder="1" applyAlignment="1">
      <alignment horizontal="right" vertical="center"/>
    </xf>
    <xf numFmtId="0" fontId="38" fillId="0" borderId="1" xfId="0" applyFont="1" applyFill="1" applyBorder="1" applyAlignment="1">
      <alignment vertical="center"/>
    </xf>
    <xf numFmtId="41" fontId="6" fillId="0" borderId="1" xfId="0" applyNumberFormat="1" applyFont="1" applyFill="1" applyBorder="1" applyAlignment="1">
      <alignment horizontal="right" vertical="center"/>
    </xf>
    <xf numFmtId="0" fontId="44" fillId="0" borderId="1" xfId="0" applyFont="1" applyFill="1" applyBorder="1" applyAlignment="1">
      <alignment horizontal="center" vertical="center"/>
    </xf>
    <xf numFmtId="0" fontId="44" fillId="0" borderId="1" xfId="0" applyFont="1" applyFill="1" applyBorder="1" applyAlignment="1">
      <alignment vertical="center"/>
    </xf>
    <xf numFmtId="0" fontId="45" fillId="0" borderId="1" xfId="0" applyFont="1" applyFill="1" applyBorder="1" applyAlignment="1">
      <alignment vertical="center" wrapText="1"/>
    </xf>
    <xf numFmtId="178" fontId="43" fillId="0" borderId="1" xfId="0" applyNumberFormat="1" applyFont="1" applyFill="1" applyBorder="1" applyAlignment="1">
      <alignment horizontal="right" vertical="center"/>
    </xf>
    <xf numFmtId="0" fontId="38" fillId="0" borderId="1" xfId="0" applyFont="1" applyFill="1" applyBorder="1" applyAlignment="1">
      <alignment horizontal="left" vertical="center" wrapText="1"/>
    </xf>
    <xf numFmtId="0" fontId="44" fillId="0" borderId="1" xfId="0" applyFont="1" applyFill="1" applyBorder="1" applyAlignment="1">
      <alignment horizontal="left" vertical="center" wrapText="1"/>
    </xf>
    <xf numFmtId="0" fontId="6" fillId="0" borderId="0" xfId="66" applyFont="1" applyFill="1" applyBorder="1" applyAlignment="1">
      <alignment horizontal="center" vertical="center"/>
    </xf>
    <xf numFmtId="0" fontId="38" fillId="0" borderId="0" xfId="65" applyFont="1" applyFill="1" applyBorder="1" applyAlignment="1">
      <alignment horizontal="center" vertical="center"/>
    </xf>
    <xf numFmtId="0" fontId="39" fillId="0" borderId="3" xfId="67" applyNumberFormat="1" applyFont="1" applyFill="1" applyBorder="1" applyAlignment="1" applyProtection="1">
      <alignment horizontal="center" vertical="center" wrapText="1"/>
    </xf>
    <xf numFmtId="0" fontId="39" fillId="0" borderId="4" xfId="67" applyNumberFormat="1" applyFont="1" applyFill="1" applyBorder="1" applyAlignment="1" applyProtection="1">
      <alignment horizontal="center" vertical="center" wrapText="1"/>
    </xf>
    <xf numFmtId="41" fontId="40" fillId="0" borderId="7" xfId="65" applyNumberFormat="1" applyFont="1" applyFill="1" applyBorder="1" applyAlignment="1">
      <alignment horizontal="right" vertical="center"/>
    </xf>
    <xf numFmtId="178" fontId="40" fillId="0" borderId="1" xfId="65" applyNumberFormat="1" applyFont="1" applyFill="1" applyBorder="1" applyAlignment="1">
      <alignment horizontal="right" vertical="center"/>
    </xf>
    <xf numFmtId="0" fontId="46" fillId="0" borderId="0" xfId="68" applyFont="1" applyFill="1"/>
    <xf numFmtId="0" fontId="46" fillId="0" borderId="0" xfId="68" applyFont="1" applyFill="1" applyAlignment="1">
      <alignment wrapText="1"/>
    </xf>
    <xf numFmtId="0" fontId="5" fillId="0" borderId="0" xfId="68" applyFont="1" applyFill="1" applyAlignment="1">
      <alignment horizontal="center"/>
    </xf>
    <xf numFmtId="0" fontId="5" fillId="0" borderId="0" xfId="68" applyFont="1" applyFill="1" applyAlignment="1">
      <alignment horizontal="center" wrapText="1"/>
    </xf>
    <xf numFmtId="0" fontId="47" fillId="0" borderId="0" xfId="68" applyFont="1" applyFill="1"/>
    <xf numFmtId="0" fontId="46" fillId="0" borderId="0" xfId="68" applyFont="1" applyFill="1" applyAlignment="1">
      <alignment horizontal="right"/>
    </xf>
    <xf numFmtId="0" fontId="48" fillId="0" borderId="1" xfId="68" applyFont="1" applyFill="1" applyBorder="1" applyAlignment="1">
      <alignment horizontal="center" vertical="center"/>
    </xf>
    <xf numFmtId="0" fontId="48" fillId="0" borderId="1" xfId="68" applyFont="1" applyFill="1" applyBorder="1" applyAlignment="1">
      <alignment horizontal="center" vertical="center" wrapText="1"/>
    </xf>
    <xf numFmtId="0" fontId="43" fillId="0" borderId="1" xfId="68" applyFont="1" applyFill="1" applyBorder="1" applyAlignment="1">
      <alignment horizontal="center" vertical="center" wrapText="1"/>
    </xf>
    <xf numFmtId="0" fontId="7" fillId="0" borderId="1" xfId="68" applyFont="1" applyFill="1" applyBorder="1" applyAlignment="1">
      <alignment horizontal="center" vertical="center" wrapText="1"/>
    </xf>
    <xf numFmtId="179" fontId="7" fillId="0" borderId="1" xfId="68" applyNumberFormat="1" applyFont="1" applyFill="1" applyBorder="1" applyAlignment="1">
      <alignment horizontal="center" vertical="center" wrapText="1"/>
    </xf>
    <xf numFmtId="3" fontId="7" fillId="0" borderId="1" xfId="0" applyNumberFormat="1" applyFont="1" applyFill="1" applyBorder="1" applyAlignment="1" applyProtection="1">
      <alignment vertical="center"/>
    </xf>
    <xf numFmtId="178" fontId="7" fillId="0" borderId="1" xfId="0" applyNumberFormat="1" applyFont="1" applyFill="1" applyBorder="1" applyAlignment="1" applyProtection="1">
      <alignment vertical="center"/>
    </xf>
    <xf numFmtId="178" fontId="7" fillId="0" borderId="1" xfId="8" applyNumberFormat="1" applyFont="1" applyFill="1" applyBorder="1" applyAlignment="1">
      <alignment vertical="center"/>
    </xf>
    <xf numFmtId="3" fontId="7" fillId="0" borderId="1" xfId="0" applyNumberFormat="1" applyFont="1" applyFill="1" applyBorder="1" applyAlignment="1" applyProtection="1">
      <alignment vertical="center" wrapText="1"/>
    </xf>
    <xf numFmtId="178" fontId="7" fillId="0" borderId="1" xfId="8" applyNumberFormat="1" applyFont="1" applyFill="1" applyBorder="1" applyAlignment="1">
      <alignment horizontal="right" vertical="center"/>
    </xf>
    <xf numFmtId="0" fontId="9" fillId="0" borderId="1" xfId="0" applyFont="1" applyFill="1" applyBorder="1" applyAlignment="1">
      <alignment vertical="center" wrapText="1"/>
    </xf>
    <xf numFmtId="178" fontId="7" fillId="0" borderId="1" xfId="5" applyNumberFormat="1" applyFont="1" applyFill="1" applyBorder="1" applyAlignment="1">
      <alignment horizontal="right" vertical="center"/>
    </xf>
    <xf numFmtId="178" fontId="49" fillId="0" borderId="1" xfId="68" applyNumberFormat="1" applyFont="1" applyFill="1" applyBorder="1" applyAlignment="1">
      <alignment horizontal="right" vertical="center"/>
    </xf>
    <xf numFmtId="0" fontId="2" fillId="0" borderId="1" xfId="0" applyFont="1" applyFill="1" applyBorder="1" applyAlignment="1">
      <alignment vertical="center"/>
    </xf>
    <xf numFmtId="178" fontId="7" fillId="0" borderId="1" xfId="0" applyNumberFormat="1" applyFont="1" applyFill="1" applyBorder="1" applyAlignment="1">
      <alignment vertical="center"/>
    </xf>
    <xf numFmtId="178" fontId="7" fillId="0" borderId="1" xfId="0" applyNumberFormat="1" applyFont="1" applyFill="1" applyBorder="1" applyAlignment="1">
      <alignment horizontal="right" vertical="center"/>
    </xf>
    <xf numFmtId="178" fontId="7" fillId="0" borderId="1" xfId="5" applyNumberFormat="1" applyFont="1" applyFill="1" applyBorder="1" applyAlignment="1">
      <alignment vertical="center"/>
    </xf>
    <xf numFmtId="178" fontId="7" fillId="0" borderId="1" xfId="8" applyNumberFormat="1" applyFont="1" applyFill="1" applyBorder="1" applyAlignment="1" applyProtection="1">
      <alignment vertical="center"/>
    </xf>
    <xf numFmtId="0" fontId="10" fillId="0" borderId="1" xfId="0" applyFont="1" applyFill="1" applyBorder="1" applyAlignment="1">
      <alignment vertical="center"/>
    </xf>
    <xf numFmtId="178" fontId="7" fillId="0" borderId="1" xfId="0" applyNumberFormat="1" applyFont="1" applyFill="1" applyBorder="1" applyAlignment="1" applyProtection="1">
      <alignment horizontal="right" vertical="center"/>
    </xf>
    <xf numFmtId="178" fontId="49" fillId="0" borderId="1" xfId="8" applyNumberFormat="1" applyFont="1" applyFill="1" applyBorder="1" applyAlignment="1" applyProtection="1">
      <alignment vertical="center"/>
    </xf>
    <xf numFmtId="0" fontId="7" fillId="0" borderId="1" xfId="0" applyFont="1" applyFill="1" applyBorder="1" applyAlignment="1">
      <alignment vertical="center" wrapText="1"/>
    </xf>
    <xf numFmtId="178" fontId="49" fillId="0" borderId="1" xfId="8" applyNumberFormat="1" applyFont="1" applyFill="1" applyBorder="1" applyAlignment="1">
      <alignment horizontal="right" vertical="center"/>
    </xf>
    <xf numFmtId="0" fontId="46" fillId="0" borderId="1" xfId="68" applyFont="1" applyFill="1" applyBorder="1" applyAlignment="1">
      <alignment vertical="center"/>
    </xf>
    <xf numFmtId="178" fontId="49" fillId="0" borderId="1" xfId="68" applyNumberFormat="1" applyFont="1" applyFill="1" applyBorder="1" applyAlignment="1">
      <alignment vertical="center"/>
    </xf>
    <xf numFmtId="178" fontId="49" fillId="0" borderId="1" xfId="8" applyNumberFormat="1" applyFont="1" applyFill="1" applyBorder="1" applyAlignment="1">
      <alignment vertical="center"/>
    </xf>
    <xf numFmtId="178" fontId="46" fillId="0" borderId="1" xfId="68" applyNumberFormat="1" applyFont="1" applyFill="1" applyBorder="1" applyAlignment="1">
      <alignment horizontal="right"/>
    </xf>
    <xf numFmtId="0" fontId="9" fillId="0" borderId="1" xfId="0" applyNumberFormat="1" applyFont="1" applyFill="1" applyBorder="1" applyAlignment="1" applyProtection="1">
      <alignment vertical="center" wrapText="1"/>
    </xf>
    <xf numFmtId="0" fontId="7" fillId="0" borderId="1" xfId="0" applyNumberFormat="1" applyFont="1" applyFill="1" applyBorder="1" applyAlignment="1" applyProtection="1">
      <alignment vertical="center" wrapText="1"/>
    </xf>
    <xf numFmtId="0" fontId="46" fillId="0" borderId="1" xfId="68" applyFont="1" applyFill="1" applyBorder="1"/>
    <xf numFmtId="0" fontId="43" fillId="0" borderId="1" xfId="0" applyFont="1" applyFill="1" applyBorder="1" applyAlignment="1">
      <alignment horizontal="center" vertical="center" wrapText="1"/>
    </xf>
    <xf numFmtId="0" fontId="43" fillId="0" borderId="1" xfId="0" applyFont="1" applyFill="1" applyBorder="1" applyAlignment="1">
      <alignment horizontal="left" vertical="center"/>
    </xf>
    <xf numFmtId="0" fontId="43" fillId="0" borderId="1" xfId="0" applyFont="1" applyFill="1" applyBorder="1" applyAlignment="1">
      <alignment horizontal="left" vertical="center" wrapText="1"/>
    </xf>
    <xf numFmtId="0" fontId="7" fillId="0" borderId="1" xfId="0" applyFont="1" applyFill="1" applyBorder="1" applyAlignment="1">
      <alignment vertical="center"/>
    </xf>
    <xf numFmtId="0" fontId="9" fillId="0" borderId="1" xfId="0" applyFont="1" applyFill="1" applyBorder="1" applyAlignment="1">
      <alignment vertical="center"/>
    </xf>
    <xf numFmtId="0" fontId="49" fillId="0" borderId="1" xfId="68" applyFont="1" applyFill="1" applyBorder="1" applyAlignment="1">
      <alignment vertical="center" wrapText="1"/>
    </xf>
    <xf numFmtId="178" fontId="7" fillId="0" borderId="1" xfId="64" applyNumberFormat="1" applyFont="1" applyFill="1" applyBorder="1" applyAlignment="1" applyProtection="1">
      <alignment vertical="center"/>
      <protection locked="0"/>
    </xf>
    <xf numFmtId="0" fontId="50" fillId="0" borderId="0" xfId="0" applyFont="1">
      <alignment vertical="center"/>
    </xf>
    <xf numFmtId="0" fontId="3" fillId="0" borderId="0" xfId="0" applyFont="1">
      <alignment vertical="center"/>
    </xf>
    <xf numFmtId="0" fontId="51" fillId="0" borderId="0" xfId="0" applyNumberFormat="1" applyFont="1">
      <alignment vertical="center"/>
    </xf>
    <xf numFmtId="0" fontId="22" fillId="0" borderId="0" xfId="0" applyFont="1" applyAlignment="1">
      <alignment vertical="center" wrapText="1"/>
    </xf>
    <xf numFmtId="178" fontId="22" fillId="0" borderId="0" xfId="0" applyNumberFormat="1" applyFont="1">
      <alignment vertical="center"/>
    </xf>
    <xf numFmtId="176" fontId="0" fillId="0" borderId="0" xfId="0" applyNumberFormat="1">
      <alignment vertical="center"/>
    </xf>
    <xf numFmtId="0" fontId="52" fillId="0" borderId="0" xfId="0" applyNumberFormat="1" applyFont="1" applyFill="1" applyAlignment="1">
      <alignment horizontal="center" vertical="center"/>
    </xf>
    <xf numFmtId="0" fontId="51" fillId="0" borderId="0" xfId="0" applyNumberFormat="1" applyFont="1" applyFill="1">
      <alignment vertical="center"/>
    </xf>
    <xf numFmtId="0" fontId="22" fillId="0" borderId="0" xfId="0" applyFont="1" applyFill="1" applyAlignment="1">
      <alignment vertical="center" wrapText="1"/>
    </xf>
    <xf numFmtId="178" fontId="22" fillId="0" borderId="0" xfId="0" applyNumberFormat="1" applyFont="1" applyFill="1">
      <alignment vertical="center"/>
    </xf>
    <xf numFmtId="176" fontId="0" fillId="0" borderId="0" xfId="0" applyNumberFormat="1" applyFill="1">
      <alignment vertical="center"/>
    </xf>
    <xf numFmtId="0" fontId="53" fillId="0" borderId="1" xfId="0" applyNumberFormat="1" applyFont="1" applyFill="1" applyBorder="1" applyAlignment="1" applyProtection="1">
      <alignment horizontal="center" vertical="center" wrapText="1"/>
    </xf>
    <xf numFmtId="49" fontId="43" fillId="0" borderId="1" xfId="0" applyNumberFormat="1" applyFont="1" applyFill="1" applyBorder="1" applyAlignment="1" applyProtection="1">
      <alignment horizontal="center" vertical="center" wrapText="1"/>
    </xf>
    <xf numFmtId="178" fontId="54" fillId="0" borderId="6" xfId="0" applyNumberFormat="1" applyFont="1" applyFill="1" applyBorder="1" applyAlignment="1">
      <alignment horizontal="center" vertical="center" wrapText="1"/>
    </xf>
    <xf numFmtId="176" fontId="54" fillId="0" borderId="6" xfId="0" applyNumberFormat="1" applyFont="1" applyFill="1" applyBorder="1" applyAlignment="1">
      <alignment horizontal="center" vertical="center" wrapText="1"/>
    </xf>
    <xf numFmtId="176" fontId="55" fillId="0" borderId="2" xfId="0" applyNumberFormat="1" applyFont="1" applyFill="1" applyBorder="1" applyAlignment="1">
      <alignment horizontal="center" vertical="center"/>
    </xf>
    <xf numFmtId="176" fontId="55" fillId="0" borderId="3" xfId="0" applyNumberFormat="1" applyFont="1" applyFill="1" applyBorder="1" applyAlignment="1">
      <alignment horizontal="center" vertical="center"/>
    </xf>
    <xf numFmtId="0" fontId="56" fillId="0" borderId="1" xfId="0" applyNumberFormat="1" applyFont="1" applyFill="1" applyBorder="1" applyAlignment="1" applyProtection="1">
      <alignment horizontal="center" vertical="center" wrapText="1"/>
    </xf>
    <xf numFmtId="49" fontId="56" fillId="0" borderId="1" xfId="0" applyNumberFormat="1" applyFont="1" applyFill="1" applyBorder="1" applyAlignment="1" applyProtection="1">
      <alignment horizontal="center" vertical="center" wrapText="1"/>
    </xf>
    <xf numFmtId="178" fontId="54" fillId="0" borderId="7" xfId="0" applyNumberFormat="1" applyFont="1" applyFill="1" applyBorder="1" applyAlignment="1">
      <alignment horizontal="center" vertical="center" wrapText="1"/>
    </xf>
    <xf numFmtId="176" fontId="54" fillId="0" borderId="7" xfId="0" applyNumberFormat="1" applyFont="1" applyFill="1" applyBorder="1" applyAlignment="1">
      <alignment horizontal="center" vertical="center" wrapText="1"/>
    </xf>
    <xf numFmtId="176" fontId="54" fillId="0" borderId="1" xfId="0" applyNumberFormat="1" applyFont="1" applyFill="1" applyBorder="1" applyAlignment="1">
      <alignment horizontal="center" vertical="center"/>
    </xf>
    <xf numFmtId="0" fontId="53" fillId="5" borderId="1" xfId="0" applyNumberFormat="1" applyFont="1" applyFill="1" applyBorder="1" applyAlignment="1" applyProtection="1">
      <alignment horizontal="center" vertical="center" wrapText="1"/>
    </xf>
    <xf numFmtId="49" fontId="7" fillId="5" borderId="1" xfId="0" applyNumberFormat="1" applyFont="1" applyFill="1" applyBorder="1" applyAlignment="1" applyProtection="1">
      <alignment horizontal="center" vertical="center" wrapText="1"/>
    </xf>
    <xf numFmtId="178" fontId="17" fillId="5" borderId="1" xfId="0" applyNumberFormat="1" applyFont="1" applyFill="1" applyBorder="1" applyAlignment="1">
      <alignment horizontal="right" vertical="center" wrapText="1"/>
    </xf>
    <xf numFmtId="176" fontId="17" fillId="5" borderId="1" xfId="0" applyNumberFormat="1" applyFont="1" applyFill="1" applyBorder="1" applyAlignment="1">
      <alignment horizontal="right" vertical="center" wrapText="1"/>
    </xf>
    <xf numFmtId="0" fontId="47" fillId="0" borderId="1" xfId="0" applyNumberFormat="1" applyFont="1" applyFill="1" applyBorder="1" applyAlignment="1" applyProtection="1">
      <alignment horizontal="left" vertical="center"/>
    </xf>
    <xf numFmtId="49" fontId="57" fillId="0" borderId="1" xfId="0" applyNumberFormat="1" applyFont="1" applyFill="1" applyBorder="1" applyAlignment="1" applyProtection="1">
      <alignment horizontal="left" vertical="center" wrapText="1"/>
    </xf>
    <xf numFmtId="178" fontId="17" fillId="0" borderId="1" xfId="0" applyNumberFormat="1" applyFont="1" applyFill="1" applyBorder="1" applyAlignment="1">
      <alignment horizontal="right" vertical="center" wrapText="1"/>
    </xf>
    <xf numFmtId="176" fontId="17" fillId="0" borderId="1" xfId="0" applyNumberFormat="1" applyFont="1" applyFill="1" applyBorder="1" applyAlignment="1">
      <alignment horizontal="right" vertical="center" wrapText="1"/>
    </xf>
    <xf numFmtId="0" fontId="47" fillId="16" borderId="1" xfId="0" applyNumberFormat="1" applyFont="1" applyFill="1" applyBorder="1" applyAlignment="1" applyProtection="1">
      <alignment horizontal="left" vertical="center"/>
    </xf>
    <xf numFmtId="49" fontId="57" fillId="17" borderId="1" xfId="0" applyNumberFormat="1" applyFont="1" applyFill="1" applyBorder="1" applyAlignment="1" applyProtection="1">
      <alignment horizontal="left" vertical="center" wrapText="1"/>
    </xf>
    <xf numFmtId="178" fontId="17" fillId="16" borderId="1" xfId="0" applyNumberFormat="1" applyFont="1" applyFill="1" applyBorder="1" applyAlignment="1">
      <alignment horizontal="right" vertical="center" wrapText="1"/>
    </xf>
    <xf numFmtId="176" fontId="17" fillId="16" borderId="1" xfId="0" applyNumberFormat="1" applyFont="1" applyFill="1" applyBorder="1" applyAlignment="1">
      <alignment horizontal="right" vertical="center" wrapText="1"/>
    </xf>
    <xf numFmtId="0" fontId="47" fillId="0" borderId="1" xfId="0" applyNumberFormat="1" applyFont="1" applyFill="1" applyBorder="1" applyAlignment="1" applyProtection="1">
      <alignment horizontal="left" vertical="center" wrapText="1"/>
    </xf>
    <xf numFmtId="178" fontId="17" fillId="0" borderId="1" xfId="0" applyNumberFormat="1" applyFont="1" applyFill="1" applyBorder="1" applyAlignment="1" applyProtection="1">
      <alignment horizontal="right" vertical="center"/>
    </xf>
    <xf numFmtId="176" fontId="17" fillId="0" borderId="1" xfId="0" applyNumberFormat="1" applyFont="1" applyFill="1" applyBorder="1" applyAlignment="1" applyProtection="1">
      <alignment horizontal="right" vertical="center"/>
    </xf>
    <xf numFmtId="0" fontId="47" fillId="17" borderId="1" xfId="0" applyNumberFormat="1" applyFont="1" applyFill="1" applyBorder="1" applyAlignment="1" applyProtection="1">
      <alignment horizontal="left" vertical="center"/>
    </xf>
    <xf numFmtId="178" fontId="17" fillId="16" borderId="1" xfId="0" applyNumberFormat="1" applyFont="1" applyFill="1" applyBorder="1" applyAlignment="1" applyProtection="1">
      <alignment horizontal="right" vertical="center"/>
    </xf>
    <xf numFmtId="176" fontId="17" fillId="16" borderId="1" xfId="0" applyNumberFormat="1" applyFont="1" applyFill="1" applyBorder="1" applyAlignment="1" applyProtection="1">
      <alignment horizontal="right" vertical="center"/>
    </xf>
    <xf numFmtId="0" fontId="58" fillId="0" borderId="1" xfId="0" applyNumberFormat="1" applyFont="1" applyFill="1" applyBorder="1" applyAlignment="1" applyProtection="1">
      <alignment horizontal="left" vertical="center" wrapText="1"/>
    </xf>
    <xf numFmtId="0" fontId="47" fillId="17" borderId="1" xfId="0" applyNumberFormat="1" applyFont="1" applyFill="1" applyBorder="1" applyAlignment="1" applyProtection="1">
      <alignment horizontal="center" vertical="center"/>
    </xf>
    <xf numFmtId="176" fontId="7" fillId="0" borderId="0" xfId="0" applyNumberFormat="1" applyFont="1" applyFill="1" applyBorder="1" applyAlignment="1">
      <alignment horizontal="right" vertical="center" wrapText="1"/>
    </xf>
    <xf numFmtId="176" fontId="55" fillId="0" borderId="4" xfId="0" applyNumberFormat="1" applyFont="1" applyFill="1" applyBorder="1" applyAlignment="1">
      <alignment horizontal="center" vertical="center"/>
    </xf>
    <xf numFmtId="176" fontId="17" fillId="12" borderId="1" xfId="0" applyNumberFormat="1" applyFont="1" applyFill="1" applyBorder="1" applyAlignment="1" applyProtection="1">
      <alignment horizontal="right" vertical="center"/>
    </xf>
    <xf numFmtId="0" fontId="6" fillId="0" borderId="1" xfId="0" applyNumberFormat="1" applyFont="1" applyFill="1" applyBorder="1" applyAlignment="1">
      <alignment horizontal="center"/>
    </xf>
    <xf numFmtId="0" fontId="8" fillId="0" borderId="1" xfId="0" applyFont="1" applyFill="1" applyBorder="1" applyAlignment="1">
      <alignment vertical="center" wrapText="1"/>
    </xf>
    <xf numFmtId="41" fontId="7" fillId="0" borderId="1" xfId="0" applyNumberFormat="1" applyFont="1" applyFill="1" applyBorder="1" applyAlignment="1">
      <alignment horizontal="right" vertical="center"/>
    </xf>
    <xf numFmtId="0" fontId="0" fillId="0" borderId="1" xfId="0" applyFill="1" applyBorder="1">
      <alignment vertical="center"/>
    </xf>
    <xf numFmtId="0" fontId="52" fillId="0" borderId="0" xfId="0" applyFont="1" applyFill="1" applyAlignment="1">
      <alignment horizontal="center" vertical="center" wrapText="1"/>
    </xf>
    <xf numFmtId="178" fontId="52" fillId="0" borderId="0" xfId="0" applyNumberFormat="1" applyFont="1" applyFill="1" applyAlignment="1">
      <alignment horizontal="center" vertical="center"/>
    </xf>
    <xf numFmtId="176" fontId="52" fillId="0" borderId="0" xfId="0" applyNumberFormat="1" applyFont="1" applyFill="1" applyAlignment="1">
      <alignment horizontal="center" vertical="center"/>
    </xf>
    <xf numFmtId="49" fontId="2" fillId="0" borderId="1" xfId="0" applyNumberFormat="1" applyFont="1" applyFill="1" applyBorder="1" applyAlignment="1" applyProtection="1">
      <alignment horizontal="left" vertical="center" wrapText="1"/>
    </xf>
    <xf numFmtId="0" fontId="6" fillId="0" borderId="0" xfId="0" applyFont="1" applyFill="1" applyAlignment="1"/>
    <xf numFmtId="0" fontId="43" fillId="0" borderId="0" xfId="0" applyFont="1" applyFill="1" applyAlignment="1"/>
    <xf numFmtId="0" fontId="6" fillId="0" borderId="0" xfId="0" applyFont="1" applyFill="1" applyAlignment="1">
      <alignment horizontal="right"/>
    </xf>
    <xf numFmtId="41" fontId="6" fillId="0" borderId="0" xfId="0" applyNumberFormat="1" applyFont="1" applyFill="1" applyAlignment="1">
      <alignment horizontal="right"/>
    </xf>
    <xf numFmtId="0" fontId="59" fillId="0" borderId="0" xfId="0" applyFont="1" applyFill="1" applyAlignment="1">
      <alignment horizontal="center"/>
    </xf>
    <xf numFmtId="0" fontId="47" fillId="0" borderId="0" xfId="0" applyFont="1" applyFill="1" applyAlignment="1"/>
    <xf numFmtId="41" fontId="36" fillId="0" borderId="0" xfId="0" applyNumberFormat="1" applyFont="1" applyFill="1" applyAlignment="1">
      <alignment horizontal="right"/>
    </xf>
    <xf numFmtId="41" fontId="43" fillId="0" borderId="1" xfId="0" applyNumberFormat="1" applyFont="1" applyFill="1" applyBorder="1" applyAlignment="1">
      <alignment horizontal="center" vertical="center"/>
    </xf>
    <xf numFmtId="41" fontId="43" fillId="0" borderId="1" xfId="0" applyNumberFormat="1" applyFont="1" applyFill="1" applyBorder="1" applyAlignment="1">
      <alignment horizontal="center" vertical="center" wrapText="1"/>
    </xf>
    <xf numFmtId="1" fontId="7" fillId="0" borderId="1" xfId="0" applyNumberFormat="1" applyFont="1" applyFill="1" applyBorder="1" applyAlignment="1" applyProtection="1">
      <alignment vertical="center"/>
      <protection locked="0"/>
    </xf>
    <xf numFmtId="0" fontId="7" fillId="0" borderId="1" xfId="64" applyFont="1" applyFill="1" applyBorder="1" applyAlignment="1" applyProtection="1">
      <alignment vertical="center"/>
      <protection locked="0"/>
    </xf>
    <xf numFmtId="180" fontId="7" fillId="0" borderId="1" xfId="8" applyNumberFormat="1" applyFont="1" applyFill="1" applyBorder="1" applyAlignment="1" applyProtection="1">
      <alignment horizontal="right" vertical="center"/>
    </xf>
    <xf numFmtId="41" fontId="7" fillId="0" borderId="1" xfId="8" applyNumberFormat="1" applyFont="1" applyFill="1" applyBorder="1" applyAlignment="1" applyProtection="1">
      <alignment horizontal="right" vertical="center"/>
    </xf>
    <xf numFmtId="41" fontId="3" fillId="0" borderId="1" xfId="5" applyNumberFormat="1" applyFont="1" applyFill="1" applyBorder="1" applyAlignment="1" applyProtection="1">
      <alignment horizontal="left" vertical="center"/>
      <protection locked="0"/>
    </xf>
    <xf numFmtId="0" fontId="3" fillId="0" borderId="1" xfId="0" applyFont="1" applyFill="1" applyBorder="1" applyAlignment="1">
      <alignment vertical="center"/>
    </xf>
    <xf numFmtId="41" fontId="7" fillId="0" borderId="1" xfId="5" applyNumberFormat="1" applyFont="1" applyFill="1" applyBorder="1" applyAlignment="1" applyProtection="1">
      <alignment horizontal="right" vertical="center"/>
      <protection locked="0"/>
    </xf>
    <xf numFmtId="41" fontId="7" fillId="0" borderId="1" xfId="5" applyNumberFormat="1" applyFont="1" applyFill="1" applyBorder="1" applyAlignment="1" applyProtection="1">
      <alignment horizontal="left" vertical="center"/>
      <protection locked="0"/>
    </xf>
    <xf numFmtId="181" fontId="7" fillId="0" borderId="1" xfId="0" applyNumberFormat="1" applyFont="1" applyFill="1" applyBorder="1" applyAlignment="1">
      <alignment horizontal="right" vertical="center"/>
    </xf>
    <xf numFmtId="181" fontId="43" fillId="0" borderId="1" xfId="5" applyNumberFormat="1" applyFont="1" applyFill="1" applyBorder="1" applyAlignment="1">
      <alignment horizontal="center" vertical="center"/>
    </xf>
    <xf numFmtId="0" fontId="43" fillId="0" borderId="0" xfId="0" applyFont="1" applyFill="1" applyAlignment="1">
      <alignment horizontal="right"/>
    </xf>
    <xf numFmtId="41" fontId="43" fillId="0" borderId="0" xfId="0" applyNumberFormat="1" applyFont="1" applyFill="1" applyAlignment="1">
      <alignment horizontal="right"/>
    </xf>
    <xf numFmtId="181" fontId="7" fillId="0" borderId="1" xfId="5" applyNumberFormat="1" applyFont="1" applyFill="1" applyBorder="1" applyAlignment="1" applyProtection="1">
      <alignment horizontal="right" vertical="center"/>
      <protection locked="0"/>
    </xf>
    <xf numFmtId="0" fontId="0" fillId="0" borderId="0" xfId="0" applyAlignment="1">
      <alignment vertical="center" wrapText="1"/>
    </xf>
    <xf numFmtId="0" fontId="0" fillId="0" borderId="0" xfId="0" applyAlignment="1">
      <alignment horizontal="center" vertical="center" wrapText="1"/>
    </xf>
    <xf numFmtId="0" fontId="22" fillId="0" borderId="0" xfId="0" applyFont="1" applyAlignment="1">
      <alignment horizontal="center" vertical="center" wrapText="1"/>
    </xf>
    <xf numFmtId="176" fontId="2" fillId="0" borderId="0" xfId="0" applyNumberFormat="1" applyFont="1" applyFill="1" applyAlignment="1">
      <alignment horizontal="right" wrapText="1"/>
    </xf>
    <xf numFmtId="176" fontId="0" fillId="0" borderId="0" xfId="0" applyNumberFormat="1" applyAlignment="1">
      <alignment vertical="center" wrapText="1"/>
    </xf>
    <xf numFmtId="176" fontId="0" fillId="0" borderId="0" xfId="0" applyNumberFormat="1" applyFill="1" applyAlignment="1">
      <alignment vertical="center" wrapText="1"/>
    </xf>
    <xf numFmtId="176" fontId="43" fillId="0" borderId="1" xfId="0" applyNumberFormat="1" applyFont="1" applyFill="1" applyBorder="1" applyAlignment="1">
      <alignment horizontal="center" vertical="center" wrapText="1"/>
    </xf>
    <xf numFmtId="176" fontId="50"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right" vertical="center" wrapText="1"/>
    </xf>
    <xf numFmtId="49"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pplyProtection="1">
      <alignment horizontal="right" vertical="center" wrapText="1"/>
    </xf>
    <xf numFmtId="49" fontId="7" fillId="0" borderId="1" xfId="0" applyNumberFormat="1" applyFont="1" applyFill="1" applyBorder="1" applyAlignment="1" applyProtection="1">
      <alignment horizontal="left" vertical="center" wrapText="1"/>
    </xf>
    <xf numFmtId="176" fontId="3" fillId="0" borderId="1" xfId="0" applyNumberFormat="1" applyFont="1" applyFill="1" applyBorder="1" applyAlignment="1">
      <alignment vertical="center" wrapText="1"/>
    </xf>
    <xf numFmtId="49" fontId="32" fillId="0" borderId="1" xfId="0" applyNumberFormat="1" applyFont="1" applyFill="1" applyBorder="1" applyAlignment="1" applyProtection="1">
      <alignment horizontal="left" vertical="center" wrapText="1"/>
    </xf>
    <xf numFmtId="176" fontId="22" fillId="0" borderId="0" xfId="0" applyNumberFormat="1" applyFont="1" applyFill="1" applyAlignment="1">
      <alignment vertical="center" wrapText="1"/>
    </xf>
    <xf numFmtId="176" fontId="22" fillId="0" borderId="0" xfId="0" applyNumberFormat="1" applyFont="1" applyFill="1" applyAlignment="1">
      <alignment horizontal="right" vertical="center" wrapText="1"/>
    </xf>
    <xf numFmtId="0" fontId="7" fillId="0" borderId="0" xfId="0" applyFont="1" applyFill="1" applyAlignment="1">
      <alignment horizontal="left" wrapText="1"/>
    </xf>
    <xf numFmtId="178" fontId="55" fillId="0" borderId="1" xfId="0" applyNumberFormat="1" applyFont="1" applyFill="1" applyBorder="1" applyAlignment="1">
      <alignment horizontal="center" vertical="center"/>
    </xf>
    <xf numFmtId="176" fontId="55" fillId="0" borderId="1" xfId="0" applyNumberFormat="1" applyFont="1" applyFill="1" applyBorder="1" applyAlignment="1">
      <alignment horizontal="center" vertical="center"/>
    </xf>
    <xf numFmtId="178" fontId="54" fillId="0" borderId="1" xfId="0" applyNumberFormat="1" applyFont="1" applyFill="1" applyBorder="1" applyAlignment="1">
      <alignment horizontal="center" vertical="center"/>
    </xf>
    <xf numFmtId="0" fontId="47" fillId="0" borderId="1" xfId="0" applyNumberFormat="1" applyFont="1" applyFill="1" applyBorder="1" applyAlignment="1" applyProtection="1">
      <alignment horizontal="center" vertical="center"/>
    </xf>
    <xf numFmtId="176" fontId="60" fillId="0" borderId="0" xfId="0" applyNumberFormat="1" applyFont="1" applyFill="1" applyAlignment="1">
      <alignment horizontal="right" vertical="center"/>
    </xf>
    <xf numFmtId="178" fontId="61" fillId="0" borderId="1" xfId="0" applyNumberFormat="1" applyFont="1" applyFill="1" applyBorder="1" applyAlignment="1" applyProtection="1">
      <alignment horizontal="right" vertical="center"/>
    </xf>
    <xf numFmtId="176" fontId="61" fillId="0" borderId="1" xfId="0" applyNumberFormat="1" applyFont="1" applyFill="1" applyBorder="1" applyAlignment="1" applyProtection="1">
      <alignment horizontal="right" vertical="center"/>
    </xf>
    <xf numFmtId="0" fontId="7" fillId="0" borderId="1" xfId="0" applyFont="1" applyFill="1" applyBorder="1" applyAlignment="1">
      <alignment horizontal="right" vertical="center" wrapText="1"/>
    </xf>
    <xf numFmtId="0" fontId="6" fillId="0" borderId="0" xfId="0" applyFont="1" applyFill="1" applyAlignment="1">
      <alignment vertical="center"/>
    </xf>
  </cellXfs>
  <cellStyles count="7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千位分隔 4" xfId="14"/>
    <cellStyle name="注释" xfId="15" builtinId="10"/>
    <cellStyle name="常规 6" xfId="16"/>
    <cellStyle name="60% - 强调文字颜色 2" xfId="17" builtinId="36"/>
    <cellStyle name="标题 4" xfId="18" builtinId="19"/>
    <cellStyle name="警告文本" xfId="19" builtinId="11"/>
    <cellStyle name="标题" xfId="20" builtinId="15"/>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千位分隔[0] 2" xfId="43"/>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40% - 强调文字颜色 6" xfId="52" builtinId="51"/>
    <cellStyle name="60% - 强调文字颜色 6" xfId="53" builtinId="52"/>
    <cellStyle name="常规 2" xfId="54"/>
    <cellStyle name="常规 3" xfId="55"/>
    <cellStyle name="千位分隔 2" xfId="56"/>
    <cellStyle name="常规 4" xfId="57"/>
    <cellStyle name="千位分隔 3" xfId="58"/>
    <cellStyle name="常规 5" xfId="59"/>
    <cellStyle name="千位分隔 5" xfId="60"/>
    <cellStyle name="常规 7" xfId="61"/>
    <cellStyle name="常规_Sheet1" xfId="62"/>
    <cellStyle name="货币 2" xfId="63"/>
    <cellStyle name="常规_2010年执行及2011年预算（报人大）" xfId="64"/>
    <cellStyle name="_黄石市2013年省对下结算对账单（对账）20140218" xfId="65"/>
    <cellStyle name="常规_8、债券表 (2)" xfId="66"/>
    <cellStyle name="常规_3支出预算调整变动项目表_1" xfId="67"/>
    <cellStyle name="常规_政府性基金预算表" xfId="68"/>
    <cellStyle name="常规_2013年结算对账0731_2015年黄石市结算2" xfId="69"/>
  </cellStyles>
  <dxfs count="1">
    <dxf>
      <fill>
        <patternFill patternType="solid">
          <bgColor rgb="FFFF9900"/>
        </patternFill>
      </fill>
    </dxf>
  </dxfs>
  <tableStyles count="0" defaultTableStyle="TableStyleMedium2" defaultPivotStyle="PivotStyleLight16"/>
  <colors>
    <mruColors>
      <color rgb="00FF0000"/>
      <color rgb="00FFC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haredStrings" Target="sharedStrings.xml"/><Relationship Id="rId21" Type="http://schemas.openxmlformats.org/officeDocument/2006/relationships/styles" Target="style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externalLink" Target="externalLinks/externalLink2.xml"/><Relationship Id="rId18" Type="http://schemas.openxmlformats.org/officeDocument/2006/relationships/externalLink" Target="externalLinks/externalLink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25105;&#30340;&#25991;&#26723;&#65288;2022&#65289;\2022&#24180;&#39044;&#31639;&#25191;&#34892;&#24773;&#20917;\2022&#24180;&#35745;&#21010;&#25209;&#22797;&#21488;&#3613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WeChat%20Files\wxid_bx8py36pg4a322\FileStorage\File\2022-12\2022&#24180;&#22522;&#37329;&#39044;&#31639;&#35843;&#25972;&#34920;&#65288;&#26690;&#23616;&#38271;&#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01基本支出"/>
      <sheetName val="02项目支出"/>
      <sheetName val="03转移支付"/>
      <sheetName val="03-附1-财力补助"/>
      <sheetName val="04结转指标"/>
      <sheetName val="05预备费、追加安排"/>
      <sheetName val="06追加经费明细表"/>
      <sheetName val="999汇总"/>
      <sheetName val="1部门预算"/>
      <sheetName val="1-1功能分类透视"/>
      <sheetName val="1-2分部门透视"/>
      <sheetName val="执行（最新）"/>
      <sheetName val="计划（最新）"/>
    </sheetNames>
    <sheetDataSet>
      <sheetData sheetId="0"/>
      <sheetData sheetId="1"/>
      <sheetData sheetId="2"/>
      <sheetData sheetId="3"/>
      <sheetData sheetId="4"/>
      <sheetData sheetId="5"/>
      <sheetData sheetId="6"/>
      <sheetData sheetId="7"/>
      <sheetData sheetId="8"/>
      <sheetData sheetId="9"/>
      <sheetData sheetId="10"/>
      <sheetData sheetId="11">
        <row r="1">
          <cell r="B1" t="str">
            <v>预算单位编码</v>
          </cell>
        </row>
        <row r="1">
          <cell r="J1" t="str">
            <v>已支付金额</v>
          </cell>
        </row>
        <row r="1">
          <cell r="N1" t="str">
            <v>功能分类编码</v>
          </cell>
        </row>
        <row r="2">
          <cell r="B2" t="str">
            <v>001001</v>
          </cell>
        </row>
        <row r="2">
          <cell r="J2">
            <v>360440</v>
          </cell>
        </row>
        <row r="2">
          <cell r="N2" t="str">
            <v>2010302</v>
          </cell>
        </row>
        <row r="2">
          <cell r="AJ2" t="str">
            <v>3</v>
          </cell>
        </row>
        <row r="3">
          <cell r="B3" t="str">
            <v>001001</v>
          </cell>
        </row>
        <row r="3">
          <cell r="J3">
            <v>100000</v>
          </cell>
        </row>
        <row r="3">
          <cell r="N3" t="str">
            <v>2010302</v>
          </cell>
        </row>
        <row r="3">
          <cell r="AJ3" t="str">
            <v>3</v>
          </cell>
        </row>
        <row r="4">
          <cell r="B4" t="str">
            <v>001001</v>
          </cell>
        </row>
        <row r="4">
          <cell r="J4">
            <v>574999.99</v>
          </cell>
        </row>
        <row r="4">
          <cell r="N4" t="str">
            <v>2010302</v>
          </cell>
        </row>
        <row r="4">
          <cell r="AJ4" t="str">
            <v>3</v>
          </cell>
        </row>
        <row r="5">
          <cell r="B5" t="str">
            <v>001001</v>
          </cell>
        </row>
        <row r="5">
          <cell r="J5">
            <v>1009275.03</v>
          </cell>
        </row>
        <row r="5">
          <cell r="N5" t="str">
            <v>2010302</v>
          </cell>
        </row>
        <row r="5">
          <cell r="AJ5" t="str">
            <v>3</v>
          </cell>
        </row>
        <row r="6">
          <cell r="B6" t="str">
            <v>001001</v>
          </cell>
        </row>
        <row r="6">
          <cell r="J6">
            <v>8140</v>
          </cell>
        </row>
        <row r="6">
          <cell r="N6" t="str">
            <v>2010302</v>
          </cell>
        </row>
        <row r="6">
          <cell r="AJ6" t="str">
            <v>3</v>
          </cell>
        </row>
        <row r="7">
          <cell r="B7" t="str">
            <v>001001</v>
          </cell>
        </row>
        <row r="7">
          <cell r="J7">
            <v>37356</v>
          </cell>
        </row>
        <row r="7">
          <cell r="N7" t="str">
            <v>2010302</v>
          </cell>
        </row>
        <row r="7">
          <cell r="AJ7" t="str">
            <v>3</v>
          </cell>
        </row>
        <row r="8">
          <cell r="B8" t="str">
            <v>001001</v>
          </cell>
        </row>
        <row r="8">
          <cell r="J8">
            <v>2638000</v>
          </cell>
        </row>
        <row r="8">
          <cell r="N8" t="str">
            <v>2010302</v>
          </cell>
        </row>
        <row r="8">
          <cell r="AJ8" t="str">
            <v>3</v>
          </cell>
        </row>
        <row r="9">
          <cell r="B9" t="str">
            <v>001001</v>
          </cell>
        </row>
        <row r="9">
          <cell r="J9">
            <v>1866212.28</v>
          </cell>
        </row>
        <row r="9">
          <cell r="N9" t="str">
            <v>2010302</v>
          </cell>
        </row>
        <row r="9">
          <cell r="AJ9" t="str">
            <v>3</v>
          </cell>
        </row>
        <row r="10">
          <cell r="B10" t="str">
            <v>001001</v>
          </cell>
        </row>
        <row r="10">
          <cell r="J10">
            <v>2638000</v>
          </cell>
        </row>
        <row r="10">
          <cell r="N10" t="str">
            <v>2010302</v>
          </cell>
        </row>
        <row r="10">
          <cell r="AJ10" t="str">
            <v>3</v>
          </cell>
        </row>
        <row r="11">
          <cell r="B11" t="str">
            <v>001001</v>
          </cell>
        </row>
        <row r="11">
          <cell r="J11">
            <v>578995.78</v>
          </cell>
        </row>
        <row r="11">
          <cell r="N11" t="str">
            <v>2010302</v>
          </cell>
        </row>
        <row r="11">
          <cell r="AJ11" t="str">
            <v>3</v>
          </cell>
        </row>
        <row r="12">
          <cell r="B12" t="str">
            <v>001001</v>
          </cell>
        </row>
        <row r="12">
          <cell r="J12">
            <v>0</v>
          </cell>
        </row>
        <row r="12">
          <cell r="N12" t="str">
            <v>2010302</v>
          </cell>
        </row>
        <row r="12">
          <cell r="AJ12" t="str">
            <v>3</v>
          </cell>
        </row>
        <row r="13">
          <cell r="B13" t="str">
            <v>001001</v>
          </cell>
        </row>
        <row r="13">
          <cell r="J13">
            <v>33300</v>
          </cell>
        </row>
        <row r="13">
          <cell r="N13" t="str">
            <v>2010302</v>
          </cell>
        </row>
        <row r="13">
          <cell r="AJ13" t="str">
            <v>3</v>
          </cell>
        </row>
        <row r="14">
          <cell r="B14" t="str">
            <v>001001</v>
          </cell>
        </row>
        <row r="14">
          <cell r="J14">
            <v>0</v>
          </cell>
        </row>
        <row r="14">
          <cell r="N14" t="str">
            <v>2010302</v>
          </cell>
        </row>
        <row r="14">
          <cell r="AJ14" t="str">
            <v>3</v>
          </cell>
        </row>
        <row r="15">
          <cell r="B15" t="str">
            <v>001001</v>
          </cell>
        </row>
        <row r="15">
          <cell r="J15">
            <v>249800</v>
          </cell>
        </row>
        <row r="15">
          <cell r="N15" t="str">
            <v>2010302</v>
          </cell>
        </row>
        <row r="15">
          <cell r="AJ15" t="str">
            <v>3</v>
          </cell>
        </row>
        <row r="16">
          <cell r="B16" t="str">
            <v>001001</v>
          </cell>
        </row>
        <row r="16">
          <cell r="J16">
            <v>0</v>
          </cell>
        </row>
        <row r="16">
          <cell r="N16" t="str">
            <v>2010302</v>
          </cell>
        </row>
        <row r="16">
          <cell r="AJ16" t="str">
            <v>3</v>
          </cell>
        </row>
        <row r="17">
          <cell r="B17" t="str">
            <v>001001</v>
          </cell>
        </row>
        <row r="17">
          <cell r="J17">
            <v>0</v>
          </cell>
        </row>
        <row r="17">
          <cell r="N17" t="str">
            <v>2010302</v>
          </cell>
        </row>
        <row r="17">
          <cell r="AJ17" t="str">
            <v>3</v>
          </cell>
        </row>
        <row r="18">
          <cell r="B18" t="str">
            <v>001001</v>
          </cell>
        </row>
        <row r="18">
          <cell r="J18">
            <v>0</v>
          </cell>
        </row>
        <row r="18">
          <cell r="N18" t="str">
            <v>2010302</v>
          </cell>
        </row>
        <row r="18">
          <cell r="AJ18" t="str">
            <v>3</v>
          </cell>
        </row>
        <row r="19">
          <cell r="B19" t="str">
            <v>001001</v>
          </cell>
        </row>
        <row r="19">
          <cell r="J19">
            <v>1674975.71</v>
          </cell>
        </row>
        <row r="19">
          <cell r="N19" t="str">
            <v>2010301</v>
          </cell>
        </row>
        <row r="19">
          <cell r="AJ19" t="str">
            <v>1</v>
          </cell>
        </row>
        <row r="20">
          <cell r="B20" t="str">
            <v>001001</v>
          </cell>
        </row>
        <row r="20">
          <cell r="J20">
            <v>1467948.66</v>
          </cell>
        </row>
        <row r="20">
          <cell r="N20" t="str">
            <v>2010301</v>
          </cell>
        </row>
        <row r="20">
          <cell r="AJ20" t="str">
            <v>1</v>
          </cell>
        </row>
        <row r="21">
          <cell r="B21" t="str">
            <v>001001</v>
          </cell>
        </row>
        <row r="21">
          <cell r="J21">
            <v>525109.44</v>
          </cell>
        </row>
        <row r="21">
          <cell r="N21" t="str">
            <v>2010301</v>
          </cell>
        </row>
        <row r="21">
          <cell r="AJ21" t="str">
            <v>1</v>
          </cell>
        </row>
        <row r="22">
          <cell r="B22" t="str">
            <v>001001</v>
          </cell>
        </row>
        <row r="22">
          <cell r="J22">
            <v>910743.35</v>
          </cell>
        </row>
        <row r="22">
          <cell r="N22" t="str">
            <v>2010301</v>
          </cell>
        </row>
        <row r="22">
          <cell r="AJ22" t="str">
            <v>1</v>
          </cell>
        </row>
        <row r="23">
          <cell r="B23" t="str">
            <v>001001</v>
          </cell>
        </row>
        <row r="23">
          <cell r="J23">
            <v>781507.54</v>
          </cell>
        </row>
        <row r="23">
          <cell r="N23" t="str">
            <v>2010301</v>
          </cell>
        </row>
        <row r="23">
          <cell r="AJ23" t="str">
            <v>2</v>
          </cell>
        </row>
        <row r="24">
          <cell r="B24" t="str">
            <v>001001</v>
          </cell>
        </row>
        <row r="24">
          <cell r="J24">
            <v>179110</v>
          </cell>
        </row>
        <row r="24">
          <cell r="N24" t="str">
            <v>2010301</v>
          </cell>
        </row>
        <row r="24">
          <cell r="AJ24" t="str">
            <v>2</v>
          </cell>
        </row>
        <row r="25">
          <cell r="B25" t="str">
            <v>001001</v>
          </cell>
        </row>
        <row r="25">
          <cell r="J25">
            <v>123974.2</v>
          </cell>
        </row>
        <row r="25">
          <cell r="N25" t="str">
            <v>2010301</v>
          </cell>
        </row>
        <row r="25">
          <cell r="AJ25" t="str">
            <v>2</v>
          </cell>
        </row>
        <row r="26">
          <cell r="B26" t="str">
            <v>001001</v>
          </cell>
        </row>
        <row r="26">
          <cell r="J26">
            <v>99406.84</v>
          </cell>
        </row>
        <row r="26">
          <cell r="N26" t="str">
            <v>2010301</v>
          </cell>
        </row>
        <row r="26">
          <cell r="AJ26" t="str">
            <v>2</v>
          </cell>
        </row>
        <row r="27">
          <cell r="B27" t="str">
            <v>001001</v>
          </cell>
        </row>
        <row r="27">
          <cell r="J27">
            <v>700464.6</v>
          </cell>
        </row>
        <row r="27">
          <cell r="N27" t="str">
            <v>2010301</v>
          </cell>
        </row>
        <row r="27">
          <cell r="AJ27" t="str">
            <v>1</v>
          </cell>
        </row>
        <row r="28">
          <cell r="B28" t="str">
            <v>001001</v>
          </cell>
        </row>
        <row r="28">
          <cell r="J28">
            <v>38680</v>
          </cell>
        </row>
        <row r="28">
          <cell r="N28" t="str">
            <v>2010301</v>
          </cell>
        </row>
        <row r="28">
          <cell r="AJ28" t="str">
            <v>2</v>
          </cell>
        </row>
        <row r="29">
          <cell r="B29" t="str">
            <v>001001</v>
          </cell>
        </row>
        <row r="29">
          <cell r="J29">
            <v>20535.04</v>
          </cell>
        </row>
        <row r="29">
          <cell r="N29" t="str">
            <v>2010301</v>
          </cell>
        </row>
        <row r="29">
          <cell r="AJ29" t="str">
            <v>1</v>
          </cell>
        </row>
        <row r="30">
          <cell r="B30" t="str">
            <v>001001</v>
          </cell>
        </row>
        <row r="30">
          <cell r="J30">
            <v>667420.92</v>
          </cell>
        </row>
        <row r="30">
          <cell r="N30" t="str">
            <v>2010301</v>
          </cell>
        </row>
        <row r="30">
          <cell r="AJ30" t="str">
            <v>1</v>
          </cell>
        </row>
        <row r="31">
          <cell r="B31" t="str">
            <v>001001</v>
          </cell>
        </row>
        <row r="31">
          <cell r="J31">
            <v>419635.2</v>
          </cell>
        </row>
        <row r="31">
          <cell r="N31" t="str">
            <v>2010301</v>
          </cell>
        </row>
        <row r="31">
          <cell r="AJ31" t="str">
            <v>1</v>
          </cell>
        </row>
        <row r="32">
          <cell r="B32" t="str">
            <v>001001</v>
          </cell>
        </row>
        <row r="32">
          <cell r="J32">
            <v>0</v>
          </cell>
        </row>
        <row r="32">
          <cell r="N32" t="str">
            <v>2010301</v>
          </cell>
        </row>
        <row r="32">
          <cell r="AJ32" t="str">
            <v>1</v>
          </cell>
        </row>
        <row r="33">
          <cell r="B33" t="str">
            <v>001001</v>
          </cell>
        </row>
        <row r="33">
          <cell r="J33">
            <v>204393.76</v>
          </cell>
        </row>
        <row r="33">
          <cell r="N33" t="str">
            <v>2010301</v>
          </cell>
        </row>
        <row r="33">
          <cell r="AJ33" t="str">
            <v>1</v>
          </cell>
        </row>
        <row r="34">
          <cell r="B34" t="str">
            <v>001001</v>
          </cell>
        </row>
        <row r="34">
          <cell r="J34">
            <v>15000</v>
          </cell>
        </row>
        <row r="34">
          <cell r="N34" t="str">
            <v>2010301</v>
          </cell>
        </row>
        <row r="34">
          <cell r="AJ34" t="str">
            <v>2</v>
          </cell>
        </row>
        <row r="35">
          <cell r="B35" t="str">
            <v>001001</v>
          </cell>
        </row>
        <row r="35">
          <cell r="J35">
            <v>50000</v>
          </cell>
        </row>
        <row r="35">
          <cell r="N35" t="str">
            <v>2010301</v>
          </cell>
        </row>
        <row r="35">
          <cell r="AJ35" t="str">
            <v>2</v>
          </cell>
        </row>
        <row r="36">
          <cell r="B36" t="str">
            <v>001001</v>
          </cell>
        </row>
        <row r="36">
          <cell r="J36">
            <v>50619.46</v>
          </cell>
        </row>
        <row r="36">
          <cell r="N36" t="str">
            <v>2010301</v>
          </cell>
        </row>
        <row r="36">
          <cell r="AJ36" t="str">
            <v>2</v>
          </cell>
        </row>
        <row r="37">
          <cell r="B37" t="str">
            <v>001001</v>
          </cell>
        </row>
        <row r="37">
          <cell r="J37">
            <v>30000</v>
          </cell>
        </row>
        <row r="37">
          <cell r="N37" t="str">
            <v>2010301</v>
          </cell>
        </row>
        <row r="37">
          <cell r="AJ37" t="str">
            <v>2</v>
          </cell>
        </row>
        <row r="38">
          <cell r="B38" t="str">
            <v>001001</v>
          </cell>
        </row>
        <row r="38">
          <cell r="J38">
            <v>16966</v>
          </cell>
        </row>
        <row r="38">
          <cell r="N38" t="str">
            <v>2010301</v>
          </cell>
        </row>
        <row r="38">
          <cell r="AJ38" t="str">
            <v>2</v>
          </cell>
        </row>
        <row r="39">
          <cell r="B39" t="str">
            <v>001001</v>
          </cell>
        </row>
        <row r="39">
          <cell r="J39">
            <v>97500</v>
          </cell>
        </row>
        <row r="39">
          <cell r="N39" t="str">
            <v>2010301</v>
          </cell>
        </row>
        <row r="39">
          <cell r="AJ39" t="str">
            <v>2</v>
          </cell>
        </row>
        <row r="40">
          <cell r="B40" t="str">
            <v>001001</v>
          </cell>
        </row>
        <row r="40">
          <cell r="J40">
            <v>99999.35</v>
          </cell>
        </row>
        <row r="40">
          <cell r="N40" t="str">
            <v>2010301</v>
          </cell>
        </row>
        <row r="40">
          <cell r="AJ40" t="str">
            <v>2</v>
          </cell>
        </row>
        <row r="41">
          <cell r="B41" t="str">
            <v>001001</v>
          </cell>
        </row>
        <row r="41">
          <cell r="J41">
            <v>596441.02</v>
          </cell>
        </row>
        <row r="41">
          <cell r="N41" t="str">
            <v>2010301</v>
          </cell>
        </row>
        <row r="41">
          <cell r="AJ41" t="str">
            <v>1</v>
          </cell>
        </row>
        <row r="42">
          <cell r="B42" t="str">
            <v>001001</v>
          </cell>
        </row>
        <row r="42">
          <cell r="J42">
            <v>40080</v>
          </cell>
        </row>
        <row r="42">
          <cell r="N42" t="str">
            <v>2010302</v>
          </cell>
        </row>
        <row r="42">
          <cell r="AJ42" t="str">
            <v>3</v>
          </cell>
        </row>
        <row r="43">
          <cell r="B43" t="str">
            <v>001001</v>
          </cell>
        </row>
        <row r="43">
          <cell r="J43">
            <v>0</v>
          </cell>
        </row>
        <row r="43">
          <cell r="N43" t="str">
            <v>2010302</v>
          </cell>
        </row>
        <row r="43">
          <cell r="AJ43" t="str">
            <v>3</v>
          </cell>
        </row>
        <row r="44">
          <cell r="B44" t="str">
            <v>001001</v>
          </cell>
        </row>
        <row r="44">
          <cell r="J44">
            <v>9000</v>
          </cell>
        </row>
        <row r="44">
          <cell r="N44" t="str">
            <v>2010302</v>
          </cell>
        </row>
        <row r="44">
          <cell r="AJ44" t="str">
            <v>3</v>
          </cell>
        </row>
        <row r="45">
          <cell r="B45" t="str">
            <v>001001</v>
          </cell>
        </row>
        <row r="45">
          <cell r="J45">
            <v>374532.32</v>
          </cell>
        </row>
        <row r="45">
          <cell r="N45" t="str">
            <v>2010302</v>
          </cell>
        </row>
        <row r="45">
          <cell r="AJ45" t="str">
            <v>3</v>
          </cell>
        </row>
        <row r="46">
          <cell r="B46" t="str">
            <v>001001</v>
          </cell>
        </row>
        <row r="46">
          <cell r="J46">
            <v>80867.68</v>
          </cell>
        </row>
        <row r="46">
          <cell r="N46" t="str">
            <v>2010302</v>
          </cell>
        </row>
        <row r="46">
          <cell r="AJ46" t="str">
            <v>3</v>
          </cell>
        </row>
        <row r="47">
          <cell r="B47" t="str">
            <v>001001</v>
          </cell>
        </row>
        <row r="47">
          <cell r="J47">
            <v>4990</v>
          </cell>
        </row>
        <row r="47">
          <cell r="N47" t="str">
            <v>2011308</v>
          </cell>
        </row>
        <row r="47">
          <cell r="AJ47" t="str">
            <v>3</v>
          </cell>
        </row>
        <row r="48">
          <cell r="B48" t="str">
            <v>001001</v>
          </cell>
        </row>
        <row r="48">
          <cell r="J48">
            <v>169000</v>
          </cell>
        </row>
        <row r="48">
          <cell r="N48" t="str">
            <v>2010302</v>
          </cell>
        </row>
        <row r="48">
          <cell r="AJ48" t="str">
            <v>3</v>
          </cell>
        </row>
        <row r="49">
          <cell r="B49" t="str">
            <v>001001</v>
          </cell>
        </row>
        <row r="49">
          <cell r="J49">
            <v>85282</v>
          </cell>
        </row>
        <row r="49">
          <cell r="N49" t="str">
            <v>2010302</v>
          </cell>
        </row>
        <row r="49">
          <cell r="AJ49" t="str">
            <v>3</v>
          </cell>
        </row>
        <row r="50">
          <cell r="B50" t="str">
            <v>001001</v>
          </cell>
        </row>
        <row r="50">
          <cell r="J50">
            <v>534000</v>
          </cell>
        </row>
        <row r="50">
          <cell r="N50" t="str">
            <v>2010302</v>
          </cell>
        </row>
        <row r="50">
          <cell r="AJ50" t="str">
            <v>3</v>
          </cell>
        </row>
        <row r="51">
          <cell r="B51" t="str">
            <v>001001</v>
          </cell>
        </row>
        <row r="51">
          <cell r="J51">
            <v>540000</v>
          </cell>
        </row>
        <row r="51">
          <cell r="N51" t="str">
            <v>2010302</v>
          </cell>
        </row>
        <row r="51">
          <cell r="AJ51" t="str">
            <v>3</v>
          </cell>
        </row>
        <row r="52">
          <cell r="B52" t="str">
            <v>001001</v>
          </cell>
        </row>
        <row r="52">
          <cell r="J52">
            <v>0</v>
          </cell>
        </row>
        <row r="52">
          <cell r="N52" t="str">
            <v>2010302</v>
          </cell>
        </row>
        <row r="52">
          <cell r="AJ52" t="str">
            <v>3</v>
          </cell>
        </row>
        <row r="53">
          <cell r="B53" t="str">
            <v>001001</v>
          </cell>
        </row>
        <row r="53">
          <cell r="J53">
            <v>178000</v>
          </cell>
        </row>
        <row r="53">
          <cell r="N53" t="str">
            <v>2010301</v>
          </cell>
        </row>
        <row r="53">
          <cell r="AJ53" t="str">
            <v>3</v>
          </cell>
        </row>
        <row r="54">
          <cell r="B54" t="str">
            <v>001001</v>
          </cell>
        </row>
        <row r="54">
          <cell r="J54">
            <v>163186</v>
          </cell>
        </row>
        <row r="54">
          <cell r="N54" t="str">
            <v>2010302</v>
          </cell>
        </row>
        <row r="54">
          <cell r="AJ54" t="str">
            <v>3</v>
          </cell>
        </row>
        <row r="55">
          <cell r="B55" t="str">
            <v>001001</v>
          </cell>
        </row>
        <row r="55">
          <cell r="J55">
            <v>0</v>
          </cell>
        </row>
        <row r="55">
          <cell r="N55" t="str">
            <v>2010302</v>
          </cell>
        </row>
        <row r="55">
          <cell r="AJ55" t="str">
            <v>3</v>
          </cell>
        </row>
        <row r="56">
          <cell r="B56" t="str">
            <v>001001</v>
          </cell>
        </row>
        <row r="56">
          <cell r="J56">
            <v>20627</v>
          </cell>
        </row>
        <row r="56">
          <cell r="N56" t="str">
            <v>2010302</v>
          </cell>
        </row>
        <row r="56">
          <cell r="AJ56" t="str">
            <v>3</v>
          </cell>
        </row>
        <row r="57">
          <cell r="B57" t="str">
            <v>001001</v>
          </cell>
        </row>
        <row r="57">
          <cell r="J57">
            <v>8814</v>
          </cell>
        </row>
        <row r="57">
          <cell r="N57" t="str">
            <v>2010302</v>
          </cell>
        </row>
        <row r="57">
          <cell r="AJ57" t="str">
            <v>3</v>
          </cell>
        </row>
        <row r="58">
          <cell r="B58" t="str">
            <v>001001</v>
          </cell>
        </row>
        <row r="58">
          <cell r="J58">
            <v>0</v>
          </cell>
        </row>
        <row r="58">
          <cell r="N58" t="str">
            <v>2010302</v>
          </cell>
        </row>
        <row r="58">
          <cell r="AJ58" t="str">
            <v>3</v>
          </cell>
        </row>
        <row r="59">
          <cell r="B59" t="str">
            <v>001001</v>
          </cell>
        </row>
        <row r="59">
          <cell r="J59">
            <v>186986.85</v>
          </cell>
        </row>
        <row r="59">
          <cell r="N59" t="str">
            <v>2010302</v>
          </cell>
        </row>
        <row r="59">
          <cell r="AJ59" t="str">
            <v>3</v>
          </cell>
        </row>
        <row r="60">
          <cell r="B60" t="str">
            <v>001001</v>
          </cell>
        </row>
        <row r="60">
          <cell r="J60">
            <v>0</v>
          </cell>
        </row>
        <row r="60">
          <cell r="N60" t="str">
            <v>2010302</v>
          </cell>
        </row>
        <row r="60">
          <cell r="AJ60" t="str">
            <v>3</v>
          </cell>
        </row>
        <row r="61">
          <cell r="B61" t="str">
            <v>001001</v>
          </cell>
        </row>
        <row r="61">
          <cell r="J61">
            <v>578972.33</v>
          </cell>
        </row>
        <row r="61">
          <cell r="N61" t="str">
            <v>2010302</v>
          </cell>
        </row>
        <row r="61">
          <cell r="AJ61" t="str">
            <v>3</v>
          </cell>
        </row>
        <row r="62">
          <cell r="B62" t="str">
            <v>001001</v>
          </cell>
        </row>
        <row r="62">
          <cell r="J62">
            <v>368990</v>
          </cell>
        </row>
        <row r="62">
          <cell r="N62" t="str">
            <v>2010301</v>
          </cell>
        </row>
        <row r="62">
          <cell r="AJ62" t="str">
            <v>3</v>
          </cell>
        </row>
        <row r="63">
          <cell r="B63" t="str">
            <v>001001</v>
          </cell>
        </row>
        <row r="63">
          <cell r="J63">
            <v>634461.38</v>
          </cell>
        </row>
        <row r="63">
          <cell r="N63" t="str">
            <v>2010302</v>
          </cell>
        </row>
        <row r="63">
          <cell r="AJ63" t="str">
            <v>3</v>
          </cell>
        </row>
        <row r="64">
          <cell r="B64" t="str">
            <v>001001</v>
          </cell>
        </row>
        <row r="64">
          <cell r="J64">
            <v>971817.81</v>
          </cell>
        </row>
        <row r="64">
          <cell r="N64" t="str">
            <v>2010302</v>
          </cell>
        </row>
        <row r="64">
          <cell r="AJ64" t="str">
            <v>3</v>
          </cell>
        </row>
        <row r="65">
          <cell r="B65" t="str">
            <v>001001</v>
          </cell>
        </row>
        <row r="65">
          <cell r="J65">
            <v>37171.6</v>
          </cell>
        </row>
        <row r="65">
          <cell r="N65" t="str">
            <v>2010302</v>
          </cell>
        </row>
        <row r="65">
          <cell r="AJ65" t="str">
            <v>3</v>
          </cell>
        </row>
        <row r="66">
          <cell r="B66" t="str">
            <v>001001</v>
          </cell>
        </row>
        <row r="66">
          <cell r="J66">
            <v>40864.81</v>
          </cell>
        </row>
        <row r="66">
          <cell r="N66" t="str">
            <v>2010302</v>
          </cell>
        </row>
        <row r="66">
          <cell r="AJ66" t="str">
            <v>3</v>
          </cell>
        </row>
        <row r="67">
          <cell r="B67" t="str">
            <v>001001</v>
          </cell>
        </row>
        <row r="67">
          <cell r="J67">
            <v>431763.8</v>
          </cell>
        </row>
        <row r="67">
          <cell r="N67" t="str">
            <v>2010302</v>
          </cell>
        </row>
        <row r="67">
          <cell r="AJ67" t="str">
            <v>3</v>
          </cell>
        </row>
        <row r="68">
          <cell r="B68" t="str">
            <v>001001</v>
          </cell>
        </row>
        <row r="68">
          <cell r="J68">
            <v>25390</v>
          </cell>
        </row>
        <row r="68">
          <cell r="N68" t="str">
            <v>2010302</v>
          </cell>
        </row>
        <row r="68">
          <cell r="AJ68" t="str">
            <v>3</v>
          </cell>
        </row>
        <row r="69">
          <cell r="B69" t="str">
            <v>002001</v>
          </cell>
        </row>
        <row r="69">
          <cell r="J69">
            <v>0</v>
          </cell>
        </row>
        <row r="69">
          <cell r="N69" t="str">
            <v>2130152</v>
          </cell>
        </row>
        <row r="69">
          <cell r="AJ69" t="str">
            <v>3</v>
          </cell>
        </row>
        <row r="70">
          <cell r="B70" t="str">
            <v>002001</v>
          </cell>
        </row>
        <row r="70">
          <cell r="J70">
            <v>0</v>
          </cell>
        </row>
        <row r="70">
          <cell r="N70" t="str">
            <v>2130152</v>
          </cell>
        </row>
        <row r="70">
          <cell r="AJ70" t="str">
            <v>3</v>
          </cell>
        </row>
        <row r="71">
          <cell r="B71" t="str">
            <v>002001</v>
          </cell>
        </row>
        <row r="71">
          <cell r="J71">
            <v>0</v>
          </cell>
        </row>
        <row r="71">
          <cell r="N71" t="str">
            <v>2130152</v>
          </cell>
        </row>
        <row r="71">
          <cell r="AJ71" t="str">
            <v>3</v>
          </cell>
        </row>
        <row r="72">
          <cell r="B72" t="str">
            <v>002001</v>
          </cell>
        </row>
        <row r="72">
          <cell r="J72">
            <v>0</v>
          </cell>
        </row>
        <row r="72">
          <cell r="N72" t="str">
            <v>2130152</v>
          </cell>
        </row>
        <row r="72">
          <cell r="AJ72" t="str">
            <v>3</v>
          </cell>
        </row>
        <row r="73">
          <cell r="B73" t="str">
            <v>002001</v>
          </cell>
        </row>
        <row r="73">
          <cell r="J73">
            <v>0</v>
          </cell>
        </row>
        <row r="73">
          <cell r="N73" t="str">
            <v>2013299</v>
          </cell>
        </row>
        <row r="73">
          <cell r="AJ73" t="str">
            <v>3</v>
          </cell>
        </row>
        <row r="74">
          <cell r="B74" t="str">
            <v>002001</v>
          </cell>
        </row>
        <row r="74">
          <cell r="J74">
            <v>0</v>
          </cell>
        </row>
        <row r="74">
          <cell r="N74" t="str">
            <v>2130152</v>
          </cell>
        </row>
        <row r="74">
          <cell r="AJ74" t="str">
            <v>3</v>
          </cell>
        </row>
        <row r="75">
          <cell r="B75" t="str">
            <v>002001</v>
          </cell>
        </row>
        <row r="75">
          <cell r="J75">
            <v>0</v>
          </cell>
        </row>
        <row r="75">
          <cell r="N75" t="str">
            <v>2130152</v>
          </cell>
        </row>
        <row r="75">
          <cell r="AJ75" t="str">
            <v>3</v>
          </cell>
        </row>
        <row r="76">
          <cell r="B76" t="str">
            <v>002001</v>
          </cell>
        </row>
        <row r="76">
          <cell r="J76">
            <v>0</v>
          </cell>
        </row>
        <row r="76">
          <cell r="N76" t="str">
            <v>2013202</v>
          </cell>
        </row>
        <row r="76">
          <cell r="AJ76" t="str">
            <v>3</v>
          </cell>
        </row>
        <row r="77">
          <cell r="B77" t="str">
            <v>002001</v>
          </cell>
        </row>
        <row r="77">
          <cell r="J77">
            <v>647200</v>
          </cell>
        </row>
        <row r="77">
          <cell r="N77" t="str">
            <v>2130705</v>
          </cell>
        </row>
        <row r="77">
          <cell r="AJ77" t="str">
            <v>3</v>
          </cell>
        </row>
        <row r="78">
          <cell r="B78" t="str">
            <v>002001</v>
          </cell>
        </row>
        <row r="78">
          <cell r="J78">
            <v>39915.75</v>
          </cell>
        </row>
        <row r="78">
          <cell r="N78" t="str">
            <v>2013202</v>
          </cell>
        </row>
        <row r="78">
          <cell r="AJ78" t="str">
            <v>3</v>
          </cell>
        </row>
        <row r="79">
          <cell r="B79" t="str">
            <v>002001</v>
          </cell>
        </row>
        <row r="79">
          <cell r="J79">
            <v>11401</v>
          </cell>
        </row>
        <row r="79">
          <cell r="N79" t="str">
            <v>2013202</v>
          </cell>
        </row>
        <row r="79">
          <cell r="AJ79" t="str">
            <v>3</v>
          </cell>
        </row>
        <row r="80">
          <cell r="B80" t="str">
            <v>002001</v>
          </cell>
        </row>
        <row r="80">
          <cell r="J80">
            <v>2553.3</v>
          </cell>
        </row>
        <row r="80">
          <cell r="N80" t="str">
            <v>2013202</v>
          </cell>
        </row>
        <row r="80">
          <cell r="AJ80" t="str">
            <v>3</v>
          </cell>
        </row>
        <row r="81">
          <cell r="B81" t="str">
            <v>002001</v>
          </cell>
        </row>
        <row r="81">
          <cell r="J81">
            <v>0</v>
          </cell>
        </row>
        <row r="81">
          <cell r="N81" t="str">
            <v>2013202</v>
          </cell>
        </row>
        <row r="81">
          <cell r="AJ81" t="str">
            <v>3</v>
          </cell>
        </row>
        <row r="82">
          <cell r="B82" t="str">
            <v>002001</v>
          </cell>
        </row>
        <row r="82">
          <cell r="J82">
            <v>9900</v>
          </cell>
        </row>
        <row r="82">
          <cell r="N82" t="str">
            <v>2013202</v>
          </cell>
        </row>
        <row r="82">
          <cell r="AJ82" t="str">
            <v>3</v>
          </cell>
        </row>
        <row r="83">
          <cell r="B83" t="str">
            <v>002001</v>
          </cell>
        </row>
        <row r="83">
          <cell r="J83">
            <v>126097.3</v>
          </cell>
        </row>
        <row r="83">
          <cell r="N83" t="str">
            <v>2013202</v>
          </cell>
        </row>
        <row r="83">
          <cell r="AJ83" t="str">
            <v>3</v>
          </cell>
        </row>
        <row r="84">
          <cell r="B84" t="str">
            <v>002001</v>
          </cell>
        </row>
        <row r="84">
          <cell r="J84">
            <v>0</v>
          </cell>
        </row>
        <row r="84">
          <cell r="N84" t="str">
            <v>2013202</v>
          </cell>
        </row>
        <row r="84">
          <cell r="AJ84" t="str">
            <v>3</v>
          </cell>
        </row>
        <row r="85">
          <cell r="B85" t="str">
            <v>002001</v>
          </cell>
        </row>
        <row r="85">
          <cell r="J85">
            <v>6900</v>
          </cell>
        </row>
        <row r="85">
          <cell r="N85" t="str">
            <v>2013202</v>
          </cell>
        </row>
        <row r="85">
          <cell r="AJ85" t="str">
            <v>3</v>
          </cell>
        </row>
        <row r="86">
          <cell r="B86" t="str">
            <v>002001</v>
          </cell>
        </row>
        <row r="86">
          <cell r="J86">
            <v>2243.8</v>
          </cell>
        </row>
        <row r="86">
          <cell r="N86" t="str">
            <v>2013202</v>
          </cell>
        </row>
        <row r="86">
          <cell r="AJ86" t="str">
            <v>3</v>
          </cell>
        </row>
        <row r="87">
          <cell r="B87" t="str">
            <v>002001</v>
          </cell>
        </row>
        <row r="87">
          <cell r="J87">
            <v>279000</v>
          </cell>
        </row>
        <row r="87">
          <cell r="N87" t="str">
            <v>2130705</v>
          </cell>
        </row>
        <row r="87">
          <cell r="AJ87" t="str">
            <v>3</v>
          </cell>
        </row>
        <row r="88">
          <cell r="B88" t="str">
            <v>002001</v>
          </cell>
        </row>
        <row r="88">
          <cell r="J88">
            <v>42426.46</v>
          </cell>
        </row>
        <row r="88">
          <cell r="N88" t="str">
            <v>2013202</v>
          </cell>
        </row>
        <row r="88">
          <cell r="AJ88" t="str">
            <v>3</v>
          </cell>
        </row>
        <row r="89">
          <cell r="B89" t="str">
            <v>002001</v>
          </cell>
        </row>
        <row r="89">
          <cell r="J89">
            <v>20000</v>
          </cell>
        </row>
        <row r="89">
          <cell r="N89" t="str">
            <v>2013202</v>
          </cell>
        </row>
        <row r="89">
          <cell r="AJ89" t="str">
            <v>3</v>
          </cell>
        </row>
        <row r="90">
          <cell r="B90" t="str">
            <v>002001</v>
          </cell>
        </row>
        <row r="90">
          <cell r="J90">
            <v>10000</v>
          </cell>
        </row>
        <row r="90">
          <cell r="N90" t="str">
            <v>2013202</v>
          </cell>
        </row>
        <row r="90">
          <cell r="AJ90" t="str">
            <v>3</v>
          </cell>
        </row>
        <row r="91">
          <cell r="B91" t="str">
            <v>002001</v>
          </cell>
        </row>
        <row r="91">
          <cell r="J91">
            <v>15459.31</v>
          </cell>
        </row>
        <row r="91">
          <cell r="N91" t="str">
            <v>2013202</v>
          </cell>
        </row>
        <row r="91">
          <cell r="AJ91" t="str">
            <v>3</v>
          </cell>
        </row>
        <row r="92">
          <cell r="B92" t="str">
            <v>002001</v>
          </cell>
        </row>
        <row r="92">
          <cell r="J92">
            <v>50880</v>
          </cell>
        </row>
        <row r="92">
          <cell r="N92" t="str">
            <v>2130705</v>
          </cell>
        </row>
        <row r="92">
          <cell r="AJ92" t="str">
            <v>3</v>
          </cell>
        </row>
        <row r="93">
          <cell r="B93" t="str">
            <v>002001</v>
          </cell>
        </row>
        <row r="93">
          <cell r="J93">
            <v>11656</v>
          </cell>
        </row>
        <row r="93">
          <cell r="N93" t="str">
            <v>2130705</v>
          </cell>
        </row>
        <row r="93">
          <cell r="AJ93" t="str">
            <v>3</v>
          </cell>
        </row>
        <row r="94">
          <cell r="B94" t="str">
            <v>002001</v>
          </cell>
        </row>
        <row r="94">
          <cell r="J94">
            <v>649901.78</v>
          </cell>
        </row>
        <row r="94">
          <cell r="N94" t="str">
            <v>2130705</v>
          </cell>
        </row>
        <row r="94">
          <cell r="AJ94" t="str">
            <v>3</v>
          </cell>
        </row>
        <row r="95">
          <cell r="B95" t="str">
            <v>002001</v>
          </cell>
        </row>
        <row r="95">
          <cell r="J95">
            <v>70066.95</v>
          </cell>
        </row>
        <row r="95">
          <cell r="N95" t="str">
            <v>2013202</v>
          </cell>
        </row>
        <row r="95">
          <cell r="AJ95" t="str">
            <v>3</v>
          </cell>
        </row>
        <row r="96">
          <cell r="B96" t="str">
            <v>002001</v>
          </cell>
        </row>
        <row r="96">
          <cell r="J96">
            <v>30000</v>
          </cell>
        </row>
        <row r="96">
          <cell r="N96" t="str">
            <v>2013202</v>
          </cell>
        </row>
        <row r="96">
          <cell r="AJ96" t="str">
            <v>3</v>
          </cell>
        </row>
        <row r="97">
          <cell r="B97" t="str">
            <v>002001</v>
          </cell>
        </row>
        <row r="97">
          <cell r="J97">
            <v>726</v>
          </cell>
        </row>
        <row r="97">
          <cell r="N97" t="str">
            <v>2013202</v>
          </cell>
        </row>
        <row r="97">
          <cell r="AJ97" t="str">
            <v>3</v>
          </cell>
        </row>
        <row r="98">
          <cell r="B98" t="str">
            <v>002001</v>
          </cell>
        </row>
        <row r="98">
          <cell r="J98">
            <v>4660</v>
          </cell>
        </row>
        <row r="98">
          <cell r="N98" t="str">
            <v>2013202</v>
          </cell>
        </row>
        <row r="98">
          <cell r="AJ98" t="str">
            <v>3</v>
          </cell>
        </row>
        <row r="99">
          <cell r="B99" t="str">
            <v>002001</v>
          </cell>
        </row>
        <row r="99">
          <cell r="J99">
            <v>74949</v>
          </cell>
        </row>
        <row r="99">
          <cell r="N99" t="str">
            <v>2013202</v>
          </cell>
        </row>
        <row r="99">
          <cell r="AJ99" t="str">
            <v>3</v>
          </cell>
        </row>
        <row r="100">
          <cell r="B100" t="str">
            <v>002001</v>
          </cell>
        </row>
        <row r="100">
          <cell r="J100">
            <v>230400</v>
          </cell>
        </row>
        <row r="100">
          <cell r="N100" t="str">
            <v>2013299</v>
          </cell>
        </row>
        <row r="100">
          <cell r="AJ100" t="str">
            <v>3</v>
          </cell>
        </row>
        <row r="101">
          <cell r="B101" t="str">
            <v>002001</v>
          </cell>
        </row>
        <row r="101">
          <cell r="J101">
            <v>165707.5</v>
          </cell>
        </row>
        <row r="101">
          <cell r="N101" t="str">
            <v>2013202</v>
          </cell>
        </row>
        <row r="101">
          <cell r="AJ101" t="str">
            <v>3</v>
          </cell>
        </row>
        <row r="102">
          <cell r="B102" t="str">
            <v>002001</v>
          </cell>
        </row>
        <row r="102">
          <cell r="J102">
            <v>0</v>
          </cell>
        </row>
        <row r="102">
          <cell r="N102" t="str">
            <v>2013202</v>
          </cell>
        </row>
        <row r="102">
          <cell r="AJ102" t="str">
            <v>3</v>
          </cell>
        </row>
        <row r="103">
          <cell r="B103" t="str">
            <v>002001</v>
          </cell>
        </row>
        <row r="103">
          <cell r="J103">
            <v>32000</v>
          </cell>
        </row>
        <row r="103">
          <cell r="N103" t="str">
            <v>2013202</v>
          </cell>
        </row>
        <row r="103">
          <cell r="AJ103" t="str">
            <v>3</v>
          </cell>
        </row>
        <row r="104">
          <cell r="B104" t="str">
            <v>002001</v>
          </cell>
        </row>
        <row r="104">
          <cell r="J104">
            <v>10000</v>
          </cell>
        </row>
        <row r="104">
          <cell r="N104" t="str">
            <v>2013202</v>
          </cell>
        </row>
        <row r="104">
          <cell r="AJ104" t="str">
            <v>3</v>
          </cell>
        </row>
        <row r="105">
          <cell r="B105" t="str">
            <v>002001</v>
          </cell>
        </row>
        <row r="105">
          <cell r="J105">
            <v>28000</v>
          </cell>
        </row>
        <row r="105">
          <cell r="N105" t="str">
            <v>2013202</v>
          </cell>
        </row>
        <row r="105">
          <cell r="AJ105" t="str">
            <v>3</v>
          </cell>
        </row>
        <row r="106">
          <cell r="B106" t="str">
            <v>002001</v>
          </cell>
        </row>
        <row r="106">
          <cell r="J106">
            <v>8000</v>
          </cell>
        </row>
        <row r="106">
          <cell r="N106" t="str">
            <v>2013202</v>
          </cell>
        </row>
        <row r="106">
          <cell r="AJ106" t="str">
            <v>3</v>
          </cell>
        </row>
        <row r="107">
          <cell r="B107" t="str">
            <v>002001</v>
          </cell>
        </row>
        <row r="107">
          <cell r="J107">
            <v>20000</v>
          </cell>
        </row>
        <row r="107">
          <cell r="N107" t="str">
            <v>2013202</v>
          </cell>
        </row>
        <row r="107">
          <cell r="AJ107" t="str">
            <v>3</v>
          </cell>
        </row>
        <row r="108">
          <cell r="B108" t="str">
            <v>002001</v>
          </cell>
        </row>
        <row r="108">
          <cell r="J108">
            <v>43600</v>
          </cell>
        </row>
        <row r="108">
          <cell r="N108" t="str">
            <v>2013202</v>
          </cell>
        </row>
        <row r="108">
          <cell r="AJ108" t="str">
            <v>3</v>
          </cell>
        </row>
        <row r="109">
          <cell r="B109" t="str">
            <v>002001</v>
          </cell>
        </row>
        <row r="109">
          <cell r="J109">
            <v>10000</v>
          </cell>
        </row>
        <row r="109">
          <cell r="N109" t="str">
            <v>2013202</v>
          </cell>
        </row>
        <row r="109">
          <cell r="AJ109" t="str">
            <v>3</v>
          </cell>
        </row>
        <row r="110">
          <cell r="B110" t="str">
            <v>002001</v>
          </cell>
        </row>
        <row r="110">
          <cell r="J110">
            <v>0</v>
          </cell>
        </row>
        <row r="110">
          <cell r="N110" t="str">
            <v>2013202</v>
          </cell>
        </row>
        <row r="110">
          <cell r="AJ110" t="str">
            <v>3</v>
          </cell>
        </row>
        <row r="111">
          <cell r="B111" t="str">
            <v>002001</v>
          </cell>
        </row>
        <row r="111">
          <cell r="J111">
            <v>0</v>
          </cell>
        </row>
        <row r="111">
          <cell r="N111" t="str">
            <v>2013202</v>
          </cell>
        </row>
        <row r="111">
          <cell r="AJ111" t="str">
            <v>3</v>
          </cell>
        </row>
        <row r="112">
          <cell r="B112" t="str">
            <v>002001</v>
          </cell>
        </row>
        <row r="112">
          <cell r="J112">
            <v>280000</v>
          </cell>
        </row>
        <row r="112">
          <cell r="N112" t="str">
            <v>2069999</v>
          </cell>
        </row>
        <row r="112">
          <cell r="AJ112" t="str">
            <v>3</v>
          </cell>
        </row>
        <row r="113">
          <cell r="B113" t="str">
            <v>002001</v>
          </cell>
        </row>
        <row r="113">
          <cell r="J113">
            <v>0</v>
          </cell>
        </row>
        <row r="113">
          <cell r="N113" t="str">
            <v>2069999</v>
          </cell>
        </row>
        <row r="113">
          <cell r="AJ113" t="str">
            <v>3</v>
          </cell>
        </row>
        <row r="114">
          <cell r="B114" t="str">
            <v>002001</v>
          </cell>
        </row>
        <row r="114">
          <cell r="J114">
            <v>361303</v>
          </cell>
        </row>
        <row r="114">
          <cell r="N114" t="str">
            <v>2069999</v>
          </cell>
        </row>
        <row r="114">
          <cell r="AJ114" t="str">
            <v>3</v>
          </cell>
        </row>
        <row r="115">
          <cell r="B115" t="str">
            <v>002001</v>
          </cell>
        </row>
        <row r="115">
          <cell r="J115">
            <v>20000</v>
          </cell>
        </row>
        <row r="115">
          <cell r="N115" t="str">
            <v>2069999</v>
          </cell>
        </row>
        <row r="115">
          <cell r="AJ115" t="str">
            <v>3</v>
          </cell>
        </row>
        <row r="116">
          <cell r="B116" t="str">
            <v>002001</v>
          </cell>
        </row>
        <row r="116">
          <cell r="J116">
            <v>10000</v>
          </cell>
        </row>
        <row r="116">
          <cell r="N116" t="str">
            <v>2069999</v>
          </cell>
        </row>
        <row r="116">
          <cell r="AJ116" t="str">
            <v>3</v>
          </cell>
        </row>
        <row r="117">
          <cell r="B117" t="str">
            <v>002001</v>
          </cell>
        </row>
        <row r="117">
          <cell r="J117">
            <v>26741.39</v>
          </cell>
        </row>
        <row r="117">
          <cell r="N117" t="str">
            <v>2069999</v>
          </cell>
        </row>
        <row r="117">
          <cell r="AJ117" t="str">
            <v>3</v>
          </cell>
        </row>
        <row r="118">
          <cell r="B118" t="str">
            <v>002001</v>
          </cell>
        </row>
        <row r="118">
          <cell r="J118">
            <v>200000</v>
          </cell>
        </row>
        <row r="118">
          <cell r="N118" t="str">
            <v>2069999</v>
          </cell>
        </row>
        <row r="118">
          <cell r="AJ118" t="str">
            <v>3</v>
          </cell>
        </row>
        <row r="119">
          <cell r="B119" t="str">
            <v>002001</v>
          </cell>
        </row>
        <row r="119">
          <cell r="J119">
            <v>748500</v>
          </cell>
        </row>
        <row r="119">
          <cell r="N119" t="str">
            <v>2069999</v>
          </cell>
        </row>
        <row r="119">
          <cell r="AJ119" t="str">
            <v>3</v>
          </cell>
        </row>
        <row r="120">
          <cell r="B120" t="str">
            <v>002001</v>
          </cell>
        </row>
        <row r="120">
          <cell r="J120">
            <v>615000</v>
          </cell>
        </row>
        <row r="120">
          <cell r="N120" t="str">
            <v>2069999</v>
          </cell>
        </row>
        <row r="120">
          <cell r="AJ120" t="str">
            <v>3</v>
          </cell>
        </row>
        <row r="121">
          <cell r="B121" t="str">
            <v>002001</v>
          </cell>
        </row>
        <row r="121">
          <cell r="J121">
            <v>150000</v>
          </cell>
        </row>
        <row r="121">
          <cell r="N121" t="str">
            <v>2013299</v>
          </cell>
        </row>
        <row r="121">
          <cell r="AJ121" t="str">
            <v>3</v>
          </cell>
        </row>
        <row r="122">
          <cell r="B122" t="str">
            <v>002001</v>
          </cell>
        </row>
        <row r="122">
          <cell r="J122">
            <v>354774.6</v>
          </cell>
        </row>
        <row r="122">
          <cell r="N122" t="str">
            <v>2013201</v>
          </cell>
        </row>
        <row r="122">
          <cell r="AJ122" t="str">
            <v>1</v>
          </cell>
        </row>
        <row r="123">
          <cell r="B123" t="str">
            <v>002001</v>
          </cell>
        </row>
        <row r="123">
          <cell r="J123">
            <v>203204.24</v>
          </cell>
        </row>
        <row r="123">
          <cell r="N123" t="str">
            <v>2013201</v>
          </cell>
        </row>
        <row r="123">
          <cell r="AJ123" t="str">
            <v>1</v>
          </cell>
        </row>
        <row r="124">
          <cell r="B124" t="str">
            <v>002001</v>
          </cell>
        </row>
        <row r="124">
          <cell r="J124">
            <v>504312</v>
          </cell>
        </row>
        <row r="124">
          <cell r="N124" t="str">
            <v>2013201</v>
          </cell>
        </row>
        <row r="124">
          <cell r="AJ124" t="str">
            <v>1</v>
          </cell>
        </row>
        <row r="125">
          <cell r="B125" t="str">
            <v>002001</v>
          </cell>
        </row>
        <row r="125">
          <cell r="J125">
            <v>595512</v>
          </cell>
        </row>
        <row r="125">
          <cell r="N125" t="str">
            <v>2013201</v>
          </cell>
        </row>
        <row r="125">
          <cell r="AJ125" t="str">
            <v>1</v>
          </cell>
        </row>
        <row r="126">
          <cell r="B126" t="str">
            <v>002001</v>
          </cell>
        </row>
        <row r="126">
          <cell r="J126">
            <v>110280</v>
          </cell>
        </row>
        <row r="126">
          <cell r="N126" t="str">
            <v>2013201</v>
          </cell>
        </row>
        <row r="126">
          <cell r="AJ126" t="str">
            <v>2</v>
          </cell>
        </row>
        <row r="127">
          <cell r="B127" t="str">
            <v>002001</v>
          </cell>
        </row>
        <row r="127">
          <cell r="J127">
            <v>10276.04</v>
          </cell>
        </row>
        <row r="127">
          <cell r="N127" t="str">
            <v>2013201</v>
          </cell>
        </row>
        <row r="127">
          <cell r="AJ127" t="str">
            <v>2</v>
          </cell>
        </row>
        <row r="128">
          <cell r="B128" t="str">
            <v>002001</v>
          </cell>
        </row>
        <row r="128">
          <cell r="J128">
            <v>38419.5</v>
          </cell>
        </row>
        <row r="128">
          <cell r="N128" t="str">
            <v>2013201</v>
          </cell>
        </row>
        <row r="128">
          <cell r="AJ128" t="str">
            <v>1</v>
          </cell>
        </row>
        <row r="129">
          <cell r="B129" t="str">
            <v>002001</v>
          </cell>
        </row>
        <row r="129">
          <cell r="J129">
            <v>1075437.1</v>
          </cell>
        </row>
        <row r="129">
          <cell r="N129" t="str">
            <v>2013201</v>
          </cell>
        </row>
        <row r="129">
          <cell r="AJ129" t="str">
            <v>1</v>
          </cell>
        </row>
        <row r="130">
          <cell r="B130" t="str">
            <v>002001</v>
          </cell>
        </row>
        <row r="130">
          <cell r="J130">
            <v>39214.5</v>
          </cell>
        </row>
        <row r="130">
          <cell r="N130" t="str">
            <v>2013201</v>
          </cell>
        </row>
        <row r="130">
          <cell r="AJ130" t="str">
            <v>2</v>
          </cell>
        </row>
        <row r="131">
          <cell r="B131" t="str">
            <v>002001</v>
          </cell>
        </row>
        <row r="131">
          <cell r="J131">
            <v>214194.1</v>
          </cell>
        </row>
        <row r="131">
          <cell r="N131" t="str">
            <v>2013201</v>
          </cell>
        </row>
        <row r="131">
          <cell r="AJ131" t="str">
            <v>1</v>
          </cell>
        </row>
        <row r="132">
          <cell r="B132" t="str">
            <v>002001</v>
          </cell>
        </row>
        <row r="132">
          <cell r="J132">
            <v>10224.5</v>
          </cell>
        </row>
        <row r="132">
          <cell r="N132" t="str">
            <v>2013201</v>
          </cell>
        </row>
        <row r="132">
          <cell r="AJ132" t="str">
            <v>1</v>
          </cell>
        </row>
        <row r="133">
          <cell r="B133" t="str">
            <v>002001</v>
          </cell>
        </row>
        <row r="133">
          <cell r="J133">
            <v>0</v>
          </cell>
        </row>
        <row r="133">
          <cell r="N133" t="str">
            <v>2013201</v>
          </cell>
        </row>
        <row r="133">
          <cell r="AJ133" t="str">
            <v>1</v>
          </cell>
        </row>
        <row r="134">
          <cell r="B134" t="str">
            <v>002001</v>
          </cell>
        </row>
        <row r="134">
          <cell r="J134">
            <v>175971.84</v>
          </cell>
        </row>
        <row r="134">
          <cell r="N134" t="str">
            <v>2013201</v>
          </cell>
        </row>
        <row r="134">
          <cell r="AJ134" t="str">
            <v>1</v>
          </cell>
        </row>
        <row r="135">
          <cell r="B135" t="str">
            <v>002001</v>
          </cell>
        </row>
        <row r="135">
          <cell r="J135">
            <v>272965.38</v>
          </cell>
        </row>
        <row r="135">
          <cell r="N135" t="str">
            <v>2013201</v>
          </cell>
        </row>
        <row r="135">
          <cell r="AJ135" t="str">
            <v>1</v>
          </cell>
        </row>
        <row r="136">
          <cell r="B136" t="str">
            <v>002001</v>
          </cell>
        </row>
        <row r="136">
          <cell r="J136">
            <v>87985.92</v>
          </cell>
        </row>
        <row r="136">
          <cell r="N136" t="str">
            <v>2013201</v>
          </cell>
        </row>
        <row r="136">
          <cell r="AJ136" t="str">
            <v>1</v>
          </cell>
        </row>
        <row r="137">
          <cell r="B137" t="str">
            <v>002001</v>
          </cell>
        </row>
        <row r="137">
          <cell r="J137">
            <v>143559.85</v>
          </cell>
        </row>
        <row r="137">
          <cell r="N137" t="str">
            <v>2013201</v>
          </cell>
        </row>
        <row r="137">
          <cell r="AJ137" t="str">
            <v>2</v>
          </cell>
        </row>
        <row r="138">
          <cell r="B138" t="str">
            <v>002001</v>
          </cell>
        </row>
        <row r="138">
          <cell r="J138">
            <v>833</v>
          </cell>
        </row>
        <row r="138">
          <cell r="N138" t="str">
            <v>2013201</v>
          </cell>
        </row>
        <row r="138">
          <cell r="AJ138" t="str">
            <v>2</v>
          </cell>
        </row>
        <row r="139">
          <cell r="B139" t="str">
            <v>002001</v>
          </cell>
        </row>
        <row r="139">
          <cell r="J139">
            <v>15000</v>
          </cell>
        </row>
        <row r="139">
          <cell r="N139" t="str">
            <v>2013201</v>
          </cell>
        </row>
        <row r="139">
          <cell r="AJ139" t="str">
            <v>2</v>
          </cell>
        </row>
        <row r="140">
          <cell r="B140" t="str">
            <v>002001</v>
          </cell>
        </row>
        <row r="140">
          <cell r="J140">
            <v>49811.2</v>
          </cell>
        </row>
        <row r="140">
          <cell r="N140" t="str">
            <v>2013201</v>
          </cell>
        </row>
        <row r="140">
          <cell r="AJ140" t="str">
            <v>2</v>
          </cell>
        </row>
        <row r="141">
          <cell r="B141" t="str">
            <v>002001</v>
          </cell>
        </row>
        <row r="141">
          <cell r="J141">
            <v>39848.96</v>
          </cell>
        </row>
        <row r="141">
          <cell r="N141" t="str">
            <v>2013201</v>
          </cell>
        </row>
        <row r="141">
          <cell r="AJ141" t="str">
            <v>2</v>
          </cell>
        </row>
        <row r="142">
          <cell r="B142" t="str">
            <v>002001</v>
          </cell>
        </row>
        <row r="142">
          <cell r="J142">
            <v>239093.76</v>
          </cell>
        </row>
        <row r="142">
          <cell r="N142" t="str">
            <v>2013201</v>
          </cell>
        </row>
        <row r="142">
          <cell r="AJ142" t="str">
            <v>1</v>
          </cell>
        </row>
        <row r="143">
          <cell r="B143" t="str">
            <v>003001</v>
          </cell>
        </row>
        <row r="143">
          <cell r="J143">
            <v>0</v>
          </cell>
        </row>
        <row r="143">
          <cell r="N143" t="str">
            <v>2011199</v>
          </cell>
        </row>
        <row r="143">
          <cell r="AJ143" t="str">
            <v>3</v>
          </cell>
        </row>
        <row r="144">
          <cell r="B144" t="str">
            <v>003001</v>
          </cell>
        </row>
        <row r="144">
          <cell r="J144">
            <v>425890.21</v>
          </cell>
        </row>
        <row r="144">
          <cell r="N144" t="str">
            <v>2011101</v>
          </cell>
        </row>
        <row r="144">
          <cell r="AJ144" t="str">
            <v>1</v>
          </cell>
        </row>
        <row r="145">
          <cell r="B145" t="str">
            <v>003001</v>
          </cell>
        </row>
        <row r="145">
          <cell r="J145">
            <v>1848398.25</v>
          </cell>
        </row>
        <row r="145">
          <cell r="N145" t="str">
            <v>2011101</v>
          </cell>
        </row>
        <row r="145">
          <cell r="AJ145" t="str">
            <v>1</v>
          </cell>
        </row>
        <row r="146">
          <cell r="B146" t="str">
            <v>003001</v>
          </cell>
        </row>
        <row r="146">
          <cell r="J146">
            <v>1319434.54</v>
          </cell>
        </row>
        <row r="146">
          <cell r="N146" t="str">
            <v>2011101</v>
          </cell>
        </row>
        <row r="146">
          <cell r="AJ146" t="str">
            <v>1</v>
          </cell>
        </row>
        <row r="147">
          <cell r="B147" t="str">
            <v>003001</v>
          </cell>
        </row>
        <row r="147">
          <cell r="J147">
            <v>403131.28</v>
          </cell>
        </row>
        <row r="147">
          <cell r="N147" t="str">
            <v>2011101</v>
          </cell>
        </row>
        <row r="147">
          <cell r="AJ147" t="str">
            <v>1</v>
          </cell>
        </row>
        <row r="148">
          <cell r="B148" t="str">
            <v>003001</v>
          </cell>
        </row>
        <row r="148">
          <cell r="J148">
            <v>79899.04</v>
          </cell>
        </row>
        <row r="148">
          <cell r="N148" t="str">
            <v>2011101</v>
          </cell>
        </row>
        <row r="148">
          <cell r="AJ148" t="str">
            <v>1</v>
          </cell>
        </row>
        <row r="149">
          <cell r="B149" t="str">
            <v>003001</v>
          </cell>
        </row>
        <row r="149">
          <cell r="J149">
            <v>126045.61</v>
          </cell>
        </row>
        <row r="149">
          <cell r="N149" t="str">
            <v>2011101</v>
          </cell>
        </row>
        <row r="149">
          <cell r="AJ149" t="str">
            <v>2</v>
          </cell>
        </row>
        <row r="150">
          <cell r="B150" t="str">
            <v>003001</v>
          </cell>
        </row>
        <row r="150">
          <cell r="J150">
            <v>151390.6</v>
          </cell>
        </row>
        <row r="150">
          <cell r="N150" t="str">
            <v>2011101</v>
          </cell>
        </row>
        <row r="150">
          <cell r="AJ150" t="str">
            <v>2</v>
          </cell>
        </row>
        <row r="151">
          <cell r="B151" t="str">
            <v>003001</v>
          </cell>
        </row>
        <row r="151">
          <cell r="J151">
            <v>48425.35</v>
          </cell>
        </row>
        <row r="151">
          <cell r="N151" t="str">
            <v>2011101</v>
          </cell>
        </row>
        <row r="151">
          <cell r="AJ151" t="str">
            <v>1</v>
          </cell>
        </row>
        <row r="152">
          <cell r="B152" t="str">
            <v>003001</v>
          </cell>
        </row>
        <row r="152">
          <cell r="J152">
            <v>3972.76</v>
          </cell>
        </row>
        <row r="152">
          <cell r="N152" t="str">
            <v>2011101</v>
          </cell>
        </row>
        <row r="152">
          <cell r="AJ152" t="str">
            <v>2</v>
          </cell>
        </row>
        <row r="153">
          <cell r="B153" t="str">
            <v>003001</v>
          </cell>
        </row>
        <row r="153">
          <cell r="J153">
            <v>6300.4</v>
          </cell>
        </row>
        <row r="153">
          <cell r="N153" t="str">
            <v>2011101</v>
          </cell>
        </row>
        <row r="153">
          <cell r="AJ153" t="str">
            <v>1</v>
          </cell>
        </row>
        <row r="154">
          <cell r="B154" t="str">
            <v>003001</v>
          </cell>
        </row>
        <row r="154">
          <cell r="J154">
            <v>26128.76</v>
          </cell>
        </row>
        <row r="154">
          <cell r="N154" t="str">
            <v>2011101</v>
          </cell>
        </row>
        <row r="154">
          <cell r="AJ154" t="str">
            <v>1</v>
          </cell>
        </row>
        <row r="155">
          <cell r="B155" t="str">
            <v>003001</v>
          </cell>
        </row>
        <row r="155">
          <cell r="J155">
            <v>311216.62</v>
          </cell>
        </row>
        <row r="155">
          <cell r="N155" t="str">
            <v>2011101</v>
          </cell>
        </row>
        <row r="155">
          <cell r="AJ155" t="str">
            <v>1</v>
          </cell>
        </row>
        <row r="156">
          <cell r="B156" t="str">
            <v>003001</v>
          </cell>
        </row>
        <row r="156">
          <cell r="J156">
            <v>591736.33</v>
          </cell>
        </row>
        <row r="156">
          <cell r="N156" t="str">
            <v>2011101</v>
          </cell>
        </row>
        <row r="156">
          <cell r="AJ156" t="str">
            <v>1</v>
          </cell>
        </row>
        <row r="157">
          <cell r="B157" t="str">
            <v>003001</v>
          </cell>
        </row>
        <row r="157">
          <cell r="J157">
            <v>154551.56</v>
          </cell>
        </row>
        <row r="157">
          <cell r="N157" t="str">
            <v>2011101</v>
          </cell>
        </row>
        <row r="157">
          <cell r="AJ157" t="str">
            <v>1</v>
          </cell>
        </row>
        <row r="158">
          <cell r="B158" t="str">
            <v>003001</v>
          </cell>
        </row>
        <row r="158">
          <cell r="J158">
            <v>402987.4</v>
          </cell>
        </row>
        <row r="158">
          <cell r="N158" t="str">
            <v>2011101</v>
          </cell>
        </row>
        <row r="158">
          <cell r="AJ158" t="str">
            <v>2</v>
          </cell>
        </row>
        <row r="159">
          <cell r="B159" t="str">
            <v>003001</v>
          </cell>
        </row>
        <row r="159">
          <cell r="J159">
            <v>14880</v>
          </cell>
        </row>
        <row r="159">
          <cell r="N159" t="str">
            <v>2011101</v>
          </cell>
        </row>
        <row r="159">
          <cell r="AJ159" t="str">
            <v>2</v>
          </cell>
        </row>
        <row r="160">
          <cell r="B160" t="str">
            <v>003001</v>
          </cell>
        </row>
        <row r="160">
          <cell r="J160">
            <v>112485.4</v>
          </cell>
        </row>
        <row r="160">
          <cell r="N160" t="str">
            <v>2011101</v>
          </cell>
        </row>
        <row r="160">
          <cell r="AJ160" t="str">
            <v>2</v>
          </cell>
        </row>
        <row r="161">
          <cell r="B161" t="str">
            <v>003001</v>
          </cell>
        </row>
        <row r="161">
          <cell r="J161">
            <v>83656.78</v>
          </cell>
        </row>
        <row r="161">
          <cell r="N161" t="str">
            <v>2011101</v>
          </cell>
        </row>
        <row r="161">
          <cell r="AJ161" t="str">
            <v>2</v>
          </cell>
        </row>
        <row r="162">
          <cell r="B162" t="str">
            <v>003001</v>
          </cell>
        </row>
        <row r="162">
          <cell r="J162">
            <v>512254</v>
          </cell>
        </row>
        <row r="162">
          <cell r="N162" t="str">
            <v>2011101</v>
          </cell>
        </row>
        <row r="162">
          <cell r="AJ162" t="str">
            <v>1</v>
          </cell>
        </row>
        <row r="163">
          <cell r="B163" t="str">
            <v>003001</v>
          </cell>
        </row>
        <row r="163">
          <cell r="J163">
            <v>0</v>
          </cell>
        </row>
        <row r="163">
          <cell r="N163" t="str">
            <v>2011102</v>
          </cell>
        </row>
        <row r="163">
          <cell r="AJ163" t="str">
            <v>3</v>
          </cell>
        </row>
        <row r="164">
          <cell r="B164" t="str">
            <v>003001</v>
          </cell>
        </row>
        <row r="164">
          <cell r="J164">
            <v>479708.4</v>
          </cell>
        </row>
        <row r="164">
          <cell r="N164" t="str">
            <v>2011102</v>
          </cell>
        </row>
        <row r="164">
          <cell r="AJ164" t="str">
            <v>3</v>
          </cell>
        </row>
        <row r="165">
          <cell r="B165" t="str">
            <v>003001</v>
          </cell>
        </row>
        <row r="165">
          <cell r="J165">
            <v>21990.4</v>
          </cell>
        </row>
        <row r="165">
          <cell r="N165" t="str">
            <v>2011102</v>
          </cell>
        </row>
        <row r="165">
          <cell r="AJ165" t="str">
            <v>3</v>
          </cell>
        </row>
        <row r="166">
          <cell r="B166" t="str">
            <v>003001</v>
          </cell>
        </row>
        <row r="166">
          <cell r="J166">
            <v>174589</v>
          </cell>
        </row>
        <row r="166">
          <cell r="N166" t="str">
            <v>2011102</v>
          </cell>
        </row>
        <row r="166">
          <cell r="AJ166" t="str">
            <v>3</v>
          </cell>
        </row>
        <row r="167">
          <cell r="B167" t="str">
            <v>003001</v>
          </cell>
        </row>
        <row r="167">
          <cell r="J167">
            <v>37716.53</v>
          </cell>
        </row>
        <row r="167">
          <cell r="N167" t="str">
            <v>2011102</v>
          </cell>
        </row>
        <row r="167">
          <cell r="AJ167" t="str">
            <v>3</v>
          </cell>
        </row>
        <row r="168">
          <cell r="B168" t="str">
            <v>003001</v>
          </cell>
        </row>
        <row r="168">
          <cell r="J168">
            <v>325000</v>
          </cell>
        </row>
        <row r="168">
          <cell r="N168" t="str">
            <v>2011102</v>
          </cell>
        </row>
        <row r="168">
          <cell r="AJ168" t="str">
            <v>3</v>
          </cell>
        </row>
        <row r="169">
          <cell r="B169" t="str">
            <v>003001</v>
          </cell>
        </row>
        <row r="169">
          <cell r="J169">
            <v>2100</v>
          </cell>
        </row>
        <row r="169">
          <cell r="N169" t="str">
            <v>2011102</v>
          </cell>
        </row>
        <row r="169">
          <cell r="AJ169" t="str">
            <v>3</v>
          </cell>
        </row>
        <row r="170">
          <cell r="B170" t="str">
            <v>003001</v>
          </cell>
        </row>
        <row r="170">
          <cell r="J170">
            <v>457950.97</v>
          </cell>
        </row>
        <row r="170">
          <cell r="N170" t="str">
            <v>2011102</v>
          </cell>
        </row>
        <row r="170">
          <cell r="AJ170" t="str">
            <v>3</v>
          </cell>
        </row>
        <row r="171">
          <cell r="B171" t="str">
            <v>003001</v>
          </cell>
        </row>
        <row r="171">
          <cell r="J171">
            <v>67601.6</v>
          </cell>
        </row>
        <row r="171">
          <cell r="N171" t="str">
            <v>2011102</v>
          </cell>
        </row>
        <row r="171">
          <cell r="AJ171" t="str">
            <v>3</v>
          </cell>
        </row>
        <row r="172">
          <cell r="B172" t="str">
            <v>003001</v>
          </cell>
        </row>
        <row r="172">
          <cell r="J172">
            <v>10158.95</v>
          </cell>
        </row>
        <row r="172">
          <cell r="N172" t="str">
            <v>2011102</v>
          </cell>
        </row>
        <row r="172">
          <cell r="AJ172" t="str">
            <v>3</v>
          </cell>
        </row>
        <row r="173">
          <cell r="B173" t="str">
            <v>003001</v>
          </cell>
        </row>
        <row r="173">
          <cell r="J173">
            <v>73544.02</v>
          </cell>
        </row>
        <row r="173">
          <cell r="N173" t="str">
            <v>2011102</v>
          </cell>
        </row>
        <row r="173">
          <cell r="AJ173" t="str">
            <v>3</v>
          </cell>
        </row>
        <row r="174">
          <cell r="B174" t="str">
            <v>003001</v>
          </cell>
        </row>
        <row r="174">
          <cell r="J174">
            <v>19775</v>
          </cell>
        </row>
        <row r="174">
          <cell r="N174" t="str">
            <v>2011102</v>
          </cell>
        </row>
        <row r="174">
          <cell r="AJ174" t="str">
            <v>3</v>
          </cell>
        </row>
        <row r="175">
          <cell r="B175" t="str">
            <v>003001</v>
          </cell>
        </row>
        <row r="175">
          <cell r="J175">
            <v>0</v>
          </cell>
        </row>
        <row r="175">
          <cell r="N175" t="str">
            <v>2011102</v>
          </cell>
        </row>
        <row r="175">
          <cell r="AJ175" t="str">
            <v>3</v>
          </cell>
        </row>
        <row r="176">
          <cell r="B176" t="str">
            <v>003001</v>
          </cell>
        </row>
        <row r="176">
          <cell r="J176">
            <v>0</v>
          </cell>
        </row>
        <row r="176">
          <cell r="N176" t="str">
            <v>2011102</v>
          </cell>
        </row>
        <row r="176">
          <cell r="AJ176" t="str">
            <v>3</v>
          </cell>
        </row>
        <row r="177">
          <cell r="B177" t="str">
            <v>003001</v>
          </cell>
        </row>
        <row r="177">
          <cell r="J177">
            <v>229963.5</v>
          </cell>
        </row>
        <row r="177">
          <cell r="N177" t="str">
            <v>2011102</v>
          </cell>
        </row>
        <row r="177">
          <cell r="AJ177" t="str">
            <v>3</v>
          </cell>
        </row>
        <row r="178">
          <cell r="B178" t="str">
            <v>003001</v>
          </cell>
        </row>
        <row r="178">
          <cell r="J178">
            <v>0</v>
          </cell>
        </row>
        <row r="178">
          <cell r="N178" t="str">
            <v>2011102</v>
          </cell>
        </row>
        <row r="178">
          <cell r="AJ178" t="str">
            <v>3</v>
          </cell>
        </row>
        <row r="179">
          <cell r="B179" t="str">
            <v>003001</v>
          </cell>
        </row>
        <row r="179">
          <cell r="J179">
            <v>255767</v>
          </cell>
        </row>
        <row r="179">
          <cell r="N179" t="str">
            <v>2011102</v>
          </cell>
        </row>
        <row r="179">
          <cell r="AJ179" t="str">
            <v>3</v>
          </cell>
        </row>
        <row r="180">
          <cell r="B180" t="str">
            <v>003001</v>
          </cell>
        </row>
        <row r="180">
          <cell r="J180">
            <v>29710</v>
          </cell>
        </row>
        <row r="180">
          <cell r="N180" t="str">
            <v>2011102</v>
          </cell>
        </row>
        <row r="180">
          <cell r="AJ180" t="str">
            <v>3</v>
          </cell>
        </row>
        <row r="181">
          <cell r="B181" t="str">
            <v>003001</v>
          </cell>
        </row>
        <row r="181">
          <cell r="J181">
            <v>876</v>
          </cell>
        </row>
        <row r="181">
          <cell r="N181" t="str">
            <v>2011102</v>
          </cell>
        </row>
        <row r="181">
          <cell r="AJ181" t="str">
            <v>3</v>
          </cell>
        </row>
        <row r="182">
          <cell r="B182" t="str">
            <v>003001</v>
          </cell>
        </row>
        <row r="182">
          <cell r="J182">
            <v>0</v>
          </cell>
        </row>
        <row r="182">
          <cell r="N182" t="str">
            <v>2011102</v>
          </cell>
        </row>
        <row r="182">
          <cell r="AJ182" t="str">
            <v>3</v>
          </cell>
        </row>
        <row r="183">
          <cell r="B183" t="str">
            <v>003001</v>
          </cell>
        </row>
        <row r="183">
          <cell r="J183">
            <v>0</v>
          </cell>
        </row>
        <row r="183">
          <cell r="N183" t="str">
            <v>2011102</v>
          </cell>
        </row>
        <row r="183">
          <cell r="AJ183" t="str">
            <v>3</v>
          </cell>
        </row>
        <row r="184">
          <cell r="B184" t="str">
            <v>004001</v>
          </cell>
        </row>
        <row r="184">
          <cell r="J184">
            <v>0</v>
          </cell>
        </row>
        <row r="184">
          <cell r="N184" t="str">
            <v>2040607</v>
          </cell>
        </row>
        <row r="184">
          <cell r="AJ184" t="str">
            <v>3</v>
          </cell>
        </row>
        <row r="185">
          <cell r="B185" t="str">
            <v>004001</v>
          </cell>
        </row>
        <row r="185">
          <cell r="J185">
            <v>0</v>
          </cell>
        </row>
        <row r="185">
          <cell r="N185" t="str">
            <v>2040202</v>
          </cell>
        </row>
        <row r="185">
          <cell r="AJ185" t="str">
            <v>3</v>
          </cell>
        </row>
        <row r="186">
          <cell r="B186" t="str">
            <v>004001</v>
          </cell>
        </row>
        <row r="186">
          <cell r="J186">
            <v>10000</v>
          </cell>
        </row>
        <row r="186">
          <cell r="N186" t="str">
            <v>2040607</v>
          </cell>
        </row>
        <row r="186">
          <cell r="AJ186" t="str">
            <v>3</v>
          </cell>
        </row>
        <row r="187">
          <cell r="B187" t="str">
            <v>004001</v>
          </cell>
        </row>
        <row r="187">
          <cell r="J187">
            <v>0</v>
          </cell>
        </row>
        <row r="187">
          <cell r="N187" t="str">
            <v>2040299</v>
          </cell>
        </row>
        <row r="187">
          <cell r="AJ187" t="str">
            <v>3</v>
          </cell>
        </row>
        <row r="188">
          <cell r="B188" t="str">
            <v>004001</v>
          </cell>
        </row>
        <row r="188">
          <cell r="J188">
            <v>257000</v>
          </cell>
        </row>
        <row r="188">
          <cell r="N188" t="str">
            <v>2040699</v>
          </cell>
        </row>
        <row r="188">
          <cell r="AJ188" t="str">
            <v>3</v>
          </cell>
        </row>
        <row r="189">
          <cell r="B189" t="str">
            <v>004001</v>
          </cell>
        </row>
        <row r="189">
          <cell r="J189">
            <v>79300</v>
          </cell>
        </row>
        <row r="189">
          <cell r="N189" t="str">
            <v>2040699</v>
          </cell>
        </row>
        <row r="189">
          <cell r="AJ189" t="str">
            <v>3</v>
          </cell>
        </row>
        <row r="190">
          <cell r="B190" t="str">
            <v>004001</v>
          </cell>
        </row>
        <row r="190">
          <cell r="J190">
            <v>19200</v>
          </cell>
        </row>
        <row r="190">
          <cell r="N190" t="str">
            <v>2040699</v>
          </cell>
        </row>
        <row r="190">
          <cell r="AJ190" t="str">
            <v>3</v>
          </cell>
        </row>
        <row r="191">
          <cell r="B191" t="str">
            <v>004001</v>
          </cell>
        </row>
        <row r="191">
          <cell r="J191">
            <v>84050</v>
          </cell>
        </row>
        <row r="191">
          <cell r="N191" t="str">
            <v>2040699</v>
          </cell>
        </row>
        <row r="191">
          <cell r="AJ191" t="str">
            <v>3</v>
          </cell>
        </row>
        <row r="192">
          <cell r="B192" t="str">
            <v>004001</v>
          </cell>
        </row>
        <row r="192">
          <cell r="J192">
            <v>1200</v>
          </cell>
        </row>
        <row r="192">
          <cell r="N192" t="str">
            <v>2040699</v>
          </cell>
        </row>
        <row r="192">
          <cell r="AJ192" t="str">
            <v>3</v>
          </cell>
        </row>
        <row r="193">
          <cell r="B193" t="str">
            <v>004001</v>
          </cell>
        </row>
        <row r="193">
          <cell r="J193">
            <v>91980</v>
          </cell>
        </row>
        <row r="193">
          <cell r="N193" t="str">
            <v>2040699</v>
          </cell>
        </row>
        <row r="193">
          <cell r="AJ193" t="str">
            <v>3</v>
          </cell>
        </row>
        <row r="194">
          <cell r="B194" t="str">
            <v>004001</v>
          </cell>
        </row>
        <row r="194">
          <cell r="J194">
            <v>161798</v>
          </cell>
        </row>
        <row r="194">
          <cell r="N194" t="str">
            <v>2040299</v>
          </cell>
        </row>
        <row r="194">
          <cell r="AJ194" t="str">
            <v>3</v>
          </cell>
        </row>
        <row r="195">
          <cell r="B195" t="str">
            <v>004001</v>
          </cell>
        </row>
        <row r="195">
          <cell r="J195">
            <v>200000</v>
          </cell>
        </row>
        <row r="195">
          <cell r="N195" t="str">
            <v>2040499</v>
          </cell>
        </row>
        <row r="195">
          <cell r="AJ195" t="str">
            <v>3</v>
          </cell>
        </row>
        <row r="196">
          <cell r="B196" t="str">
            <v>004001</v>
          </cell>
        </row>
        <row r="196">
          <cell r="J196">
            <v>200000</v>
          </cell>
        </row>
        <row r="196">
          <cell r="N196" t="str">
            <v>2040499</v>
          </cell>
        </row>
        <row r="196">
          <cell r="AJ196" t="str">
            <v>3</v>
          </cell>
        </row>
        <row r="197">
          <cell r="B197" t="str">
            <v>004001</v>
          </cell>
        </row>
        <row r="197">
          <cell r="J197">
            <v>200000</v>
          </cell>
        </row>
        <row r="197">
          <cell r="N197" t="str">
            <v>2040499</v>
          </cell>
        </row>
        <row r="197">
          <cell r="AJ197" t="str">
            <v>3</v>
          </cell>
        </row>
        <row r="198">
          <cell r="B198" t="str">
            <v>004001</v>
          </cell>
        </row>
        <row r="198">
          <cell r="J198">
            <v>200000</v>
          </cell>
        </row>
        <row r="198">
          <cell r="N198" t="str">
            <v>2040499</v>
          </cell>
        </row>
        <row r="198">
          <cell r="AJ198" t="str">
            <v>3</v>
          </cell>
        </row>
        <row r="199">
          <cell r="B199" t="str">
            <v>004001</v>
          </cell>
        </row>
        <row r="199">
          <cell r="J199">
            <v>0</v>
          </cell>
        </row>
        <row r="199">
          <cell r="N199" t="str">
            <v>2040299</v>
          </cell>
        </row>
        <row r="199">
          <cell r="AJ199" t="str">
            <v>3</v>
          </cell>
        </row>
        <row r="200">
          <cell r="B200" t="str">
            <v>004001</v>
          </cell>
        </row>
        <row r="200">
          <cell r="J200">
            <v>0</v>
          </cell>
        </row>
        <row r="200">
          <cell r="N200" t="str">
            <v>2040299</v>
          </cell>
        </row>
        <row r="200">
          <cell r="AJ200" t="str">
            <v>3</v>
          </cell>
        </row>
        <row r="201">
          <cell r="B201" t="str">
            <v>004001</v>
          </cell>
        </row>
        <row r="201">
          <cell r="J201">
            <v>182490</v>
          </cell>
        </row>
        <row r="201">
          <cell r="N201" t="str">
            <v>2013602</v>
          </cell>
        </row>
        <row r="201">
          <cell r="AJ201" t="str">
            <v>3</v>
          </cell>
        </row>
        <row r="202">
          <cell r="B202" t="str">
            <v>004001</v>
          </cell>
        </row>
        <row r="202">
          <cell r="J202">
            <v>1962352.14</v>
          </cell>
        </row>
        <row r="202">
          <cell r="N202" t="str">
            <v>2040299</v>
          </cell>
        </row>
        <row r="202">
          <cell r="AJ202" t="str">
            <v>3</v>
          </cell>
        </row>
        <row r="203">
          <cell r="B203" t="str">
            <v>004001</v>
          </cell>
        </row>
        <row r="203">
          <cell r="J203">
            <v>2460400.16</v>
          </cell>
        </row>
        <row r="203">
          <cell r="N203" t="str">
            <v>2040299</v>
          </cell>
        </row>
        <row r="203">
          <cell r="AJ203" t="str">
            <v>3</v>
          </cell>
        </row>
        <row r="204">
          <cell r="B204" t="str">
            <v>004001</v>
          </cell>
        </row>
        <row r="204">
          <cell r="J204">
            <v>1000000</v>
          </cell>
        </row>
        <row r="204">
          <cell r="N204" t="str">
            <v>2040299</v>
          </cell>
        </row>
        <row r="204">
          <cell r="AJ204" t="str">
            <v>3</v>
          </cell>
        </row>
        <row r="205">
          <cell r="B205" t="str">
            <v>004001</v>
          </cell>
        </row>
        <row r="205">
          <cell r="J205">
            <v>1539599.84</v>
          </cell>
        </row>
        <row r="205">
          <cell r="N205" t="str">
            <v>2040299</v>
          </cell>
        </row>
        <row r="205">
          <cell r="AJ205" t="str">
            <v>3</v>
          </cell>
        </row>
        <row r="206">
          <cell r="B206" t="str">
            <v>004001</v>
          </cell>
        </row>
        <row r="206">
          <cell r="J206">
            <v>312500</v>
          </cell>
        </row>
        <row r="206">
          <cell r="N206" t="str">
            <v>2040299</v>
          </cell>
        </row>
        <row r="206">
          <cell r="AJ206" t="str">
            <v>3</v>
          </cell>
        </row>
        <row r="207">
          <cell r="B207" t="str">
            <v>004001</v>
          </cell>
        </row>
        <row r="207">
          <cell r="J207">
            <v>312500</v>
          </cell>
        </row>
        <row r="207">
          <cell r="N207" t="str">
            <v>2040299</v>
          </cell>
        </row>
        <row r="207">
          <cell r="AJ207" t="str">
            <v>3</v>
          </cell>
        </row>
        <row r="208">
          <cell r="B208" t="str">
            <v>004001</v>
          </cell>
        </row>
        <row r="208">
          <cell r="J208">
            <v>312500</v>
          </cell>
        </row>
        <row r="208">
          <cell r="N208" t="str">
            <v>2040299</v>
          </cell>
        </row>
        <row r="208">
          <cell r="AJ208" t="str">
            <v>3</v>
          </cell>
        </row>
        <row r="209">
          <cell r="B209" t="str">
            <v>004001</v>
          </cell>
        </row>
        <row r="209">
          <cell r="J209">
            <v>312500</v>
          </cell>
        </row>
        <row r="209">
          <cell r="N209" t="str">
            <v>2040299</v>
          </cell>
        </row>
        <row r="209">
          <cell r="AJ209" t="str">
            <v>3</v>
          </cell>
        </row>
        <row r="210">
          <cell r="B210" t="str">
            <v>004001</v>
          </cell>
        </row>
        <row r="210">
          <cell r="J210">
            <v>748587</v>
          </cell>
        </row>
        <row r="210">
          <cell r="N210" t="str">
            <v>2013602</v>
          </cell>
        </row>
        <row r="210">
          <cell r="AJ210" t="str">
            <v>3</v>
          </cell>
        </row>
        <row r="211">
          <cell r="B211" t="str">
            <v>004001</v>
          </cell>
        </row>
        <row r="211">
          <cell r="J211">
            <v>20000</v>
          </cell>
        </row>
        <row r="211">
          <cell r="N211" t="str">
            <v>2013699</v>
          </cell>
        </row>
        <row r="211">
          <cell r="AJ211" t="str">
            <v>3</v>
          </cell>
        </row>
        <row r="212">
          <cell r="B212" t="str">
            <v>004001</v>
          </cell>
        </row>
        <row r="212">
          <cell r="J212">
            <v>405</v>
          </cell>
        </row>
        <row r="212">
          <cell r="N212" t="str">
            <v>2040699</v>
          </cell>
        </row>
        <row r="212">
          <cell r="AJ212" t="str">
            <v>3</v>
          </cell>
        </row>
        <row r="213">
          <cell r="B213" t="str">
            <v>004001</v>
          </cell>
        </row>
        <row r="213">
          <cell r="J213">
            <v>0</v>
          </cell>
        </row>
        <row r="213">
          <cell r="N213" t="str">
            <v>2040699</v>
          </cell>
        </row>
        <row r="213">
          <cell r="AJ213" t="str">
            <v>3</v>
          </cell>
        </row>
        <row r="214">
          <cell r="B214" t="str">
            <v>004001</v>
          </cell>
        </row>
        <row r="214">
          <cell r="J214">
            <v>16000</v>
          </cell>
        </row>
        <row r="214">
          <cell r="N214" t="str">
            <v>2069999</v>
          </cell>
        </row>
        <row r="214">
          <cell r="AJ214" t="str">
            <v>3</v>
          </cell>
        </row>
        <row r="215">
          <cell r="B215" t="str">
            <v>004001</v>
          </cell>
        </row>
        <row r="215">
          <cell r="J215">
            <v>0</v>
          </cell>
        </row>
        <row r="215">
          <cell r="N215" t="str">
            <v>2013602</v>
          </cell>
        </row>
        <row r="215">
          <cell r="AJ215" t="str">
            <v>3</v>
          </cell>
        </row>
        <row r="216">
          <cell r="B216" t="str">
            <v>004001</v>
          </cell>
        </row>
        <row r="216">
          <cell r="J216">
            <v>16369</v>
          </cell>
        </row>
        <row r="216">
          <cell r="N216" t="str">
            <v>2040299</v>
          </cell>
        </row>
        <row r="216">
          <cell r="AJ216" t="str">
            <v>3</v>
          </cell>
        </row>
        <row r="217">
          <cell r="B217" t="str">
            <v>004001</v>
          </cell>
        </row>
        <row r="217">
          <cell r="J217">
            <v>0</v>
          </cell>
        </row>
        <row r="217">
          <cell r="N217" t="str">
            <v>2040299</v>
          </cell>
        </row>
        <row r="217">
          <cell r="AJ217" t="str">
            <v>3</v>
          </cell>
        </row>
        <row r="218">
          <cell r="B218" t="str">
            <v>004001</v>
          </cell>
        </row>
        <row r="218">
          <cell r="J218">
            <v>450000</v>
          </cell>
        </row>
        <row r="218">
          <cell r="N218" t="str">
            <v>2013602</v>
          </cell>
        </row>
        <row r="218">
          <cell r="AJ218" t="str">
            <v>3</v>
          </cell>
        </row>
        <row r="219">
          <cell r="B219" t="str">
            <v>004001</v>
          </cell>
        </row>
        <row r="219">
          <cell r="J219">
            <v>19768.43</v>
          </cell>
        </row>
        <row r="219">
          <cell r="N219" t="str">
            <v>2013602</v>
          </cell>
        </row>
        <row r="219">
          <cell r="AJ219" t="str">
            <v>3</v>
          </cell>
        </row>
        <row r="220">
          <cell r="B220" t="str">
            <v>004001</v>
          </cell>
        </row>
        <row r="220">
          <cell r="J220">
            <v>78868.69</v>
          </cell>
        </row>
        <row r="220">
          <cell r="N220" t="str">
            <v>2013602</v>
          </cell>
        </row>
        <row r="220">
          <cell r="AJ220" t="str">
            <v>3</v>
          </cell>
        </row>
        <row r="221">
          <cell r="B221" t="str">
            <v>004001</v>
          </cell>
        </row>
        <row r="221">
          <cell r="J221">
            <v>30636</v>
          </cell>
        </row>
        <row r="221">
          <cell r="N221" t="str">
            <v>2013602</v>
          </cell>
        </row>
        <row r="221">
          <cell r="AJ221" t="str">
            <v>3</v>
          </cell>
        </row>
        <row r="222">
          <cell r="B222" t="str">
            <v>004001</v>
          </cell>
        </row>
        <row r="222">
          <cell r="J222">
            <v>600000</v>
          </cell>
        </row>
        <row r="222">
          <cell r="N222" t="str">
            <v>2040299</v>
          </cell>
        </row>
        <row r="222">
          <cell r="AJ222" t="str">
            <v>3</v>
          </cell>
        </row>
        <row r="223">
          <cell r="B223" t="str">
            <v>004001</v>
          </cell>
        </row>
        <row r="223">
          <cell r="J223">
            <v>230000</v>
          </cell>
        </row>
        <row r="223">
          <cell r="N223" t="str">
            <v>2040699</v>
          </cell>
        </row>
        <row r="223">
          <cell r="AJ223" t="str">
            <v>3</v>
          </cell>
        </row>
        <row r="224">
          <cell r="B224" t="str">
            <v>004001</v>
          </cell>
        </row>
        <row r="224">
          <cell r="J224">
            <v>126655.84</v>
          </cell>
        </row>
        <row r="224">
          <cell r="N224" t="str">
            <v>2040699</v>
          </cell>
        </row>
        <row r="224">
          <cell r="AJ224" t="str">
            <v>3</v>
          </cell>
        </row>
        <row r="225">
          <cell r="B225" t="str">
            <v>004001</v>
          </cell>
        </row>
        <row r="225">
          <cell r="J225">
            <v>540</v>
          </cell>
        </row>
        <row r="225">
          <cell r="N225" t="str">
            <v>2040699</v>
          </cell>
        </row>
        <row r="225">
          <cell r="AJ225" t="str">
            <v>3</v>
          </cell>
        </row>
        <row r="226">
          <cell r="B226" t="str">
            <v>004001</v>
          </cell>
        </row>
        <row r="226">
          <cell r="J226">
            <v>300000</v>
          </cell>
        </row>
        <row r="226">
          <cell r="N226" t="str">
            <v>2040599</v>
          </cell>
        </row>
        <row r="226">
          <cell r="AJ226" t="str">
            <v>3</v>
          </cell>
        </row>
        <row r="227">
          <cell r="B227" t="str">
            <v>004001</v>
          </cell>
        </row>
        <row r="227">
          <cell r="J227">
            <v>287500</v>
          </cell>
        </row>
        <row r="227">
          <cell r="N227" t="str">
            <v>2040599</v>
          </cell>
        </row>
        <row r="227">
          <cell r="AJ227" t="str">
            <v>3</v>
          </cell>
        </row>
        <row r="228">
          <cell r="B228" t="str">
            <v>004001</v>
          </cell>
        </row>
        <row r="228">
          <cell r="J228">
            <v>287500</v>
          </cell>
        </row>
        <row r="228">
          <cell r="N228" t="str">
            <v>2040599</v>
          </cell>
        </row>
        <row r="228">
          <cell r="AJ228" t="str">
            <v>3</v>
          </cell>
        </row>
        <row r="229">
          <cell r="B229" t="str">
            <v>004001</v>
          </cell>
        </row>
        <row r="229">
          <cell r="J229">
            <v>287500</v>
          </cell>
        </row>
        <row r="229">
          <cell r="N229" t="str">
            <v>2040599</v>
          </cell>
        </row>
        <row r="229">
          <cell r="AJ229" t="str">
            <v>3</v>
          </cell>
        </row>
        <row r="230">
          <cell r="B230" t="str">
            <v>004001</v>
          </cell>
        </row>
        <row r="230">
          <cell r="J230">
            <v>287500</v>
          </cell>
        </row>
        <row r="230">
          <cell r="N230" t="str">
            <v>2040599</v>
          </cell>
        </row>
        <row r="230">
          <cell r="AJ230" t="str">
            <v>3</v>
          </cell>
        </row>
        <row r="231">
          <cell r="B231" t="str">
            <v>004001</v>
          </cell>
        </row>
        <row r="231">
          <cell r="J231">
            <v>1119782.34</v>
          </cell>
        </row>
        <row r="231">
          <cell r="N231" t="str">
            <v>2040299</v>
          </cell>
        </row>
        <row r="231">
          <cell r="AJ231" t="str">
            <v>3</v>
          </cell>
        </row>
        <row r="232">
          <cell r="B232" t="str">
            <v>004001</v>
          </cell>
        </row>
        <row r="232">
          <cell r="J232">
            <v>122531.18</v>
          </cell>
        </row>
        <row r="232">
          <cell r="N232" t="str">
            <v>2040299</v>
          </cell>
        </row>
        <row r="232">
          <cell r="AJ232" t="str">
            <v>3</v>
          </cell>
        </row>
        <row r="233">
          <cell r="B233" t="str">
            <v>004001</v>
          </cell>
        </row>
        <row r="233">
          <cell r="J233">
            <v>150000</v>
          </cell>
        </row>
        <row r="233">
          <cell r="N233" t="str">
            <v>2040299</v>
          </cell>
        </row>
        <row r="233">
          <cell r="AJ233" t="str">
            <v>3</v>
          </cell>
        </row>
        <row r="234">
          <cell r="B234" t="str">
            <v>004001</v>
          </cell>
        </row>
        <row r="234">
          <cell r="J234">
            <v>150000</v>
          </cell>
        </row>
        <row r="234">
          <cell r="N234" t="str">
            <v>2040299</v>
          </cell>
        </row>
        <row r="234">
          <cell r="AJ234" t="str">
            <v>3</v>
          </cell>
        </row>
        <row r="235">
          <cell r="B235" t="str">
            <v>004001</v>
          </cell>
        </row>
        <row r="235">
          <cell r="J235">
            <v>150000</v>
          </cell>
        </row>
        <row r="235">
          <cell r="N235" t="str">
            <v>2040299</v>
          </cell>
        </row>
        <row r="235">
          <cell r="AJ235" t="str">
            <v>3</v>
          </cell>
        </row>
        <row r="236">
          <cell r="B236" t="str">
            <v>004001</v>
          </cell>
        </row>
        <row r="236">
          <cell r="J236">
            <v>150000</v>
          </cell>
        </row>
        <row r="236">
          <cell r="N236" t="str">
            <v>2040299</v>
          </cell>
        </row>
        <row r="236">
          <cell r="AJ236" t="str">
            <v>3</v>
          </cell>
        </row>
        <row r="237">
          <cell r="B237" t="str">
            <v>004001</v>
          </cell>
        </row>
        <row r="237">
          <cell r="J237">
            <v>300000</v>
          </cell>
        </row>
        <row r="237">
          <cell r="N237" t="str">
            <v>2040499</v>
          </cell>
        </row>
        <row r="237">
          <cell r="AJ237" t="str">
            <v>3</v>
          </cell>
        </row>
        <row r="238">
          <cell r="B238" t="str">
            <v>004001</v>
          </cell>
        </row>
        <row r="238">
          <cell r="J238">
            <v>400000</v>
          </cell>
        </row>
        <row r="238">
          <cell r="N238" t="str">
            <v>2040599</v>
          </cell>
        </row>
        <row r="238">
          <cell r="AJ238" t="str">
            <v>3</v>
          </cell>
        </row>
        <row r="239">
          <cell r="B239" t="str">
            <v>004001</v>
          </cell>
        </row>
        <row r="239">
          <cell r="J239">
            <v>179920.5</v>
          </cell>
        </row>
        <row r="239">
          <cell r="N239" t="str">
            <v>2013602</v>
          </cell>
        </row>
        <row r="239">
          <cell r="AJ239" t="str">
            <v>3</v>
          </cell>
        </row>
        <row r="240">
          <cell r="B240" t="str">
            <v>004001</v>
          </cell>
        </row>
        <row r="240">
          <cell r="J240">
            <v>1181960</v>
          </cell>
        </row>
        <row r="240">
          <cell r="N240" t="str">
            <v>2013602</v>
          </cell>
        </row>
        <row r="240">
          <cell r="AJ240" t="str">
            <v>3</v>
          </cell>
        </row>
        <row r="241">
          <cell r="B241" t="str">
            <v>004001</v>
          </cell>
        </row>
        <row r="241">
          <cell r="J241">
            <v>7300</v>
          </cell>
        </row>
        <row r="241">
          <cell r="N241" t="str">
            <v>2013602</v>
          </cell>
        </row>
        <row r="241">
          <cell r="AJ241" t="str">
            <v>3</v>
          </cell>
        </row>
        <row r="242">
          <cell r="B242" t="str">
            <v>004001</v>
          </cell>
        </row>
        <row r="242">
          <cell r="J242">
            <v>29153.72</v>
          </cell>
        </row>
        <row r="242">
          <cell r="N242" t="str">
            <v>2013602</v>
          </cell>
        </row>
        <row r="242">
          <cell r="AJ242" t="str">
            <v>3</v>
          </cell>
        </row>
        <row r="243">
          <cell r="B243" t="str">
            <v>004001</v>
          </cell>
        </row>
        <row r="243">
          <cell r="J243">
            <v>47555.81</v>
          </cell>
        </row>
        <row r="243">
          <cell r="N243" t="str">
            <v>2013602</v>
          </cell>
        </row>
        <row r="243">
          <cell r="AJ243" t="str">
            <v>3</v>
          </cell>
        </row>
        <row r="244">
          <cell r="B244" t="str">
            <v>004001</v>
          </cell>
        </row>
        <row r="244">
          <cell r="J244">
            <v>0</v>
          </cell>
        </row>
        <row r="244">
          <cell r="N244" t="str">
            <v>2013602</v>
          </cell>
        </row>
        <row r="244">
          <cell r="AJ244" t="str">
            <v>3</v>
          </cell>
        </row>
        <row r="245">
          <cell r="B245" t="str">
            <v>004001</v>
          </cell>
        </row>
        <row r="245">
          <cell r="J245">
            <v>0</v>
          </cell>
        </row>
        <row r="245">
          <cell r="N245" t="str">
            <v>2040299</v>
          </cell>
        </row>
        <row r="245">
          <cell r="AJ245" t="str">
            <v>3</v>
          </cell>
        </row>
        <row r="246">
          <cell r="B246" t="str">
            <v>004001</v>
          </cell>
        </row>
        <row r="246">
          <cell r="J246">
            <v>0</v>
          </cell>
        </row>
        <row r="246">
          <cell r="N246" t="str">
            <v>2040299</v>
          </cell>
        </row>
        <row r="246">
          <cell r="AJ246" t="str">
            <v>3</v>
          </cell>
        </row>
        <row r="247">
          <cell r="B247" t="str">
            <v>004001</v>
          </cell>
        </row>
        <row r="247">
          <cell r="J247">
            <v>145700</v>
          </cell>
        </row>
        <row r="247">
          <cell r="N247" t="str">
            <v>2040601</v>
          </cell>
        </row>
        <row r="247">
          <cell r="AJ247" t="str">
            <v>3</v>
          </cell>
        </row>
        <row r="248">
          <cell r="B248" t="str">
            <v>004001</v>
          </cell>
        </row>
        <row r="248">
          <cell r="J248">
            <v>0</v>
          </cell>
        </row>
        <row r="248">
          <cell r="N248" t="str">
            <v>2040601</v>
          </cell>
        </row>
        <row r="248">
          <cell r="AJ248" t="str">
            <v>3</v>
          </cell>
        </row>
        <row r="249">
          <cell r="B249" t="str">
            <v>004001</v>
          </cell>
        </row>
        <row r="249">
          <cell r="J249">
            <v>0</v>
          </cell>
        </row>
        <row r="249">
          <cell r="N249" t="str">
            <v>2013602</v>
          </cell>
        </row>
        <row r="249">
          <cell r="AJ249" t="str">
            <v>3</v>
          </cell>
        </row>
        <row r="250">
          <cell r="B250" t="str">
            <v>004001</v>
          </cell>
        </row>
        <row r="250">
          <cell r="J250">
            <v>0</v>
          </cell>
        </row>
        <row r="250">
          <cell r="N250" t="str">
            <v>2040299</v>
          </cell>
        </row>
        <row r="250">
          <cell r="AJ250" t="str">
            <v>3</v>
          </cell>
        </row>
        <row r="251">
          <cell r="B251" t="str">
            <v>004001</v>
          </cell>
        </row>
        <row r="251">
          <cell r="J251">
            <v>13531.69</v>
          </cell>
        </row>
        <row r="251">
          <cell r="N251" t="str">
            <v>2013602</v>
          </cell>
        </row>
        <row r="251">
          <cell r="AJ251" t="str">
            <v>3</v>
          </cell>
        </row>
        <row r="252">
          <cell r="B252" t="str">
            <v>004001</v>
          </cell>
        </row>
        <row r="252">
          <cell r="J252">
            <v>98335.43</v>
          </cell>
        </row>
        <row r="252">
          <cell r="N252" t="str">
            <v>2013602</v>
          </cell>
        </row>
        <row r="252">
          <cell r="AJ252" t="str">
            <v>3</v>
          </cell>
        </row>
        <row r="253">
          <cell r="B253" t="str">
            <v>004001</v>
          </cell>
        </row>
        <row r="253">
          <cell r="J253">
            <v>6821.19</v>
          </cell>
        </row>
        <row r="253">
          <cell r="N253" t="str">
            <v>2013602</v>
          </cell>
        </row>
        <row r="253">
          <cell r="AJ253" t="str">
            <v>3</v>
          </cell>
        </row>
        <row r="254">
          <cell r="B254" t="str">
            <v>004001</v>
          </cell>
        </row>
        <row r="254">
          <cell r="J254">
            <v>1770</v>
          </cell>
        </row>
        <row r="254">
          <cell r="N254" t="str">
            <v>2013602</v>
          </cell>
        </row>
        <row r="254">
          <cell r="AJ254" t="str">
            <v>3</v>
          </cell>
        </row>
        <row r="255">
          <cell r="B255" t="str">
            <v>004001</v>
          </cell>
        </row>
        <row r="255">
          <cell r="J255">
            <v>329984.42</v>
          </cell>
        </row>
        <row r="255">
          <cell r="N255" t="str">
            <v>2013101</v>
          </cell>
        </row>
        <row r="255">
          <cell r="AJ255" t="str">
            <v>1</v>
          </cell>
        </row>
        <row r="256">
          <cell r="B256" t="str">
            <v>004001</v>
          </cell>
        </row>
        <row r="256">
          <cell r="J256">
            <v>870467.98</v>
          </cell>
        </row>
        <row r="256">
          <cell r="N256" t="str">
            <v>2010301</v>
          </cell>
        </row>
        <row r="256">
          <cell r="AJ256" t="str">
            <v>1</v>
          </cell>
        </row>
        <row r="257">
          <cell r="B257" t="str">
            <v>004001</v>
          </cell>
        </row>
        <row r="257">
          <cell r="J257">
            <v>463783.4</v>
          </cell>
        </row>
        <row r="257">
          <cell r="N257" t="str">
            <v>2010301</v>
          </cell>
        </row>
        <row r="257">
          <cell r="AJ257" t="str">
            <v>1</v>
          </cell>
        </row>
        <row r="258">
          <cell r="B258" t="str">
            <v>004001</v>
          </cell>
        </row>
        <row r="258">
          <cell r="J258">
            <v>1306531.24</v>
          </cell>
        </row>
        <row r="258">
          <cell r="N258" t="str">
            <v>2010301</v>
          </cell>
        </row>
        <row r="258">
          <cell r="AJ258" t="str">
            <v>1</v>
          </cell>
        </row>
        <row r="259">
          <cell r="B259" t="str">
            <v>004001</v>
          </cell>
        </row>
        <row r="259">
          <cell r="J259">
            <v>35746</v>
          </cell>
        </row>
        <row r="259">
          <cell r="N259" t="str">
            <v>2010301</v>
          </cell>
        </row>
        <row r="259">
          <cell r="AJ259" t="str">
            <v>2</v>
          </cell>
        </row>
        <row r="260">
          <cell r="B260" t="str">
            <v>004001</v>
          </cell>
        </row>
        <row r="260">
          <cell r="J260">
            <v>93110</v>
          </cell>
        </row>
        <row r="260">
          <cell r="N260" t="str">
            <v>2010301</v>
          </cell>
        </row>
        <row r="260">
          <cell r="AJ260" t="str">
            <v>2</v>
          </cell>
        </row>
        <row r="261">
          <cell r="B261" t="str">
            <v>004001</v>
          </cell>
        </row>
        <row r="261">
          <cell r="J261">
            <v>362017.2</v>
          </cell>
        </row>
        <row r="261">
          <cell r="N261" t="str">
            <v>2010301</v>
          </cell>
        </row>
        <row r="261">
          <cell r="AJ261" t="str">
            <v>1</v>
          </cell>
        </row>
        <row r="262">
          <cell r="B262" t="str">
            <v>004001</v>
          </cell>
        </row>
        <row r="262">
          <cell r="J262">
            <v>12000</v>
          </cell>
        </row>
        <row r="262">
          <cell r="N262" t="str">
            <v>2010301</v>
          </cell>
        </row>
        <row r="262">
          <cell r="AJ262" t="str">
            <v>2</v>
          </cell>
        </row>
        <row r="263">
          <cell r="B263" t="str">
            <v>004001</v>
          </cell>
        </row>
        <row r="263">
          <cell r="J263">
            <v>0</v>
          </cell>
        </row>
        <row r="263">
          <cell r="N263" t="str">
            <v>2010301</v>
          </cell>
        </row>
        <row r="263">
          <cell r="AJ263" t="str">
            <v>1</v>
          </cell>
        </row>
        <row r="264">
          <cell r="B264" t="str">
            <v>004001</v>
          </cell>
        </row>
        <row r="264">
          <cell r="J264">
            <v>20888.47</v>
          </cell>
        </row>
        <row r="264">
          <cell r="N264" t="str">
            <v>2010301</v>
          </cell>
        </row>
        <row r="264">
          <cell r="AJ264" t="str">
            <v>1</v>
          </cell>
        </row>
        <row r="265">
          <cell r="B265" t="str">
            <v>004001</v>
          </cell>
        </row>
        <row r="265">
          <cell r="J265">
            <v>321516.69</v>
          </cell>
        </row>
        <row r="265">
          <cell r="N265" t="str">
            <v>2010301</v>
          </cell>
        </row>
        <row r="265">
          <cell r="AJ265" t="str">
            <v>1</v>
          </cell>
        </row>
        <row r="266">
          <cell r="B266" t="str">
            <v>004001</v>
          </cell>
        </row>
        <row r="266">
          <cell r="J266">
            <v>310352.9</v>
          </cell>
        </row>
        <row r="266">
          <cell r="N266" t="str">
            <v>2010301</v>
          </cell>
        </row>
        <row r="266">
          <cell r="AJ266" t="str">
            <v>1</v>
          </cell>
        </row>
        <row r="267">
          <cell r="B267" t="str">
            <v>004001</v>
          </cell>
        </row>
        <row r="267">
          <cell r="J267">
            <v>121004.48</v>
          </cell>
        </row>
        <row r="267">
          <cell r="N267" t="str">
            <v>2010301</v>
          </cell>
        </row>
        <row r="267">
          <cell r="AJ267" t="str">
            <v>1</v>
          </cell>
        </row>
        <row r="268">
          <cell r="B268" t="str">
            <v>004001</v>
          </cell>
        </row>
        <row r="268">
          <cell r="J268">
            <v>0</v>
          </cell>
        </row>
        <row r="268">
          <cell r="N268" t="str">
            <v>2010301</v>
          </cell>
        </row>
        <row r="268">
          <cell r="AJ268" t="str">
            <v>2</v>
          </cell>
        </row>
        <row r="269">
          <cell r="B269" t="str">
            <v>004001</v>
          </cell>
        </row>
        <row r="269">
          <cell r="J269">
            <v>19605.05</v>
          </cell>
        </row>
        <row r="269">
          <cell r="N269" t="str">
            <v>2010301</v>
          </cell>
        </row>
        <row r="269">
          <cell r="AJ269" t="str">
            <v>2</v>
          </cell>
        </row>
        <row r="270">
          <cell r="B270" t="str">
            <v>004001</v>
          </cell>
        </row>
        <row r="270">
          <cell r="J270">
            <v>52926.69</v>
          </cell>
        </row>
        <row r="270">
          <cell r="N270" t="str">
            <v>2010301</v>
          </cell>
        </row>
        <row r="270">
          <cell r="AJ270" t="str">
            <v>2</v>
          </cell>
        </row>
        <row r="271">
          <cell r="B271" t="str">
            <v>004001</v>
          </cell>
        </row>
        <row r="271">
          <cell r="J271">
            <v>21040</v>
          </cell>
        </row>
        <row r="271">
          <cell r="N271" t="str">
            <v>2010301</v>
          </cell>
        </row>
        <row r="271">
          <cell r="AJ271" t="str">
            <v>2</v>
          </cell>
        </row>
        <row r="272">
          <cell r="B272" t="str">
            <v>004001</v>
          </cell>
        </row>
        <row r="272">
          <cell r="J272">
            <v>23390.17</v>
          </cell>
        </row>
        <row r="272">
          <cell r="N272" t="str">
            <v>2010301</v>
          </cell>
        </row>
        <row r="272">
          <cell r="AJ272" t="str">
            <v>2</v>
          </cell>
        </row>
        <row r="273">
          <cell r="B273" t="str">
            <v>004001</v>
          </cell>
        </row>
        <row r="273">
          <cell r="J273">
            <v>94324.08</v>
          </cell>
        </row>
        <row r="273">
          <cell r="N273" t="str">
            <v>2010301</v>
          </cell>
        </row>
        <row r="273">
          <cell r="AJ273" t="str">
            <v>2</v>
          </cell>
        </row>
        <row r="274">
          <cell r="B274" t="str">
            <v>004001</v>
          </cell>
        </row>
        <row r="274">
          <cell r="J274">
            <v>9000</v>
          </cell>
        </row>
        <row r="274">
          <cell r="N274" t="str">
            <v>2010301</v>
          </cell>
        </row>
        <row r="274">
          <cell r="AJ274" t="str">
            <v>2</v>
          </cell>
        </row>
        <row r="275">
          <cell r="B275" t="str">
            <v>004001</v>
          </cell>
        </row>
        <row r="275">
          <cell r="J275">
            <v>7547.23</v>
          </cell>
        </row>
        <row r="275">
          <cell r="N275" t="str">
            <v>2010301</v>
          </cell>
        </row>
        <row r="275">
          <cell r="AJ275" t="str">
            <v>2</v>
          </cell>
        </row>
        <row r="276">
          <cell r="B276" t="str">
            <v>004001</v>
          </cell>
        </row>
        <row r="276">
          <cell r="J276">
            <v>19301.67</v>
          </cell>
        </row>
        <row r="276">
          <cell r="N276" t="str">
            <v>2010301</v>
          </cell>
        </row>
        <row r="276">
          <cell r="AJ276" t="str">
            <v>2</v>
          </cell>
        </row>
        <row r="277">
          <cell r="B277" t="str">
            <v>004001</v>
          </cell>
        </row>
        <row r="277">
          <cell r="J277">
            <v>4683.08</v>
          </cell>
        </row>
        <row r="277">
          <cell r="N277" t="str">
            <v>2010301</v>
          </cell>
        </row>
        <row r="277">
          <cell r="AJ277" t="str">
            <v>2</v>
          </cell>
        </row>
        <row r="278">
          <cell r="B278" t="str">
            <v>004001</v>
          </cell>
        </row>
        <row r="278">
          <cell r="J278">
            <v>9239.99</v>
          </cell>
        </row>
        <row r="278">
          <cell r="N278" t="str">
            <v>2010301</v>
          </cell>
        </row>
        <row r="278">
          <cell r="AJ278" t="str">
            <v>2</v>
          </cell>
        </row>
        <row r="279">
          <cell r="B279" t="str">
            <v>004001</v>
          </cell>
        </row>
        <row r="279">
          <cell r="J279">
            <v>70400</v>
          </cell>
        </row>
        <row r="279">
          <cell r="N279" t="str">
            <v>2010301</v>
          </cell>
        </row>
        <row r="279">
          <cell r="AJ279" t="str">
            <v>2</v>
          </cell>
        </row>
        <row r="280">
          <cell r="B280" t="str">
            <v>004001</v>
          </cell>
        </row>
        <row r="280">
          <cell r="J280">
            <v>3266</v>
          </cell>
        </row>
        <row r="280">
          <cell r="N280" t="str">
            <v>2010301</v>
          </cell>
        </row>
        <row r="280">
          <cell r="AJ280" t="str">
            <v>2</v>
          </cell>
        </row>
        <row r="281">
          <cell r="B281" t="str">
            <v>004001</v>
          </cell>
        </row>
        <row r="281">
          <cell r="J281">
            <v>422689.68</v>
          </cell>
        </row>
        <row r="281">
          <cell r="N281" t="str">
            <v>2010301</v>
          </cell>
        </row>
        <row r="281">
          <cell r="AJ281" t="str">
            <v>1</v>
          </cell>
        </row>
        <row r="282">
          <cell r="B282" t="str">
            <v>004001</v>
          </cell>
        </row>
        <row r="282">
          <cell r="J282">
            <v>20000</v>
          </cell>
        </row>
        <row r="282">
          <cell r="N282" t="str">
            <v>2013602</v>
          </cell>
        </row>
        <row r="282">
          <cell r="AJ282" t="str">
            <v>3</v>
          </cell>
        </row>
        <row r="283">
          <cell r="B283" t="str">
            <v>004001</v>
          </cell>
        </row>
        <row r="283">
          <cell r="J283">
            <v>68433</v>
          </cell>
        </row>
        <row r="283">
          <cell r="N283" t="str">
            <v>2013602</v>
          </cell>
        </row>
        <row r="283">
          <cell r="AJ283" t="str">
            <v>3</v>
          </cell>
        </row>
        <row r="284">
          <cell r="B284" t="str">
            <v>004001</v>
          </cell>
        </row>
        <row r="284">
          <cell r="J284">
            <v>57800</v>
          </cell>
        </row>
        <row r="284">
          <cell r="N284" t="str">
            <v>2013602</v>
          </cell>
        </row>
        <row r="284">
          <cell r="AJ284" t="str">
            <v>3</v>
          </cell>
        </row>
        <row r="285">
          <cell r="B285" t="str">
            <v>005001</v>
          </cell>
        </row>
        <row r="285">
          <cell r="J285">
            <v>21800</v>
          </cell>
        </row>
        <row r="285">
          <cell r="N285" t="str">
            <v>2299999</v>
          </cell>
        </row>
        <row r="285">
          <cell r="AJ285" t="str">
            <v>3</v>
          </cell>
        </row>
        <row r="286">
          <cell r="B286" t="str">
            <v>005001</v>
          </cell>
        </row>
        <row r="286">
          <cell r="J286">
            <v>5151.6</v>
          </cell>
        </row>
        <row r="286">
          <cell r="N286" t="str">
            <v>2299999</v>
          </cell>
        </row>
        <row r="286">
          <cell r="AJ286" t="str">
            <v>3</v>
          </cell>
        </row>
        <row r="287">
          <cell r="B287" t="str">
            <v>005001</v>
          </cell>
        </row>
        <row r="287">
          <cell r="J287">
            <v>54047.78</v>
          </cell>
        </row>
        <row r="287">
          <cell r="N287" t="str">
            <v>2010301</v>
          </cell>
        </row>
        <row r="287">
          <cell r="AJ287" t="str">
            <v>1</v>
          </cell>
        </row>
        <row r="288">
          <cell r="B288" t="str">
            <v>005001</v>
          </cell>
        </row>
        <row r="288">
          <cell r="J288">
            <v>0</v>
          </cell>
        </row>
        <row r="288">
          <cell r="N288" t="str">
            <v>2010301</v>
          </cell>
        </row>
        <row r="288">
          <cell r="AJ288" t="str">
            <v>1</v>
          </cell>
        </row>
        <row r="289">
          <cell r="B289" t="str">
            <v>005001</v>
          </cell>
        </row>
        <row r="289">
          <cell r="J289">
            <v>54851.48</v>
          </cell>
        </row>
        <row r="289">
          <cell r="N289" t="str">
            <v>2010301</v>
          </cell>
        </row>
        <row r="289">
          <cell r="AJ289" t="str">
            <v>1</v>
          </cell>
        </row>
        <row r="290">
          <cell r="B290" t="str">
            <v>005001</v>
          </cell>
        </row>
        <row r="290">
          <cell r="J290">
            <v>8277.61</v>
          </cell>
        </row>
        <row r="290">
          <cell r="N290" t="str">
            <v>2010301</v>
          </cell>
        </row>
        <row r="290">
          <cell r="AJ290" t="str">
            <v>1</v>
          </cell>
        </row>
        <row r="291">
          <cell r="B291" t="str">
            <v>005001</v>
          </cell>
        </row>
        <row r="291">
          <cell r="J291">
            <v>0</v>
          </cell>
        </row>
        <row r="291">
          <cell r="N291" t="str">
            <v>2010301</v>
          </cell>
        </row>
        <row r="291">
          <cell r="AJ291" t="str">
            <v>2</v>
          </cell>
        </row>
        <row r="292">
          <cell r="B292" t="str">
            <v>005001</v>
          </cell>
        </row>
        <row r="292">
          <cell r="J292">
            <v>14392.08</v>
          </cell>
        </row>
        <row r="292">
          <cell r="N292" t="str">
            <v>2010301</v>
          </cell>
        </row>
        <row r="292">
          <cell r="AJ292" t="str">
            <v>1</v>
          </cell>
        </row>
        <row r="293">
          <cell r="B293" t="str">
            <v>005001</v>
          </cell>
        </row>
        <row r="293">
          <cell r="J293">
            <v>12049.91</v>
          </cell>
        </row>
        <row r="293">
          <cell r="N293" t="str">
            <v>2010301</v>
          </cell>
        </row>
        <row r="293">
          <cell r="AJ293" t="str">
            <v>1</v>
          </cell>
        </row>
        <row r="294">
          <cell r="B294" t="str">
            <v>005001</v>
          </cell>
        </row>
        <row r="294">
          <cell r="J294">
            <v>2172.24</v>
          </cell>
        </row>
        <row r="294">
          <cell r="N294" t="str">
            <v>2010301</v>
          </cell>
        </row>
        <row r="294">
          <cell r="AJ294" t="str">
            <v>1</v>
          </cell>
        </row>
        <row r="295">
          <cell r="B295" t="str">
            <v>005001</v>
          </cell>
        </row>
        <row r="295">
          <cell r="J295">
            <v>0</v>
          </cell>
        </row>
        <row r="295">
          <cell r="N295" t="str">
            <v>2010301</v>
          </cell>
        </row>
        <row r="295">
          <cell r="AJ295" t="str">
            <v>1</v>
          </cell>
        </row>
        <row r="296">
          <cell r="B296" t="str">
            <v>005001</v>
          </cell>
        </row>
        <row r="296">
          <cell r="J296">
            <v>0</v>
          </cell>
        </row>
        <row r="296">
          <cell r="N296" t="str">
            <v>2010301</v>
          </cell>
        </row>
        <row r="296">
          <cell r="AJ296" t="str">
            <v>2</v>
          </cell>
        </row>
        <row r="297">
          <cell r="B297" t="str">
            <v>005001</v>
          </cell>
        </row>
        <row r="297">
          <cell r="J297">
            <v>11950</v>
          </cell>
        </row>
        <row r="297">
          <cell r="N297" t="str">
            <v>2010301</v>
          </cell>
        </row>
        <row r="297">
          <cell r="AJ297" t="str">
            <v>2</v>
          </cell>
        </row>
        <row r="298">
          <cell r="B298" t="str">
            <v>005001</v>
          </cell>
        </row>
        <row r="298">
          <cell r="J298">
            <v>0</v>
          </cell>
        </row>
        <row r="298">
          <cell r="N298" t="str">
            <v>2010301</v>
          </cell>
        </row>
        <row r="298">
          <cell r="AJ298" t="str">
            <v>2</v>
          </cell>
        </row>
        <row r="299">
          <cell r="B299" t="str">
            <v>005001</v>
          </cell>
        </row>
        <row r="299">
          <cell r="J299">
            <v>0</v>
          </cell>
        </row>
        <row r="299">
          <cell r="N299" t="str">
            <v>2010301</v>
          </cell>
        </row>
        <row r="299">
          <cell r="AJ299" t="str">
            <v>2</v>
          </cell>
        </row>
        <row r="300">
          <cell r="B300" t="str">
            <v>005001</v>
          </cell>
        </row>
        <row r="300">
          <cell r="J300">
            <v>4402.1</v>
          </cell>
        </row>
        <row r="300">
          <cell r="N300" t="str">
            <v>2010301</v>
          </cell>
        </row>
        <row r="300">
          <cell r="AJ300" t="str">
            <v>2</v>
          </cell>
        </row>
        <row r="301">
          <cell r="B301" t="str">
            <v>005001</v>
          </cell>
        </row>
        <row r="301">
          <cell r="J301">
            <v>6336</v>
          </cell>
        </row>
        <row r="301">
          <cell r="N301" t="str">
            <v>2010301</v>
          </cell>
        </row>
        <row r="301">
          <cell r="AJ301" t="str">
            <v>2</v>
          </cell>
        </row>
        <row r="302">
          <cell r="B302" t="str">
            <v>005001</v>
          </cell>
        </row>
        <row r="302">
          <cell r="J302">
            <v>5662.06</v>
          </cell>
        </row>
        <row r="302">
          <cell r="N302" t="str">
            <v>2010301</v>
          </cell>
        </row>
        <row r="302">
          <cell r="AJ302" t="str">
            <v>2</v>
          </cell>
        </row>
        <row r="303">
          <cell r="B303" t="str">
            <v>005001</v>
          </cell>
        </row>
        <row r="303">
          <cell r="J303">
            <v>18476</v>
          </cell>
        </row>
        <row r="303">
          <cell r="N303" t="str">
            <v>2010301</v>
          </cell>
        </row>
        <row r="303">
          <cell r="AJ303" t="str">
            <v>1</v>
          </cell>
        </row>
        <row r="304">
          <cell r="B304" t="str">
            <v>005001</v>
          </cell>
        </row>
        <row r="304">
          <cell r="J304">
            <v>80000</v>
          </cell>
        </row>
        <row r="304">
          <cell r="N304" t="str">
            <v>2299999</v>
          </cell>
        </row>
        <row r="304">
          <cell r="AJ304" t="str">
            <v>3</v>
          </cell>
        </row>
        <row r="305">
          <cell r="B305" t="str">
            <v>005001</v>
          </cell>
        </row>
        <row r="305">
          <cell r="J305">
            <v>41670</v>
          </cell>
        </row>
        <row r="305">
          <cell r="N305" t="str">
            <v>2299999</v>
          </cell>
        </row>
        <row r="305">
          <cell r="AJ305" t="str">
            <v>3</v>
          </cell>
        </row>
        <row r="306">
          <cell r="B306" t="str">
            <v>005001</v>
          </cell>
        </row>
        <row r="306">
          <cell r="J306">
            <v>18652</v>
          </cell>
        </row>
        <row r="306">
          <cell r="N306" t="str">
            <v>2299999</v>
          </cell>
        </row>
        <row r="306">
          <cell r="AJ306" t="str">
            <v>3</v>
          </cell>
        </row>
        <row r="307">
          <cell r="B307" t="str">
            <v>005001</v>
          </cell>
        </row>
        <row r="307">
          <cell r="J307">
            <v>0</v>
          </cell>
        </row>
        <row r="307">
          <cell r="N307" t="str">
            <v>2299999</v>
          </cell>
        </row>
        <row r="307">
          <cell r="AJ307" t="str">
            <v>3</v>
          </cell>
        </row>
        <row r="308">
          <cell r="B308" t="str">
            <v>005001</v>
          </cell>
        </row>
        <row r="308">
          <cell r="J308">
            <v>30000</v>
          </cell>
        </row>
        <row r="308">
          <cell r="N308" t="str">
            <v>2030601</v>
          </cell>
        </row>
        <row r="308">
          <cell r="AJ308" t="str">
            <v>3</v>
          </cell>
        </row>
        <row r="309">
          <cell r="B309" t="str">
            <v>006001</v>
          </cell>
        </row>
        <row r="309">
          <cell r="J309">
            <v>40000</v>
          </cell>
        </row>
        <row r="309">
          <cell r="N309" t="str">
            <v>2013816</v>
          </cell>
        </row>
        <row r="309">
          <cell r="AJ309" t="str">
            <v>3</v>
          </cell>
        </row>
        <row r="310">
          <cell r="B310" t="str">
            <v>006001</v>
          </cell>
        </row>
        <row r="310">
          <cell r="J310">
            <v>19913.6</v>
          </cell>
        </row>
        <row r="310">
          <cell r="N310" t="str">
            <v>2013812</v>
          </cell>
        </row>
        <row r="310">
          <cell r="AJ310" t="str">
            <v>3</v>
          </cell>
        </row>
        <row r="311">
          <cell r="B311" t="str">
            <v>006001</v>
          </cell>
        </row>
        <row r="311">
          <cell r="J311">
            <v>0</v>
          </cell>
        </row>
        <row r="311">
          <cell r="N311" t="str">
            <v>2013812</v>
          </cell>
        </row>
        <row r="311">
          <cell r="AJ311" t="str">
            <v>3</v>
          </cell>
        </row>
        <row r="312">
          <cell r="B312" t="str">
            <v>006001</v>
          </cell>
        </row>
        <row r="312">
          <cell r="J312">
            <v>16200</v>
          </cell>
        </row>
        <row r="312">
          <cell r="N312" t="str">
            <v>2013812</v>
          </cell>
        </row>
        <row r="312">
          <cell r="AJ312" t="str">
            <v>3</v>
          </cell>
        </row>
        <row r="313">
          <cell r="B313" t="str">
            <v>006001</v>
          </cell>
        </row>
        <row r="313">
          <cell r="J313">
            <v>27360</v>
          </cell>
        </row>
        <row r="313">
          <cell r="N313" t="str">
            <v>2013802</v>
          </cell>
        </row>
        <row r="313">
          <cell r="AJ313" t="str">
            <v>3</v>
          </cell>
        </row>
        <row r="314">
          <cell r="B314" t="str">
            <v>006001</v>
          </cell>
        </row>
        <row r="314">
          <cell r="J314">
            <v>19562.49</v>
          </cell>
        </row>
        <row r="314">
          <cell r="N314" t="str">
            <v>2070899</v>
          </cell>
        </row>
        <row r="314">
          <cell r="AJ314" t="str">
            <v>3</v>
          </cell>
        </row>
        <row r="315">
          <cell r="B315" t="str">
            <v>006001</v>
          </cell>
        </row>
        <row r="315">
          <cell r="J315">
            <v>521889.69</v>
          </cell>
        </row>
        <row r="315">
          <cell r="N315" t="str">
            <v>2013801</v>
          </cell>
        </row>
        <row r="315">
          <cell r="AJ315" t="str">
            <v>1</v>
          </cell>
        </row>
        <row r="316">
          <cell r="B316" t="str">
            <v>006001</v>
          </cell>
        </row>
        <row r="316">
          <cell r="J316">
            <v>1186764</v>
          </cell>
        </row>
        <row r="316">
          <cell r="N316" t="str">
            <v>2013801</v>
          </cell>
        </row>
        <row r="316">
          <cell r="AJ316" t="str">
            <v>1</v>
          </cell>
        </row>
        <row r="317">
          <cell r="B317" t="str">
            <v>006001</v>
          </cell>
        </row>
        <row r="317">
          <cell r="J317">
            <v>1754887.94</v>
          </cell>
        </row>
        <row r="317">
          <cell r="N317" t="str">
            <v>2013801</v>
          </cell>
        </row>
        <row r="317">
          <cell r="AJ317" t="str">
            <v>1</v>
          </cell>
        </row>
        <row r="318">
          <cell r="B318" t="str">
            <v>006001</v>
          </cell>
        </row>
        <row r="318">
          <cell r="J318">
            <v>1533400.47</v>
          </cell>
        </row>
        <row r="318">
          <cell r="N318" t="str">
            <v>2013801</v>
          </cell>
        </row>
        <row r="318">
          <cell r="AJ318" t="str">
            <v>1</v>
          </cell>
        </row>
        <row r="319">
          <cell r="B319" t="str">
            <v>006001</v>
          </cell>
        </row>
        <row r="319">
          <cell r="J319">
            <v>117561</v>
          </cell>
        </row>
        <row r="319">
          <cell r="N319" t="str">
            <v>2013801</v>
          </cell>
        </row>
        <row r="319">
          <cell r="AJ319" t="str">
            <v>2</v>
          </cell>
        </row>
        <row r="320">
          <cell r="B320" t="str">
            <v>006001</v>
          </cell>
        </row>
        <row r="320">
          <cell r="J320">
            <v>174968.75</v>
          </cell>
        </row>
        <row r="320">
          <cell r="N320" t="str">
            <v>2013801</v>
          </cell>
        </row>
        <row r="320">
          <cell r="AJ320" t="str">
            <v>2</v>
          </cell>
        </row>
        <row r="321">
          <cell r="B321" t="str">
            <v>006001</v>
          </cell>
        </row>
        <row r="321">
          <cell r="J321">
            <v>37508.2</v>
          </cell>
        </row>
        <row r="321">
          <cell r="N321" t="str">
            <v>2013801</v>
          </cell>
        </row>
        <row r="321">
          <cell r="AJ321" t="str">
            <v>1</v>
          </cell>
        </row>
        <row r="322">
          <cell r="B322" t="str">
            <v>006001</v>
          </cell>
        </row>
        <row r="322">
          <cell r="J322">
            <v>5200</v>
          </cell>
        </row>
        <row r="322">
          <cell r="N322" t="str">
            <v>2013801</v>
          </cell>
        </row>
        <row r="322">
          <cell r="AJ322" t="str">
            <v>2</v>
          </cell>
        </row>
        <row r="323">
          <cell r="B323" t="str">
            <v>006001</v>
          </cell>
        </row>
        <row r="323">
          <cell r="J323">
            <v>0</v>
          </cell>
        </row>
        <row r="323">
          <cell r="N323" t="str">
            <v>2013801</v>
          </cell>
        </row>
        <row r="323">
          <cell r="AJ323" t="str">
            <v>1</v>
          </cell>
        </row>
        <row r="324">
          <cell r="B324" t="str">
            <v>006001</v>
          </cell>
        </row>
        <row r="324">
          <cell r="J324">
            <v>693756.16</v>
          </cell>
        </row>
        <row r="324">
          <cell r="N324" t="str">
            <v>2013801</v>
          </cell>
        </row>
        <row r="324">
          <cell r="AJ324" t="str">
            <v>1</v>
          </cell>
        </row>
        <row r="325">
          <cell r="B325" t="str">
            <v>006001</v>
          </cell>
        </row>
        <row r="325">
          <cell r="J325">
            <v>26621.54</v>
          </cell>
        </row>
        <row r="325">
          <cell r="N325" t="str">
            <v>2013801</v>
          </cell>
        </row>
        <row r="325">
          <cell r="AJ325" t="str">
            <v>1</v>
          </cell>
        </row>
        <row r="326">
          <cell r="B326" t="str">
            <v>006001</v>
          </cell>
        </row>
        <row r="326">
          <cell r="J326">
            <v>427604.36</v>
          </cell>
        </row>
        <row r="326">
          <cell r="N326" t="str">
            <v>2013801</v>
          </cell>
        </row>
        <row r="326">
          <cell r="AJ326" t="str">
            <v>1</v>
          </cell>
        </row>
        <row r="327">
          <cell r="B327" t="str">
            <v>006001</v>
          </cell>
        </row>
        <row r="327">
          <cell r="J327">
            <v>216057.8</v>
          </cell>
        </row>
        <row r="327">
          <cell r="N327" t="str">
            <v>2013801</v>
          </cell>
        </row>
        <row r="327">
          <cell r="AJ327" t="str">
            <v>1</v>
          </cell>
        </row>
        <row r="328">
          <cell r="B328" t="str">
            <v>006001</v>
          </cell>
        </row>
        <row r="328">
          <cell r="J328">
            <v>15000</v>
          </cell>
        </row>
        <row r="328">
          <cell r="N328" t="str">
            <v>2013801</v>
          </cell>
        </row>
        <row r="328">
          <cell r="AJ328" t="str">
            <v>2</v>
          </cell>
        </row>
        <row r="329">
          <cell r="B329" t="str">
            <v>006001</v>
          </cell>
        </row>
        <row r="329">
          <cell r="J329">
            <v>283051.96</v>
          </cell>
        </row>
        <row r="329">
          <cell r="N329" t="str">
            <v>2013801</v>
          </cell>
        </row>
        <row r="329">
          <cell r="AJ329" t="str">
            <v>2</v>
          </cell>
        </row>
        <row r="330">
          <cell r="B330" t="str">
            <v>006001</v>
          </cell>
        </row>
        <row r="330">
          <cell r="J330">
            <v>108278.74</v>
          </cell>
        </row>
        <row r="330">
          <cell r="N330" t="str">
            <v>2013801</v>
          </cell>
        </row>
        <row r="330">
          <cell r="AJ330" t="str">
            <v>2</v>
          </cell>
        </row>
        <row r="331">
          <cell r="B331" t="str">
            <v>006001</v>
          </cell>
        </row>
        <row r="331">
          <cell r="J331">
            <v>135061.03</v>
          </cell>
        </row>
        <row r="331">
          <cell r="N331" t="str">
            <v>2013801</v>
          </cell>
        </row>
        <row r="331">
          <cell r="AJ331" t="str">
            <v>2</v>
          </cell>
        </row>
        <row r="332">
          <cell r="B332" t="str">
            <v>006001</v>
          </cell>
        </row>
        <row r="332">
          <cell r="J332">
            <v>649672.44</v>
          </cell>
        </row>
        <row r="332">
          <cell r="N332" t="str">
            <v>2013801</v>
          </cell>
        </row>
        <row r="332">
          <cell r="AJ332" t="str">
            <v>1</v>
          </cell>
        </row>
        <row r="333">
          <cell r="B333" t="str">
            <v>006001</v>
          </cell>
        </row>
        <row r="333">
          <cell r="J333">
            <v>8000</v>
          </cell>
        </row>
        <row r="333">
          <cell r="N333" t="str">
            <v>2069999</v>
          </cell>
        </row>
        <row r="333">
          <cell r="AJ333" t="str">
            <v>3</v>
          </cell>
        </row>
        <row r="334">
          <cell r="B334" t="str">
            <v>006001</v>
          </cell>
        </row>
        <row r="334">
          <cell r="J334">
            <v>15438</v>
          </cell>
        </row>
        <row r="334">
          <cell r="N334" t="str">
            <v>2013816</v>
          </cell>
        </row>
        <row r="334">
          <cell r="AJ334" t="str">
            <v>3</v>
          </cell>
        </row>
        <row r="335">
          <cell r="B335" t="str">
            <v>006001</v>
          </cell>
        </row>
        <row r="335">
          <cell r="J335">
            <v>19275.2</v>
          </cell>
        </row>
        <row r="335">
          <cell r="N335" t="str">
            <v>2013802</v>
          </cell>
        </row>
        <row r="335">
          <cell r="AJ335" t="str">
            <v>3</v>
          </cell>
        </row>
        <row r="336">
          <cell r="B336" t="str">
            <v>006001</v>
          </cell>
        </row>
        <row r="336">
          <cell r="J336">
            <v>4000</v>
          </cell>
        </row>
        <row r="336">
          <cell r="N336" t="str">
            <v>2013802</v>
          </cell>
        </row>
        <row r="336">
          <cell r="AJ336" t="str">
            <v>3</v>
          </cell>
        </row>
        <row r="337">
          <cell r="B337" t="str">
            <v>006001</v>
          </cell>
        </row>
        <row r="337">
          <cell r="J337">
            <v>22205.58</v>
          </cell>
        </row>
        <row r="337">
          <cell r="N337" t="str">
            <v>2013802</v>
          </cell>
        </row>
        <row r="337">
          <cell r="AJ337" t="str">
            <v>3</v>
          </cell>
        </row>
        <row r="338">
          <cell r="B338" t="str">
            <v>006001</v>
          </cell>
        </row>
        <row r="338">
          <cell r="J338">
            <v>0</v>
          </cell>
        </row>
        <row r="338">
          <cell r="N338" t="str">
            <v>2013802</v>
          </cell>
        </row>
        <row r="338">
          <cell r="AJ338" t="str">
            <v>3</v>
          </cell>
        </row>
        <row r="339">
          <cell r="B339" t="str">
            <v>006001</v>
          </cell>
        </row>
        <row r="339">
          <cell r="J339">
            <v>1592</v>
          </cell>
        </row>
        <row r="339">
          <cell r="N339" t="str">
            <v>2013802</v>
          </cell>
        </row>
        <row r="339">
          <cell r="AJ339" t="str">
            <v>3</v>
          </cell>
        </row>
        <row r="340">
          <cell r="B340" t="str">
            <v>006001</v>
          </cell>
        </row>
        <row r="340">
          <cell r="J340">
            <v>95891.74</v>
          </cell>
        </row>
        <row r="340">
          <cell r="N340" t="str">
            <v>2013802</v>
          </cell>
        </row>
        <row r="340">
          <cell r="AJ340" t="str">
            <v>3</v>
          </cell>
        </row>
        <row r="341">
          <cell r="B341" t="str">
            <v>006001</v>
          </cell>
        </row>
        <row r="341">
          <cell r="J341">
            <v>20000</v>
          </cell>
        </row>
        <row r="341">
          <cell r="N341" t="str">
            <v>2013802</v>
          </cell>
        </row>
        <row r="341">
          <cell r="AJ341" t="str">
            <v>3</v>
          </cell>
        </row>
        <row r="342">
          <cell r="B342" t="str">
            <v>006001</v>
          </cell>
        </row>
        <row r="342">
          <cell r="J342">
            <v>1624600</v>
          </cell>
        </row>
        <row r="342">
          <cell r="N342" t="str">
            <v>2069999</v>
          </cell>
        </row>
        <row r="342">
          <cell r="AJ342" t="str">
            <v>3</v>
          </cell>
        </row>
        <row r="343">
          <cell r="B343" t="str">
            <v>006001</v>
          </cell>
        </row>
        <row r="343">
          <cell r="J343">
            <v>241985</v>
          </cell>
        </row>
        <row r="343">
          <cell r="N343" t="str">
            <v>2069999</v>
          </cell>
        </row>
        <row r="343">
          <cell r="AJ343" t="str">
            <v>3</v>
          </cell>
        </row>
        <row r="344">
          <cell r="B344" t="str">
            <v>007001</v>
          </cell>
        </row>
        <row r="344">
          <cell r="J344">
            <v>20000</v>
          </cell>
        </row>
        <row r="344">
          <cell r="N344" t="str">
            <v>2010605</v>
          </cell>
        </row>
        <row r="344">
          <cell r="AJ344" t="str">
            <v>3</v>
          </cell>
        </row>
        <row r="345">
          <cell r="B345" t="str">
            <v>007001</v>
          </cell>
        </row>
        <row r="345">
          <cell r="J345">
            <v>0</v>
          </cell>
        </row>
        <row r="345">
          <cell r="N345" t="str">
            <v>2010602</v>
          </cell>
        </row>
        <row r="345">
          <cell r="AJ345" t="str">
            <v>3</v>
          </cell>
        </row>
        <row r="346">
          <cell r="B346" t="str">
            <v>007001</v>
          </cell>
        </row>
        <row r="346">
          <cell r="J346">
            <v>1140000</v>
          </cell>
        </row>
        <row r="346">
          <cell r="N346" t="str">
            <v>2010604</v>
          </cell>
        </row>
        <row r="346">
          <cell r="AJ346" t="str">
            <v>3</v>
          </cell>
        </row>
        <row r="347">
          <cell r="B347" t="str">
            <v>007001</v>
          </cell>
        </row>
        <row r="347">
          <cell r="J347">
            <v>65000</v>
          </cell>
        </row>
        <row r="347">
          <cell r="N347" t="str">
            <v>2010607</v>
          </cell>
        </row>
        <row r="347">
          <cell r="AJ347" t="str">
            <v>3</v>
          </cell>
        </row>
        <row r="348">
          <cell r="B348" t="str">
            <v>007001</v>
          </cell>
        </row>
        <row r="348">
          <cell r="J348">
            <v>160000</v>
          </cell>
        </row>
        <row r="348">
          <cell r="N348" t="str">
            <v>2010607</v>
          </cell>
        </row>
        <row r="348">
          <cell r="AJ348" t="str">
            <v>3</v>
          </cell>
        </row>
        <row r="349">
          <cell r="B349" t="str">
            <v>007001</v>
          </cell>
        </row>
        <row r="349">
          <cell r="J349">
            <v>54200</v>
          </cell>
        </row>
        <row r="349">
          <cell r="N349" t="str">
            <v>2010602</v>
          </cell>
        </row>
        <row r="349">
          <cell r="AJ349" t="str">
            <v>3</v>
          </cell>
        </row>
        <row r="350">
          <cell r="B350" t="str">
            <v>007001</v>
          </cell>
        </row>
        <row r="350">
          <cell r="J350">
            <v>16967.11</v>
          </cell>
        </row>
        <row r="350">
          <cell r="N350" t="str">
            <v>2010602</v>
          </cell>
        </row>
        <row r="350">
          <cell r="AJ350" t="str">
            <v>3</v>
          </cell>
        </row>
        <row r="351">
          <cell r="B351" t="str">
            <v>007001</v>
          </cell>
        </row>
        <row r="351">
          <cell r="J351">
            <v>50000</v>
          </cell>
        </row>
        <row r="351">
          <cell r="N351" t="str">
            <v>2010602</v>
          </cell>
        </row>
        <row r="351">
          <cell r="AJ351" t="str">
            <v>3</v>
          </cell>
        </row>
        <row r="352">
          <cell r="B352" t="str">
            <v>007001</v>
          </cell>
        </row>
        <row r="352">
          <cell r="J352">
            <v>0</v>
          </cell>
        </row>
        <row r="352">
          <cell r="N352" t="str">
            <v>2010602</v>
          </cell>
        </row>
        <row r="352">
          <cell r="AJ352" t="str">
            <v>3</v>
          </cell>
        </row>
        <row r="353">
          <cell r="B353" t="str">
            <v>007001</v>
          </cell>
        </row>
        <row r="353">
          <cell r="J353">
            <v>4430</v>
          </cell>
        </row>
        <row r="353">
          <cell r="N353" t="str">
            <v>2010602</v>
          </cell>
        </row>
        <row r="353">
          <cell r="AJ353" t="str">
            <v>3</v>
          </cell>
        </row>
        <row r="354">
          <cell r="B354" t="str">
            <v>007001</v>
          </cell>
        </row>
        <row r="354">
          <cell r="J354">
            <v>2200</v>
          </cell>
        </row>
        <row r="354">
          <cell r="N354" t="str">
            <v>2010605</v>
          </cell>
        </row>
        <row r="354">
          <cell r="AJ354" t="str">
            <v>3</v>
          </cell>
        </row>
        <row r="355">
          <cell r="B355" t="str">
            <v>007001</v>
          </cell>
        </row>
        <row r="355">
          <cell r="J355">
            <v>9385.33</v>
          </cell>
        </row>
        <row r="355">
          <cell r="N355" t="str">
            <v>2010605</v>
          </cell>
        </row>
        <row r="355">
          <cell r="AJ355" t="str">
            <v>3</v>
          </cell>
        </row>
        <row r="356">
          <cell r="B356" t="str">
            <v>007001</v>
          </cell>
        </row>
        <row r="356">
          <cell r="J356">
            <v>386871.38</v>
          </cell>
        </row>
        <row r="356">
          <cell r="N356" t="str">
            <v>2010601</v>
          </cell>
        </row>
        <row r="356">
          <cell r="AJ356" t="str">
            <v>1</v>
          </cell>
        </row>
        <row r="357">
          <cell r="B357" t="str">
            <v>007001</v>
          </cell>
        </row>
        <row r="357">
          <cell r="J357">
            <v>231869.67</v>
          </cell>
        </row>
        <row r="357">
          <cell r="N357" t="str">
            <v>2010601</v>
          </cell>
        </row>
        <row r="357">
          <cell r="AJ357" t="str">
            <v>1</v>
          </cell>
        </row>
        <row r="358">
          <cell r="B358" t="str">
            <v>007001</v>
          </cell>
        </row>
        <row r="358">
          <cell r="J358">
            <v>277299.98</v>
          </cell>
        </row>
        <row r="358">
          <cell r="N358" t="str">
            <v>2010601</v>
          </cell>
        </row>
        <row r="358">
          <cell r="AJ358" t="str">
            <v>1</v>
          </cell>
        </row>
        <row r="359">
          <cell r="B359" t="str">
            <v>007001</v>
          </cell>
        </row>
        <row r="359">
          <cell r="J359">
            <v>498534.32</v>
          </cell>
        </row>
        <row r="359">
          <cell r="N359" t="str">
            <v>2010601</v>
          </cell>
        </row>
        <row r="359">
          <cell r="AJ359" t="str">
            <v>1</v>
          </cell>
        </row>
        <row r="360">
          <cell r="B360" t="str">
            <v>007001</v>
          </cell>
        </row>
        <row r="360">
          <cell r="J360">
            <v>784605.28</v>
          </cell>
        </row>
        <row r="360">
          <cell r="N360" t="str">
            <v>2010601</v>
          </cell>
        </row>
        <row r="360">
          <cell r="AJ360" t="str">
            <v>1</v>
          </cell>
        </row>
        <row r="361">
          <cell r="B361" t="str">
            <v>007001</v>
          </cell>
        </row>
        <row r="361">
          <cell r="J361">
            <v>13525.99</v>
          </cell>
        </row>
        <row r="361">
          <cell r="N361" t="str">
            <v>2010601</v>
          </cell>
        </row>
        <row r="361">
          <cell r="AJ361" t="str">
            <v>2</v>
          </cell>
        </row>
        <row r="362">
          <cell r="B362" t="str">
            <v>007001</v>
          </cell>
        </row>
        <row r="362">
          <cell r="J362">
            <v>179552.5</v>
          </cell>
        </row>
        <row r="362">
          <cell r="N362" t="str">
            <v>2010601</v>
          </cell>
        </row>
        <row r="362">
          <cell r="AJ362" t="str">
            <v>1</v>
          </cell>
        </row>
        <row r="363">
          <cell r="B363" t="str">
            <v>007001</v>
          </cell>
        </row>
        <row r="363">
          <cell r="J363">
            <v>4500</v>
          </cell>
        </row>
        <row r="363">
          <cell r="N363" t="str">
            <v>2010601</v>
          </cell>
        </row>
        <row r="363">
          <cell r="AJ363" t="str">
            <v>2</v>
          </cell>
        </row>
        <row r="364">
          <cell r="B364" t="str">
            <v>007001</v>
          </cell>
        </row>
        <row r="364">
          <cell r="J364">
            <v>0</v>
          </cell>
        </row>
        <row r="364">
          <cell r="N364" t="str">
            <v>2010601</v>
          </cell>
        </row>
        <row r="364">
          <cell r="AJ364" t="str">
            <v>1</v>
          </cell>
        </row>
        <row r="365">
          <cell r="B365" t="str">
            <v>007001</v>
          </cell>
        </row>
        <row r="365">
          <cell r="J365">
            <v>18829.16</v>
          </cell>
        </row>
        <row r="365">
          <cell r="N365" t="str">
            <v>2010601</v>
          </cell>
        </row>
        <row r="365">
          <cell r="AJ365" t="str">
            <v>1</v>
          </cell>
        </row>
        <row r="366">
          <cell r="B366" t="str">
            <v>007001</v>
          </cell>
        </row>
        <row r="366">
          <cell r="J366">
            <v>312507.58</v>
          </cell>
        </row>
        <row r="366">
          <cell r="N366" t="str">
            <v>2010601</v>
          </cell>
        </row>
        <row r="366">
          <cell r="AJ366" t="str">
            <v>1</v>
          </cell>
        </row>
        <row r="367">
          <cell r="B367" t="str">
            <v>007001</v>
          </cell>
        </row>
        <row r="367">
          <cell r="J367">
            <v>118123.2</v>
          </cell>
        </row>
        <row r="367">
          <cell r="N367" t="str">
            <v>2010601</v>
          </cell>
        </row>
        <row r="367">
          <cell r="AJ367" t="str">
            <v>1</v>
          </cell>
        </row>
        <row r="368">
          <cell r="B368" t="str">
            <v>007001</v>
          </cell>
        </row>
        <row r="368">
          <cell r="J368">
            <v>236228.66</v>
          </cell>
        </row>
        <row r="368">
          <cell r="N368" t="str">
            <v>2010601</v>
          </cell>
        </row>
        <row r="368">
          <cell r="AJ368" t="str">
            <v>1</v>
          </cell>
        </row>
        <row r="369">
          <cell r="B369" t="str">
            <v>007001</v>
          </cell>
        </row>
        <row r="369">
          <cell r="J369">
            <v>15000</v>
          </cell>
        </row>
        <row r="369">
          <cell r="N369" t="str">
            <v>2010601</v>
          </cell>
        </row>
        <row r="369">
          <cell r="AJ369" t="str">
            <v>2</v>
          </cell>
        </row>
        <row r="370">
          <cell r="B370" t="str">
            <v>007001</v>
          </cell>
        </row>
        <row r="370">
          <cell r="J370">
            <v>76218.42</v>
          </cell>
        </row>
        <row r="370">
          <cell r="N370" t="str">
            <v>2010601</v>
          </cell>
        </row>
        <row r="370">
          <cell r="AJ370" t="str">
            <v>2</v>
          </cell>
        </row>
        <row r="371">
          <cell r="B371" t="str">
            <v>007001</v>
          </cell>
        </row>
        <row r="371">
          <cell r="J371">
            <v>8210.9</v>
          </cell>
        </row>
        <row r="371">
          <cell r="N371" t="str">
            <v>2010601</v>
          </cell>
        </row>
        <row r="371">
          <cell r="AJ371" t="str">
            <v>2</v>
          </cell>
        </row>
        <row r="372">
          <cell r="B372" t="str">
            <v>007001</v>
          </cell>
        </row>
        <row r="372">
          <cell r="J372">
            <v>30675.88</v>
          </cell>
        </row>
        <row r="372">
          <cell r="N372" t="str">
            <v>2010601</v>
          </cell>
        </row>
        <row r="372">
          <cell r="AJ372" t="str">
            <v>2</v>
          </cell>
        </row>
        <row r="373">
          <cell r="B373" t="str">
            <v>007001</v>
          </cell>
        </row>
        <row r="373">
          <cell r="J373">
            <v>500</v>
          </cell>
        </row>
        <row r="373">
          <cell r="N373" t="str">
            <v>2010601</v>
          </cell>
        </row>
        <row r="373">
          <cell r="AJ373" t="str">
            <v>2</v>
          </cell>
        </row>
        <row r="374">
          <cell r="B374" t="str">
            <v>007001</v>
          </cell>
        </row>
        <row r="374">
          <cell r="J374">
            <v>0</v>
          </cell>
        </row>
        <row r="374">
          <cell r="N374" t="str">
            <v>2010601</v>
          </cell>
        </row>
        <row r="374">
          <cell r="AJ374" t="str">
            <v>2</v>
          </cell>
        </row>
        <row r="375">
          <cell r="B375" t="str">
            <v>007001</v>
          </cell>
        </row>
        <row r="375">
          <cell r="J375">
            <v>11028</v>
          </cell>
        </row>
        <row r="375">
          <cell r="N375" t="str">
            <v>2010601</v>
          </cell>
        </row>
        <row r="375">
          <cell r="AJ375" t="str">
            <v>2</v>
          </cell>
        </row>
        <row r="376">
          <cell r="B376" t="str">
            <v>007001</v>
          </cell>
        </row>
        <row r="376">
          <cell r="J376">
            <v>7032.81</v>
          </cell>
        </row>
        <row r="376">
          <cell r="N376" t="str">
            <v>2010601</v>
          </cell>
        </row>
        <row r="376">
          <cell r="AJ376" t="str">
            <v>2</v>
          </cell>
        </row>
        <row r="377">
          <cell r="B377" t="str">
            <v>007001</v>
          </cell>
        </row>
        <row r="377">
          <cell r="J377">
            <v>65379.06</v>
          </cell>
        </row>
        <row r="377">
          <cell r="N377" t="str">
            <v>2010601</v>
          </cell>
        </row>
        <row r="377">
          <cell r="AJ377" t="str">
            <v>2</v>
          </cell>
        </row>
        <row r="378">
          <cell r="B378" t="str">
            <v>007001</v>
          </cell>
        </row>
        <row r="378">
          <cell r="J378">
            <v>52820.9</v>
          </cell>
        </row>
        <row r="378">
          <cell r="N378" t="str">
            <v>2010601</v>
          </cell>
        </row>
        <row r="378">
          <cell r="AJ378" t="str">
            <v>2</v>
          </cell>
        </row>
        <row r="379">
          <cell r="B379" t="str">
            <v>007001</v>
          </cell>
        </row>
        <row r="379">
          <cell r="J379">
            <v>272877.52</v>
          </cell>
        </row>
        <row r="379">
          <cell r="N379" t="str">
            <v>2010601</v>
          </cell>
        </row>
        <row r="379">
          <cell r="AJ379" t="str">
            <v>1</v>
          </cell>
        </row>
        <row r="380">
          <cell r="B380" t="str">
            <v>007001</v>
          </cell>
        </row>
        <row r="380">
          <cell r="J380">
            <v>0</v>
          </cell>
        </row>
        <row r="380">
          <cell r="N380" t="str">
            <v>2069999</v>
          </cell>
        </row>
        <row r="380">
          <cell r="AJ380" t="str">
            <v>3</v>
          </cell>
        </row>
        <row r="381">
          <cell r="B381" t="str">
            <v>007001</v>
          </cell>
        </row>
        <row r="381">
          <cell r="J381">
            <v>30000</v>
          </cell>
        </row>
        <row r="381">
          <cell r="N381" t="str">
            <v>2010602</v>
          </cell>
        </row>
        <row r="381">
          <cell r="AJ381" t="str">
            <v>3</v>
          </cell>
        </row>
        <row r="382">
          <cell r="B382" t="str">
            <v>007001</v>
          </cell>
        </row>
        <row r="382">
          <cell r="J382">
            <v>38377.83</v>
          </cell>
        </row>
        <row r="382">
          <cell r="N382" t="str">
            <v>2010602</v>
          </cell>
        </row>
        <row r="382">
          <cell r="AJ382" t="str">
            <v>3</v>
          </cell>
        </row>
        <row r="383">
          <cell r="B383" t="str">
            <v>007001</v>
          </cell>
        </row>
        <row r="383">
          <cell r="J383">
            <v>20000</v>
          </cell>
        </row>
        <row r="383">
          <cell r="N383" t="str">
            <v>2010602</v>
          </cell>
        </row>
        <row r="383">
          <cell r="AJ383" t="str">
            <v>3</v>
          </cell>
        </row>
        <row r="384">
          <cell r="B384" t="str">
            <v>008001</v>
          </cell>
        </row>
        <row r="384">
          <cell r="J384">
            <v>116504.86</v>
          </cell>
        </row>
        <row r="384">
          <cell r="N384" t="str">
            <v>2010801</v>
          </cell>
        </row>
        <row r="384">
          <cell r="AJ384" t="str">
            <v>1</v>
          </cell>
        </row>
        <row r="385">
          <cell r="B385" t="str">
            <v>008001</v>
          </cell>
        </row>
        <row r="385">
          <cell r="J385">
            <v>439979</v>
          </cell>
        </row>
        <row r="385">
          <cell r="N385" t="str">
            <v>2010801</v>
          </cell>
        </row>
        <row r="385">
          <cell r="AJ385" t="str">
            <v>1</v>
          </cell>
        </row>
        <row r="386">
          <cell r="B386" t="str">
            <v>008001</v>
          </cell>
        </row>
        <row r="386">
          <cell r="J386">
            <v>309300</v>
          </cell>
        </row>
        <row r="386">
          <cell r="N386" t="str">
            <v>2010801</v>
          </cell>
        </row>
        <row r="386">
          <cell r="AJ386" t="str">
            <v>1</v>
          </cell>
        </row>
        <row r="387">
          <cell r="B387" t="str">
            <v>008001</v>
          </cell>
        </row>
        <row r="387">
          <cell r="J387">
            <v>156252.01</v>
          </cell>
        </row>
        <row r="387">
          <cell r="N387" t="str">
            <v>2010801</v>
          </cell>
        </row>
        <row r="387">
          <cell r="AJ387" t="str">
            <v>1</v>
          </cell>
        </row>
        <row r="388">
          <cell r="B388" t="str">
            <v>008001</v>
          </cell>
        </row>
        <row r="388">
          <cell r="J388">
            <v>18665.96</v>
          </cell>
        </row>
        <row r="388">
          <cell r="N388" t="str">
            <v>2010801</v>
          </cell>
        </row>
        <row r="388">
          <cell r="AJ388" t="str">
            <v>2</v>
          </cell>
        </row>
        <row r="389">
          <cell r="B389" t="str">
            <v>008001</v>
          </cell>
        </row>
        <row r="389">
          <cell r="J389">
            <v>0</v>
          </cell>
        </row>
        <row r="389">
          <cell r="N389" t="str">
            <v>2010801</v>
          </cell>
        </row>
        <row r="389">
          <cell r="AJ389" t="str">
            <v>1</v>
          </cell>
        </row>
        <row r="390">
          <cell r="B390" t="str">
            <v>008001</v>
          </cell>
        </row>
        <row r="390">
          <cell r="J390">
            <v>5000</v>
          </cell>
        </row>
        <row r="390">
          <cell r="N390" t="str">
            <v>2010801</v>
          </cell>
        </row>
        <row r="390">
          <cell r="AJ390" t="str">
            <v>2</v>
          </cell>
        </row>
        <row r="391">
          <cell r="B391" t="str">
            <v>008001</v>
          </cell>
        </row>
        <row r="391">
          <cell r="J391">
            <v>0</v>
          </cell>
        </row>
        <row r="391">
          <cell r="N391" t="str">
            <v>2010801</v>
          </cell>
        </row>
        <row r="391">
          <cell r="AJ391" t="str">
            <v>1</v>
          </cell>
        </row>
        <row r="392">
          <cell r="B392" t="str">
            <v>008001</v>
          </cell>
        </row>
        <row r="392">
          <cell r="J392">
            <v>91413.08</v>
          </cell>
        </row>
        <row r="392">
          <cell r="N392" t="str">
            <v>2010801</v>
          </cell>
        </row>
        <row r="392">
          <cell r="AJ392" t="str">
            <v>1</v>
          </cell>
        </row>
        <row r="393">
          <cell r="B393" t="str">
            <v>008001</v>
          </cell>
        </row>
        <row r="393">
          <cell r="J393">
            <v>75355.26</v>
          </cell>
        </row>
        <row r="393">
          <cell r="N393" t="str">
            <v>2010801</v>
          </cell>
        </row>
        <row r="393">
          <cell r="AJ393" t="str">
            <v>1</v>
          </cell>
        </row>
        <row r="394">
          <cell r="B394" t="str">
            <v>008001</v>
          </cell>
        </row>
        <row r="394">
          <cell r="J394">
            <v>46414.16</v>
          </cell>
        </row>
        <row r="394">
          <cell r="N394" t="str">
            <v>2010801</v>
          </cell>
        </row>
        <row r="394">
          <cell r="AJ394" t="str">
            <v>1</v>
          </cell>
        </row>
        <row r="395">
          <cell r="B395" t="str">
            <v>008001</v>
          </cell>
        </row>
        <row r="395">
          <cell r="J395">
            <v>0</v>
          </cell>
        </row>
        <row r="395">
          <cell r="N395" t="str">
            <v>2010801</v>
          </cell>
        </row>
        <row r="395">
          <cell r="AJ395" t="str">
            <v>1</v>
          </cell>
        </row>
        <row r="396">
          <cell r="B396" t="str">
            <v>008001</v>
          </cell>
        </row>
        <row r="396">
          <cell r="J396">
            <v>99449.77</v>
          </cell>
        </row>
        <row r="396">
          <cell r="N396" t="str">
            <v>2010801</v>
          </cell>
        </row>
        <row r="396">
          <cell r="AJ396" t="str">
            <v>2</v>
          </cell>
        </row>
        <row r="397">
          <cell r="B397" t="str">
            <v>008001</v>
          </cell>
        </row>
        <row r="397">
          <cell r="J397">
            <v>5227.83</v>
          </cell>
        </row>
        <row r="397">
          <cell r="N397" t="str">
            <v>2010801</v>
          </cell>
        </row>
        <row r="397">
          <cell r="AJ397" t="str">
            <v>2</v>
          </cell>
        </row>
        <row r="398">
          <cell r="B398" t="str">
            <v>008001</v>
          </cell>
        </row>
        <row r="398">
          <cell r="J398">
            <v>21519.34</v>
          </cell>
        </row>
        <row r="398">
          <cell r="N398" t="str">
            <v>2010801</v>
          </cell>
        </row>
        <row r="398">
          <cell r="AJ398" t="str">
            <v>2</v>
          </cell>
        </row>
        <row r="399">
          <cell r="B399" t="str">
            <v>008001</v>
          </cell>
        </row>
        <row r="399">
          <cell r="J399">
            <v>21384</v>
          </cell>
        </row>
        <row r="399">
          <cell r="N399" t="str">
            <v>2010801</v>
          </cell>
        </row>
        <row r="399">
          <cell r="AJ399" t="str">
            <v>2</v>
          </cell>
        </row>
        <row r="400">
          <cell r="B400" t="str">
            <v>008001</v>
          </cell>
        </row>
        <row r="400">
          <cell r="J400">
            <v>129116.04</v>
          </cell>
        </row>
        <row r="400">
          <cell r="N400" t="str">
            <v>2010801</v>
          </cell>
        </row>
        <row r="400">
          <cell r="AJ400" t="str">
            <v>1</v>
          </cell>
        </row>
        <row r="401">
          <cell r="B401" t="str">
            <v>008001</v>
          </cell>
        </row>
        <row r="401">
          <cell r="J401">
            <v>142179.14</v>
          </cell>
        </row>
        <row r="401">
          <cell r="N401" t="str">
            <v>2010804</v>
          </cell>
        </row>
        <row r="401">
          <cell r="AJ401" t="str">
            <v>3</v>
          </cell>
        </row>
        <row r="402">
          <cell r="B402" t="str">
            <v>008001</v>
          </cell>
        </row>
        <row r="402">
          <cell r="J402">
            <v>264153.49</v>
          </cell>
        </row>
        <row r="402">
          <cell r="N402" t="str">
            <v>2010804</v>
          </cell>
        </row>
        <row r="402">
          <cell r="AJ402" t="str">
            <v>3</v>
          </cell>
        </row>
        <row r="403">
          <cell r="B403" t="str">
            <v>009001</v>
          </cell>
        </row>
        <row r="403">
          <cell r="J403">
            <v>4216.5</v>
          </cell>
        </row>
        <row r="403">
          <cell r="N403" t="str">
            <v>2012902</v>
          </cell>
        </row>
        <row r="403">
          <cell r="AJ403" t="str">
            <v>3</v>
          </cell>
        </row>
        <row r="404">
          <cell r="B404" t="str">
            <v>009001</v>
          </cell>
        </row>
        <row r="404">
          <cell r="J404">
            <v>0</v>
          </cell>
        </row>
        <row r="404">
          <cell r="N404" t="str">
            <v>2012902</v>
          </cell>
        </row>
        <row r="404">
          <cell r="AJ404" t="str">
            <v>3</v>
          </cell>
        </row>
        <row r="405">
          <cell r="B405" t="str">
            <v>009001</v>
          </cell>
        </row>
        <row r="405">
          <cell r="J405">
            <v>1031</v>
          </cell>
        </row>
        <row r="405">
          <cell r="N405" t="str">
            <v>2012902</v>
          </cell>
        </row>
        <row r="405">
          <cell r="AJ405" t="str">
            <v>3</v>
          </cell>
        </row>
        <row r="406">
          <cell r="B406" t="str">
            <v>009001</v>
          </cell>
        </row>
        <row r="406">
          <cell r="J406">
            <v>0</v>
          </cell>
        </row>
        <row r="406">
          <cell r="N406" t="str">
            <v>2012902</v>
          </cell>
        </row>
        <row r="406">
          <cell r="AJ406" t="str">
            <v>3</v>
          </cell>
        </row>
        <row r="407">
          <cell r="B407" t="str">
            <v>009001</v>
          </cell>
        </row>
        <row r="407">
          <cell r="J407">
            <v>2406</v>
          </cell>
        </row>
        <row r="407">
          <cell r="N407" t="str">
            <v>2012902</v>
          </cell>
        </row>
        <row r="407">
          <cell r="AJ407" t="str">
            <v>3</v>
          </cell>
        </row>
        <row r="408">
          <cell r="B408" t="str">
            <v>009001</v>
          </cell>
        </row>
        <row r="408">
          <cell r="J408">
            <v>17374.53</v>
          </cell>
        </row>
        <row r="408">
          <cell r="N408" t="str">
            <v>2012902</v>
          </cell>
        </row>
        <row r="408">
          <cell r="AJ408" t="str">
            <v>3</v>
          </cell>
        </row>
        <row r="409">
          <cell r="B409" t="str">
            <v>009001</v>
          </cell>
        </row>
        <row r="409">
          <cell r="J409">
            <v>0</v>
          </cell>
        </row>
        <row r="409">
          <cell r="N409" t="str">
            <v>2012906</v>
          </cell>
        </row>
        <row r="409">
          <cell r="AJ409" t="str">
            <v>3</v>
          </cell>
        </row>
        <row r="410">
          <cell r="B410" t="str">
            <v>009001</v>
          </cell>
        </row>
        <row r="410">
          <cell r="J410">
            <v>0</v>
          </cell>
        </row>
        <row r="410">
          <cell r="N410" t="str">
            <v>2012906</v>
          </cell>
        </row>
        <row r="410">
          <cell r="AJ410" t="str">
            <v>3</v>
          </cell>
        </row>
        <row r="411">
          <cell r="B411" t="str">
            <v>009001</v>
          </cell>
        </row>
        <row r="411">
          <cell r="J411">
            <v>0</v>
          </cell>
        </row>
        <row r="411">
          <cell r="N411" t="str">
            <v>2012906</v>
          </cell>
        </row>
        <row r="411">
          <cell r="AJ411" t="str">
            <v>3</v>
          </cell>
        </row>
        <row r="412">
          <cell r="B412" t="str">
            <v>009001</v>
          </cell>
        </row>
        <row r="412">
          <cell r="J412">
            <v>38419.83</v>
          </cell>
        </row>
        <row r="412">
          <cell r="N412" t="str">
            <v>2012906</v>
          </cell>
        </row>
        <row r="412">
          <cell r="AJ412" t="str">
            <v>3</v>
          </cell>
        </row>
        <row r="413">
          <cell r="B413" t="str">
            <v>009001</v>
          </cell>
        </row>
        <row r="413">
          <cell r="J413">
            <v>13000</v>
          </cell>
        </row>
        <row r="413">
          <cell r="N413" t="str">
            <v>2012906</v>
          </cell>
        </row>
        <row r="413">
          <cell r="AJ413" t="str">
            <v>3</v>
          </cell>
        </row>
        <row r="414">
          <cell r="B414" t="str">
            <v>009001</v>
          </cell>
        </row>
        <row r="414">
          <cell r="J414">
            <v>4663</v>
          </cell>
        </row>
        <row r="414">
          <cell r="N414" t="str">
            <v>2012902</v>
          </cell>
        </row>
        <row r="414">
          <cell r="AJ414" t="str">
            <v>3</v>
          </cell>
        </row>
        <row r="415">
          <cell r="B415" t="str">
            <v>009001</v>
          </cell>
        </row>
        <row r="415">
          <cell r="J415">
            <v>0</v>
          </cell>
        </row>
        <row r="415">
          <cell r="N415" t="str">
            <v>2012902</v>
          </cell>
        </row>
        <row r="415">
          <cell r="AJ415" t="str">
            <v>3</v>
          </cell>
        </row>
        <row r="416">
          <cell r="B416" t="str">
            <v>009001</v>
          </cell>
        </row>
        <row r="416">
          <cell r="J416">
            <v>0</v>
          </cell>
        </row>
        <row r="416">
          <cell r="N416" t="str">
            <v>2012906</v>
          </cell>
        </row>
        <row r="416">
          <cell r="AJ416" t="str">
            <v>3</v>
          </cell>
        </row>
        <row r="417">
          <cell r="B417" t="str">
            <v>009001</v>
          </cell>
        </row>
        <row r="417">
          <cell r="J417">
            <v>185600.47</v>
          </cell>
        </row>
        <row r="417">
          <cell r="N417" t="str">
            <v>2012901</v>
          </cell>
        </row>
        <row r="417">
          <cell r="AJ417" t="str">
            <v>1</v>
          </cell>
        </row>
        <row r="418">
          <cell r="B418" t="str">
            <v>009001</v>
          </cell>
        </row>
        <row r="418">
          <cell r="J418">
            <v>258291.82</v>
          </cell>
        </row>
        <row r="418">
          <cell r="N418" t="str">
            <v>2012901</v>
          </cell>
        </row>
        <row r="418">
          <cell r="AJ418" t="str">
            <v>1</v>
          </cell>
        </row>
        <row r="419">
          <cell r="B419" t="str">
            <v>009001</v>
          </cell>
        </row>
        <row r="419">
          <cell r="J419">
            <v>87409.97</v>
          </cell>
        </row>
        <row r="419">
          <cell r="N419" t="str">
            <v>2012901</v>
          </cell>
        </row>
        <row r="419">
          <cell r="AJ419" t="str">
            <v>1</v>
          </cell>
        </row>
        <row r="420">
          <cell r="B420" t="str">
            <v>009001</v>
          </cell>
        </row>
        <row r="420">
          <cell r="J420">
            <v>225108.47</v>
          </cell>
        </row>
        <row r="420">
          <cell r="N420" t="str">
            <v>2012901</v>
          </cell>
        </row>
        <row r="420">
          <cell r="AJ420" t="str">
            <v>1</v>
          </cell>
        </row>
        <row r="421">
          <cell r="B421" t="str">
            <v>009001</v>
          </cell>
        </row>
        <row r="421">
          <cell r="J421">
            <v>29050</v>
          </cell>
        </row>
        <row r="421">
          <cell r="N421" t="str">
            <v>2012901</v>
          </cell>
        </row>
        <row r="421">
          <cell r="AJ421" t="str">
            <v>2</v>
          </cell>
        </row>
        <row r="422">
          <cell r="B422" t="str">
            <v>009001</v>
          </cell>
        </row>
        <row r="422">
          <cell r="J422">
            <v>115661.1</v>
          </cell>
        </row>
        <row r="422">
          <cell r="N422" t="str">
            <v>2012901</v>
          </cell>
        </row>
        <row r="422">
          <cell r="AJ422" t="str">
            <v>1</v>
          </cell>
        </row>
        <row r="423">
          <cell r="B423" t="str">
            <v>009001</v>
          </cell>
        </row>
        <row r="423">
          <cell r="J423">
            <v>9100</v>
          </cell>
        </row>
        <row r="423">
          <cell r="N423" t="str">
            <v>2012901</v>
          </cell>
        </row>
        <row r="423">
          <cell r="AJ423" t="str">
            <v>2</v>
          </cell>
        </row>
        <row r="424">
          <cell r="B424" t="str">
            <v>009001</v>
          </cell>
        </row>
        <row r="424">
          <cell r="J424">
            <v>8804.7</v>
          </cell>
        </row>
        <row r="424">
          <cell r="N424" t="str">
            <v>2012901</v>
          </cell>
        </row>
        <row r="424">
          <cell r="AJ424" t="str">
            <v>1</v>
          </cell>
        </row>
        <row r="425">
          <cell r="B425" t="str">
            <v>009001</v>
          </cell>
        </row>
        <row r="425">
          <cell r="J425">
            <v>0</v>
          </cell>
        </row>
        <row r="425">
          <cell r="N425" t="str">
            <v>2012901</v>
          </cell>
        </row>
        <row r="425">
          <cell r="AJ425" t="str">
            <v>1</v>
          </cell>
        </row>
        <row r="426">
          <cell r="B426" t="str">
            <v>009001</v>
          </cell>
        </row>
        <row r="426">
          <cell r="J426">
            <v>30252.28</v>
          </cell>
        </row>
        <row r="426">
          <cell r="N426" t="str">
            <v>2012901</v>
          </cell>
        </row>
        <row r="426">
          <cell r="AJ426" t="str">
            <v>1</v>
          </cell>
        </row>
        <row r="427">
          <cell r="B427" t="str">
            <v>009001</v>
          </cell>
        </row>
        <row r="427">
          <cell r="J427">
            <v>72263.92</v>
          </cell>
        </row>
        <row r="427">
          <cell r="N427" t="str">
            <v>2012901</v>
          </cell>
        </row>
        <row r="427">
          <cell r="AJ427" t="str">
            <v>1</v>
          </cell>
        </row>
        <row r="428">
          <cell r="B428" t="str">
            <v>009001</v>
          </cell>
        </row>
        <row r="428">
          <cell r="J428">
            <v>81258.61</v>
          </cell>
        </row>
        <row r="428">
          <cell r="N428" t="str">
            <v>2012901</v>
          </cell>
        </row>
        <row r="428">
          <cell r="AJ428" t="str">
            <v>1</v>
          </cell>
        </row>
        <row r="429">
          <cell r="B429" t="str">
            <v>009001</v>
          </cell>
        </row>
        <row r="429">
          <cell r="J429">
            <v>49294.95</v>
          </cell>
        </row>
        <row r="429">
          <cell r="N429" t="str">
            <v>2012901</v>
          </cell>
        </row>
        <row r="429">
          <cell r="AJ429" t="str">
            <v>2</v>
          </cell>
        </row>
        <row r="430">
          <cell r="B430" t="str">
            <v>009001</v>
          </cell>
        </row>
        <row r="430">
          <cell r="J430">
            <v>9000</v>
          </cell>
        </row>
        <row r="430">
          <cell r="N430" t="str">
            <v>2012901</v>
          </cell>
        </row>
        <row r="430">
          <cell r="AJ430" t="str">
            <v>2</v>
          </cell>
        </row>
        <row r="431">
          <cell r="B431" t="str">
            <v>009001</v>
          </cell>
        </row>
        <row r="431">
          <cell r="J431">
            <v>1180</v>
          </cell>
        </row>
        <row r="431">
          <cell r="N431" t="str">
            <v>2012901</v>
          </cell>
        </row>
        <row r="431">
          <cell r="AJ431" t="str">
            <v>2</v>
          </cell>
        </row>
        <row r="432">
          <cell r="B432" t="str">
            <v>009001</v>
          </cell>
        </row>
        <row r="432">
          <cell r="J432">
            <v>0</v>
          </cell>
        </row>
        <row r="432">
          <cell r="N432" t="str">
            <v>2012901</v>
          </cell>
        </row>
        <row r="432">
          <cell r="AJ432" t="str">
            <v>2</v>
          </cell>
        </row>
        <row r="433">
          <cell r="B433" t="str">
            <v>009001</v>
          </cell>
        </row>
        <row r="433">
          <cell r="J433">
            <v>0</v>
          </cell>
        </row>
        <row r="433">
          <cell r="N433" t="str">
            <v>2012901</v>
          </cell>
        </row>
        <row r="433">
          <cell r="AJ433" t="str">
            <v>2</v>
          </cell>
        </row>
        <row r="434">
          <cell r="B434" t="str">
            <v>009001</v>
          </cell>
        </row>
        <row r="434">
          <cell r="J434">
            <v>16291.26</v>
          </cell>
        </row>
        <row r="434">
          <cell r="N434" t="str">
            <v>2012901</v>
          </cell>
        </row>
        <row r="434">
          <cell r="AJ434" t="str">
            <v>2</v>
          </cell>
        </row>
        <row r="435">
          <cell r="B435" t="str">
            <v>009001</v>
          </cell>
        </row>
        <row r="435">
          <cell r="J435">
            <v>20364</v>
          </cell>
        </row>
        <row r="435">
          <cell r="N435" t="str">
            <v>2012901</v>
          </cell>
        </row>
        <row r="435">
          <cell r="AJ435" t="str">
            <v>2</v>
          </cell>
        </row>
        <row r="436">
          <cell r="B436" t="str">
            <v>009001</v>
          </cell>
        </row>
        <row r="436">
          <cell r="J436">
            <v>97747.56</v>
          </cell>
        </row>
        <row r="436">
          <cell r="N436" t="str">
            <v>2012901</v>
          </cell>
        </row>
        <row r="436">
          <cell r="AJ436" t="str">
            <v>1</v>
          </cell>
        </row>
        <row r="437">
          <cell r="B437" t="str">
            <v>009001</v>
          </cell>
        </row>
        <row r="437">
          <cell r="J437">
            <v>35000</v>
          </cell>
        </row>
        <row r="437">
          <cell r="N437" t="str">
            <v>2012902</v>
          </cell>
        </row>
        <row r="437">
          <cell r="AJ437" t="str">
            <v>3</v>
          </cell>
        </row>
        <row r="438">
          <cell r="B438" t="str">
            <v>009001</v>
          </cell>
        </row>
        <row r="438">
          <cell r="J438">
            <v>0</v>
          </cell>
        </row>
        <row r="438">
          <cell r="N438" t="str">
            <v>2012906</v>
          </cell>
        </row>
        <row r="438">
          <cell r="AJ438" t="str">
            <v>3</v>
          </cell>
        </row>
        <row r="439">
          <cell r="B439" t="str">
            <v>009001</v>
          </cell>
        </row>
        <row r="439">
          <cell r="J439">
            <v>0</v>
          </cell>
        </row>
        <row r="439">
          <cell r="N439" t="str">
            <v>2012906</v>
          </cell>
        </row>
        <row r="439">
          <cell r="AJ439" t="str">
            <v>3</v>
          </cell>
        </row>
        <row r="440">
          <cell r="B440" t="str">
            <v>009001</v>
          </cell>
        </row>
        <row r="440">
          <cell r="J440">
            <v>16735.5</v>
          </cell>
        </row>
        <row r="440">
          <cell r="N440" t="str">
            <v>2012902</v>
          </cell>
        </row>
        <row r="440">
          <cell r="AJ440" t="str">
            <v>3</v>
          </cell>
        </row>
        <row r="441">
          <cell r="B441" t="str">
            <v>009001</v>
          </cell>
        </row>
        <row r="441">
          <cell r="J441">
            <v>700</v>
          </cell>
        </row>
        <row r="441">
          <cell r="N441" t="str">
            <v>2012902</v>
          </cell>
        </row>
        <row r="441">
          <cell r="AJ441" t="str">
            <v>3</v>
          </cell>
        </row>
        <row r="442">
          <cell r="B442" t="str">
            <v>009001</v>
          </cell>
        </row>
        <row r="442">
          <cell r="J442">
            <v>0</v>
          </cell>
        </row>
        <row r="442">
          <cell r="N442" t="str">
            <v>2012902</v>
          </cell>
        </row>
        <row r="442">
          <cell r="AJ442" t="str">
            <v>3</v>
          </cell>
        </row>
        <row r="443">
          <cell r="B443" t="str">
            <v>009001</v>
          </cell>
        </row>
        <row r="443">
          <cell r="J443">
            <v>0</v>
          </cell>
        </row>
        <row r="443">
          <cell r="N443" t="str">
            <v>2012902</v>
          </cell>
        </row>
        <row r="443">
          <cell r="AJ443" t="str">
            <v>3</v>
          </cell>
        </row>
        <row r="444">
          <cell r="B444" t="str">
            <v>009001</v>
          </cell>
        </row>
        <row r="444">
          <cell r="J444">
            <v>15088.66</v>
          </cell>
        </row>
        <row r="444">
          <cell r="N444" t="str">
            <v>2012902</v>
          </cell>
        </row>
        <row r="444">
          <cell r="AJ444" t="str">
            <v>3</v>
          </cell>
        </row>
        <row r="445">
          <cell r="B445" t="str">
            <v>010001</v>
          </cell>
        </row>
        <row r="445">
          <cell r="J445">
            <v>0</v>
          </cell>
        </row>
        <row r="445">
          <cell r="N445" t="str">
            <v>2070699</v>
          </cell>
        </row>
        <row r="445">
          <cell r="AJ445" t="str">
            <v>3</v>
          </cell>
        </row>
        <row r="446">
          <cell r="B446" t="str">
            <v>010001</v>
          </cell>
        </row>
        <row r="446">
          <cell r="J446">
            <v>0</v>
          </cell>
        </row>
        <row r="446">
          <cell r="N446" t="str">
            <v>2013399</v>
          </cell>
        </row>
        <row r="446">
          <cell r="AJ446" t="str">
            <v>3</v>
          </cell>
        </row>
        <row r="447">
          <cell r="B447" t="str">
            <v>010001</v>
          </cell>
        </row>
        <row r="447">
          <cell r="J447">
            <v>550000</v>
          </cell>
        </row>
        <row r="447">
          <cell r="N447" t="str">
            <v>2013302</v>
          </cell>
        </row>
        <row r="447">
          <cell r="AJ447" t="str">
            <v>3</v>
          </cell>
        </row>
        <row r="448">
          <cell r="B448" t="str">
            <v>010001</v>
          </cell>
        </row>
        <row r="448">
          <cell r="J448">
            <v>60499.99</v>
          </cell>
        </row>
        <row r="448">
          <cell r="N448" t="str">
            <v>2013302</v>
          </cell>
        </row>
        <row r="448">
          <cell r="AJ448" t="str">
            <v>3</v>
          </cell>
        </row>
        <row r="449">
          <cell r="B449" t="str">
            <v>010001</v>
          </cell>
        </row>
        <row r="449">
          <cell r="J449">
            <v>867312.41</v>
          </cell>
        </row>
        <row r="449">
          <cell r="N449" t="str">
            <v>2013302</v>
          </cell>
        </row>
        <row r="449">
          <cell r="AJ449" t="str">
            <v>3</v>
          </cell>
        </row>
        <row r="450">
          <cell r="B450" t="str">
            <v>010001</v>
          </cell>
        </row>
        <row r="450">
          <cell r="J450">
            <v>0</v>
          </cell>
        </row>
        <row r="450">
          <cell r="N450" t="str">
            <v>2013302</v>
          </cell>
        </row>
        <row r="450">
          <cell r="AJ450" t="str">
            <v>3</v>
          </cell>
        </row>
        <row r="451">
          <cell r="B451" t="str">
            <v>010001</v>
          </cell>
        </row>
        <row r="451">
          <cell r="J451">
            <v>160000</v>
          </cell>
        </row>
        <row r="451">
          <cell r="N451" t="str">
            <v>2013302</v>
          </cell>
        </row>
        <row r="451">
          <cell r="AJ451" t="str">
            <v>3</v>
          </cell>
        </row>
        <row r="452">
          <cell r="B452" t="str">
            <v>010001</v>
          </cell>
        </row>
        <row r="452">
          <cell r="J452">
            <v>1489933.69</v>
          </cell>
        </row>
        <row r="452">
          <cell r="N452" t="str">
            <v>2013302</v>
          </cell>
        </row>
        <row r="452">
          <cell r="AJ452" t="str">
            <v>3</v>
          </cell>
        </row>
        <row r="453">
          <cell r="B453" t="str">
            <v>010001</v>
          </cell>
        </row>
        <row r="453">
          <cell r="J453">
            <v>740740</v>
          </cell>
        </row>
        <row r="453">
          <cell r="N453" t="str">
            <v>2013302</v>
          </cell>
        </row>
        <row r="453">
          <cell r="AJ453" t="str">
            <v>3</v>
          </cell>
        </row>
        <row r="454">
          <cell r="B454" t="str">
            <v>010001</v>
          </cell>
        </row>
        <row r="454">
          <cell r="J454">
            <v>68000</v>
          </cell>
        </row>
        <row r="454">
          <cell r="N454" t="str">
            <v>2013302</v>
          </cell>
        </row>
        <row r="454">
          <cell r="AJ454" t="str">
            <v>3</v>
          </cell>
        </row>
        <row r="455">
          <cell r="B455" t="str">
            <v>010001</v>
          </cell>
        </row>
        <row r="455">
          <cell r="J455">
            <v>750000</v>
          </cell>
        </row>
        <row r="455">
          <cell r="N455" t="str">
            <v>2013302</v>
          </cell>
        </row>
        <row r="455">
          <cell r="AJ455" t="str">
            <v>3</v>
          </cell>
        </row>
        <row r="456">
          <cell r="B456" t="str">
            <v>010001</v>
          </cell>
        </row>
        <row r="456">
          <cell r="J456">
            <v>4187.6</v>
          </cell>
        </row>
        <row r="456">
          <cell r="N456" t="str">
            <v>2013302</v>
          </cell>
        </row>
        <row r="456">
          <cell r="AJ456" t="str">
            <v>3</v>
          </cell>
        </row>
        <row r="457">
          <cell r="B457" t="str">
            <v>010001</v>
          </cell>
        </row>
        <row r="457">
          <cell r="J457">
            <v>838346.25</v>
          </cell>
        </row>
        <row r="457">
          <cell r="N457" t="str">
            <v>2013302</v>
          </cell>
        </row>
        <row r="457">
          <cell r="AJ457" t="str">
            <v>3</v>
          </cell>
        </row>
        <row r="458">
          <cell r="B458" t="str">
            <v>010001</v>
          </cell>
        </row>
        <row r="458">
          <cell r="J458">
            <v>0</v>
          </cell>
        </row>
        <row r="458">
          <cell r="N458" t="str">
            <v>2013302</v>
          </cell>
        </row>
        <row r="458">
          <cell r="AJ458" t="str">
            <v>3</v>
          </cell>
        </row>
        <row r="459">
          <cell r="B459" t="str">
            <v>010001</v>
          </cell>
        </row>
        <row r="459">
          <cell r="J459">
            <v>13600</v>
          </cell>
        </row>
        <row r="459">
          <cell r="N459" t="str">
            <v>2013302</v>
          </cell>
        </row>
        <row r="459">
          <cell r="AJ459" t="str">
            <v>3</v>
          </cell>
        </row>
        <row r="460">
          <cell r="B460" t="str">
            <v>010001</v>
          </cell>
        </row>
        <row r="460">
          <cell r="J460">
            <v>0</v>
          </cell>
        </row>
        <row r="460">
          <cell r="N460" t="str">
            <v>2013302</v>
          </cell>
        </row>
        <row r="460">
          <cell r="AJ460" t="str">
            <v>3</v>
          </cell>
        </row>
        <row r="461">
          <cell r="B461" t="str">
            <v>010001</v>
          </cell>
        </row>
        <row r="461">
          <cell r="J461">
            <v>9239.4</v>
          </cell>
        </row>
        <row r="461">
          <cell r="N461" t="str">
            <v>2013302</v>
          </cell>
        </row>
        <row r="461">
          <cell r="AJ461" t="str">
            <v>3</v>
          </cell>
        </row>
        <row r="462">
          <cell r="B462" t="str">
            <v>010001</v>
          </cell>
        </row>
        <row r="462">
          <cell r="J462">
            <v>198851.32</v>
          </cell>
        </row>
        <row r="462">
          <cell r="N462" t="str">
            <v>2013302</v>
          </cell>
        </row>
        <row r="462">
          <cell r="AJ462" t="str">
            <v>3</v>
          </cell>
        </row>
        <row r="463">
          <cell r="B463" t="str">
            <v>010001</v>
          </cell>
        </row>
        <row r="463">
          <cell r="J463">
            <v>141508</v>
          </cell>
        </row>
        <row r="463">
          <cell r="N463" t="str">
            <v>2013302</v>
          </cell>
        </row>
        <row r="463">
          <cell r="AJ463" t="str">
            <v>3</v>
          </cell>
        </row>
        <row r="464">
          <cell r="B464" t="str">
            <v>010001</v>
          </cell>
        </row>
        <row r="464">
          <cell r="J464">
            <v>820000</v>
          </cell>
        </row>
        <row r="464">
          <cell r="N464" t="str">
            <v>2013302</v>
          </cell>
        </row>
        <row r="464">
          <cell r="AJ464" t="str">
            <v>3</v>
          </cell>
        </row>
        <row r="465">
          <cell r="B465" t="str">
            <v>010001</v>
          </cell>
        </row>
        <row r="465">
          <cell r="J465">
            <v>99896.33</v>
          </cell>
        </row>
        <row r="465">
          <cell r="N465" t="str">
            <v>2013301</v>
          </cell>
        </row>
        <row r="465">
          <cell r="AJ465" t="str">
            <v>1</v>
          </cell>
        </row>
        <row r="466">
          <cell r="B466" t="str">
            <v>010001</v>
          </cell>
        </row>
        <row r="466">
          <cell r="J466">
            <v>500048.98</v>
          </cell>
        </row>
        <row r="466">
          <cell r="N466" t="str">
            <v>2013301</v>
          </cell>
        </row>
        <row r="466">
          <cell r="AJ466" t="str">
            <v>1</v>
          </cell>
        </row>
        <row r="467">
          <cell r="B467" t="str">
            <v>010001</v>
          </cell>
        </row>
        <row r="467">
          <cell r="J467">
            <v>130089.84</v>
          </cell>
        </row>
        <row r="467">
          <cell r="N467" t="str">
            <v>2013301</v>
          </cell>
        </row>
        <row r="467">
          <cell r="AJ467" t="str">
            <v>1</v>
          </cell>
        </row>
        <row r="468">
          <cell r="B468" t="str">
            <v>010001</v>
          </cell>
        </row>
        <row r="468">
          <cell r="J468">
            <v>208472.06</v>
          </cell>
        </row>
        <row r="468">
          <cell r="N468" t="str">
            <v>2013301</v>
          </cell>
        </row>
        <row r="468">
          <cell r="AJ468" t="str">
            <v>1</v>
          </cell>
        </row>
        <row r="469">
          <cell r="B469" t="str">
            <v>010001</v>
          </cell>
        </row>
        <row r="469">
          <cell r="J469">
            <v>126982.94</v>
          </cell>
        </row>
        <row r="469">
          <cell r="N469" t="str">
            <v>2013301</v>
          </cell>
        </row>
        <row r="469">
          <cell r="AJ469" t="str">
            <v>1</v>
          </cell>
        </row>
        <row r="470">
          <cell r="B470" t="str">
            <v>010001</v>
          </cell>
        </row>
        <row r="470">
          <cell r="J470">
            <v>15570</v>
          </cell>
        </row>
        <row r="470">
          <cell r="N470" t="str">
            <v>2013301</v>
          </cell>
        </row>
        <row r="470">
          <cell r="AJ470" t="str">
            <v>2</v>
          </cell>
        </row>
        <row r="471">
          <cell r="B471" t="str">
            <v>010001</v>
          </cell>
        </row>
        <row r="471">
          <cell r="J471">
            <v>0</v>
          </cell>
        </row>
        <row r="471">
          <cell r="N471" t="str">
            <v>2013301</v>
          </cell>
        </row>
        <row r="471">
          <cell r="AJ471" t="str">
            <v>1</v>
          </cell>
        </row>
        <row r="472">
          <cell r="B472" t="str">
            <v>010001</v>
          </cell>
        </row>
        <row r="472">
          <cell r="J472">
            <v>1000</v>
          </cell>
        </row>
        <row r="472">
          <cell r="N472" t="str">
            <v>2013301</v>
          </cell>
        </row>
        <row r="472">
          <cell r="AJ472" t="str">
            <v>2</v>
          </cell>
        </row>
        <row r="473">
          <cell r="B473" t="str">
            <v>010001</v>
          </cell>
        </row>
        <row r="473">
          <cell r="J473">
            <v>0</v>
          </cell>
        </row>
        <row r="473">
          <cell r="N473" t="str">
            <v>2013301</v>
          </cell>
        </row>
        <row r="473">
          <cell r="AJ473" t="str">
            <v>1</v>
          </cell>
        </row>
        <row r="474">
          <cell r="B474" t="str">
            <v>010001</v>
          </cell>
        </row>
        <row r="474">
          <cell r="J474">
            <v>80078.42</v>
          </cell>
        </row>
        <row r="474">
          <cell r="N474" t="str">
            <v>2013301</v>
          </cell>
        </row>
        <row r="474">
          <cell r="AJ474" t="str">
            <v>1</v>
          </cell>
        </row>
        <row r="475">
          <cell r="B475" t="str">
            <v>010001</v>
          </cell>
        </row>
        <row r="475">
          <cell r="J475">
            <v>159705.78</v>
          </cell>
        </row>
        <row r="475">
          <cell r="N475" t="str">
            <v>2013301</v>
          </cell>
        </row>
        <row r="475">
          <cell r="AJ475" t="str">
            <v>1</v>
          </cell>
        </row>
        <row r="476">
          <cell r="B476" t="str">
            <v>010001</v>
          </cell>
        </row>
        <row r="476">
          <cell r="J476">
            <v>7932</v>
          </cell>
        </row>
        <row r="476">
          <cell r="N476" t="str">
            <v>2013301</v>
          </cell>
        </row>
        <row r="476">
          <cell r="AJ476" t="str">
            <v>1</v>
          </cell>
        </row>
        <row r="477">
          <cell r="B477" t="str">
            <v>010001</v>
          </cell>
        </row>
        <row r="477">
          <cell r="J477">
            <v>241458.31</v>
          </cell>
        </row>
        <row r="477">
          <cell r="N477" t="str">
            <v>2013301</v>
          </cell>
        </row>
        <row r="477">
          <cell r="AJ477" t="str">
            <v>1</v>
          </cell>
        </row>
        <row r="478">
          <cell r="B478" t="str">
            <v>010001</v>
          </cell>
        </row>
        <row r="478">
          <cell r="J478">
            <v>15000</v>
          </cell>
        </row>
        <row r="478">
          <cell r="N478" t="str">
            <v>2013301</v>
          </cell>
        </row>
        <row r="478">
          <cell r="AJ478" t="str">
            <v>2</v>
          </cell>
        </row>
        <row r="479">
          <cell r="B479" t="str">
            <v>010001</v>
          </cell>
        </row>
        <row r="479">
          <cell r="J479">
            <v>102067.74</v>
          </cell>
        </row>
        <row r="479">
          <cell r="N479" t="str">
            <v>2013301</v>
          </cell>
        </row>
        <row r="479">
          <cell r="AJ479" t="str">
            <v>2</v>
          </cell>
        </row>
        <row r="480">
          <cell r="B480" t="str">
            <v>010001</v>
          </cell>
        </row>
        <row r="480">
          <cell r="J480">
            <v>27780</v>
          </cell>
        </row>
        <row r="480">
          <cell r="N480" t="str">
            <v>2013301</v>
          </cell>
        </row>
        <row r="480">
          <cell r="AJ480" t="str">
            <v>2</v>
          </cell>
        </row>
        <row r="481">
          <cell r="B481" t="str">
            <v>010001</v>
          </cell>
        </row>
        <row r="481">
          <cell r="J481">
            <v>36484.1</v>
          </cell>
        </row>
        <row r="481">
          <cell r="N481" t="str">
            <v>2013301</v>
          </cell>
        </row>
        <row r="481">
          <cell r="AJ481" t="str">
            <v>2</v>
          </cell>
        </row>
        <row r="482">
          <cell r="B482" t="str">
            <v>010001</v>
          </cell>
        </row>
        <row r="482">
          <cell r="J482">
            <v>218904.58</v>
          </cell>
        </row>
        <row r="482">
          <cell r="N482" t="str">
            <v>2013301</v>
          </cell>
        </row>
        <row r="482">
          <cell r="AJ482" t="str">
            <v>1</v>
          </cell>
        </row>
        <row r="483">
          <cell r="B483" t="str">
            <v>010001</v>
          </cell>
        </row>
        <row r="483">
          <cell r="J483">
            <v>4995</v>
          </cell>
        </row>
        <row r="483">
          <cell r="N483" t="str">
            <v>2013302</v>
          </cell>
        </row>
        <row r="483">
          <cell r="AJ483" t="str">
            <v>3</v>
          </cell>
        </row>
        <row r="484">
          <cell r="B484" t="str">
            <v>010001</v>
          </cell>
        </row>
        <row r="484">
          <cell r="J484">
            <v>15005</v>
          </cell>
        </row>
        <row r="484">
          <cell r="N484" t="str">
            <v>2013302</v>
          </cell>
        </row>
        <row r="484">
          <cell r="AJ484" t="str">
            <v>3</v>
          </cell>
        </row>
        <row r="485">
          <cell r="B485" t="str">
            <v>011001</v>
          </cell>
        </row>
        <row r="485">
          <cell r="J485">
            <v>9188.99</v>
          </cell>
        </row>
        <row r="485">
          <cell r="N485" t="str">
            <v>2013402</v>
          </cell>
        </row>
        <row r="485">
          <cell r="AJ485" t="str">
            <v>3</v>
          </cell>
        </row>
        <row r="486">
          <cell r="B486" t="str">
            <v>011001</v>
          </cell>
        </row>
        <row r="486">
          <cell r="J486">
            <v>45000</v>
          </cell>
        </row>
        <row r="486">
          <cell r="N486" t="str">
            <v>2013402</v>
          </cell>
        </row>
        <row r="486">
          <cell r="AJ486" t="str">
            <v>3</v>
          </cell>
        </row>
        <row r="487">
          <cell r="B487" t="str">
            <v>011001</v>
          </cell>
        </row>
        <row r="487">
          <cell r="J487">
            <v>1600</v>
          </cell>
        </row>
        <row r="487">
          <cell r="N487" t="str">
            <v>2013402</v>
          </cell>
        </row>
        <row r="487">
          <cell r="AJ487" t="str">
            <v>3</v>
          </cell>
        </row>
        <row r="488">
          <cell r="B488" t="str">
            <v>011001</v>
          </cell>
        </row>
        <row r="488">
          <cell r="J488">
            <v>20000</v>
          </cell>
        </row>
        <row r="488">
          <cell r="N488" t="str">
            <v>2013402</v>
          </cell>
        </row>
        <row r="488">
          <cell r="AJ488" t="str">
            <v>3</v>
          </cell>
        </row>
        <row r="489">
          <cell r="B489" t="str">
            <v>011001</v>
          </cell>
        </row>
        <row r="489">
          <cell r="J489">
            <v>10000</v>
          </cell>
        </row>
        <row r="489">
          <cell r="N489" t="str">
            <v>2013402</v>
          </cell>
        </row>
        <row r="489">
          <cell r="AJ489" t="str">
            <v>3</v>
          </cell>
        </row>
        <row r="490">
          <cell r="B490" t="str">
            <v>011001</v>
          </cell>
        </row>
        <row r="490">
          <cell r="J490">
            <v>0</v>
          </cell>
        </row>
        <row r="490">
          <cell r="N490" t="str">
            <v>2013402</v>
          </cell>
        </row>
        <row r="490">
          <cell r="AJ490" t="str">
            <v>3</v>
          </cell>
        </row>
        <row r="491">
          <cell r="B491" t="str">
            <v>011001</v>
          </cell>
        </row>
        <row r="491">
          <cell r="J491">
            <v>29000</v>
          </cell>
        </row>
        <row r="491">
          <cell r="N491" t="str">
            <v>2013402</v>
          </cell>
        </row>
        <row r="491">
          <cell r="AJ491" t="str">
            <v>3</v>
          </cell>
        </row>
        <row r="492">
          <cell r="B492" t="str">
            <v>011001</v>
          </cell>
        </row>
        <row r="492">
          <cell r="J492">
            <v>1000</v>
          </cell>
        </row>
        <row r="492">
          <cell r="N492" t="str">
            <v>2013402</v>
          </cell>
        </row>
        <row r="492">
          <cell r="AJ492" t="str">
            <v>3</v>
          </cell>
        </row>
        <row r="493">
          <cell r="B493" t="str">
            <v>011001</v>
          </cell>
        </row>
        <row r="493">
          <cell r="J493">
            <v>2000</v>
          </cell>
        </row>
        <row r="493">
          <cell r="N493" t="str">
            <v>2013402</v>
          </cell>
        </row>
        <row r="493">
          <cell r="AJ493" t="str">
            <v>3</v>
          </cell>
        </row>
        <row r="494">
          <cell r="B494" t="str">
            <v>011001</v>
          </cell>
        </row>
        <row r="494">
          <cell r="J494">
            <v>0</v>
          </cell>
        </row>
        <row r="494">
          <cell r="N494" t="str">
            <v>2013402</v>
          </cell>
        </row>
        <row r="494">
          <cell r="AJ494" t="str">
            <v>3</v>
          </cell>
        </row>
        <row r="495">
          <cell r="B495" t="str">
            <v>011001</v>
          </cell>
        </row>
        <row r="495">
          <cell r="J495">
            <v>30000</v>
          </cell>
        </row>
        <row r="495">
          <cell r="N495" t="str">
            <v>2013402</v>
          </cell>
        </row>
        <row r="495">
          <cell r="AJ495" t="str">
            <v>3</v>
          </cell>
        </row>
        <row r="496">
          <cell r="B496" t="str">
            <v>011001</v>
          </cell>
        </row>
        <row r="496">
          <cell r="J496">
            <v>10000</v>
          </cell>
        </row>
        <row r="496">
          <cell r="N496" t="str">
            <v>2013402</v>
          </cell>
        </row>
        <row r="496">
          <cell r="AJ496" t="str">
            <v>3</v>
          </cell>
        </row>
        <row r="497">
          <cell r="B497" t="str">
            <v>011001</v>
          </cell>
        </row>
        <row r="497">
          <cell r="J497">
            <v>0</v>
          </cell>
        </row>
        <row r="497">
          <cell r="N497" t="str">
            <v>2013402</v>
          </cell>
        </row>
        <row r="497">
          <cell r="AJ497" t="str">
            <v>3</v>
          </cell>
        </row>
        <row r="498">
          <cell r="B498" t="str">
            <v>011001</v>
          </cell>
        </row>
        <row r="498">
          <cell r="J498">
            <v>31129</v>
          </cell>
        </row>
        <row r="498">
          <cell r="N498" t="str">
            <v>2013402</v>
          </cell>
        </row>
        <row r="498">
          <cell r="AJ498" t="str">
            <v>3</v>
          </cell>
        </row>
        <row r="499">
          <cell r="B499" t="str">
            <v>011001</v>
          </cell>
        </row>
        <row r="499">
          <cell r="J499">
            <v>8676</v>
          </cell>
        </row>
        <row r="499">
          <cell r="N499" t="str">
            <v>2013402</v>
          </cell>
        </row>
        <row r="499">
          <cell r="AJ499" t="str">
            <v>3</v>
          </cell>
        </row>
        <row r="500">
          <cell r="B500" t="str">
            <v>011001</v>
          </cell>
        </row>
        <row r="500">
          <cell r="J500">
            <v>50000</v>
          </cell>
        </row>
        <row r="500">
          <cell r="N500" t="str">
            <v>2013402</v>
          </cell>
        </row>
        <row r="500">
          <cell r="AJ500" t="str">
            <v>3</v>
          </cell>
        </row>
        <row r="501">
          <cell r="B501" t="str">
            <v>011001</v>
          </cell>
        </row>
        <row r="501">
          <cell r="J501">
            <v>10000</v>
          </cell>
        </row>
        <row r="501">
          <cell r="N501" t="str">
            <v>2013402</v>
          </cell>
        </row>
        <row r="501">
          <cell r="AJ501" t="str">
            <v>3</v>
          </cell>
        </row>
        <row r="502">
          <cell r="B502" t="str">
            <v>011001</v>
          </cell>
        </row>
        <row r="502">
          <cell r="J502">
            <v>10000</v>
          </cell>
        </row>
        <row r="502">
          <cell r="N502" t="str">
            <v>2013404</v>
          </cell>
        </row>
        <row r="502">
          <cell r="AJ502" t="str">
            <v>3</v>
          </cell>
        </row>
        <row r="503">
          <cell r="B503" t="str">
            <v>011001</v>
          </cell>
        </row>
        <row r="503">
          <cell r="J503">
            <v>19000</v>
          </cell>
        </row>
        <row r="503">
          <cell r="N503" t="str">
            <v>2013404</v>
          </cell>
        </row>
        <row r="503">
          <cell r="AJ503" t="str">
            <v>3</v>
          </cell>
        </row>
        <row r="504">
          <cell r="B504" t="str">
            <v>011001</v>
          </cell>
        </row>
        <row r="504">
          <cell r="J504">
            <v>14168.24</v>
          </cell>
        </row>
        <row r="504">
          <cell r="N504" t="str">
            <v>2013499</v>
          </cell>
        </row>
        <row r="504">
          <cell r="AJ504" t="str">
            <v>3</v>
          </cell>
        </row>
        <row r="505">
          <cell r="B505" t="str">
            <v>011001</v>
          </cell>
        </row>
        <row r="505">
          <cell r="J505">
            <v>1210</v>
          </cell>
        </row>
        <row r="505">
          <cell r="N505" t="str">
            <v>2013404</v>
          </cell>
        </row>
        <row r="505">
          <cell r="AJ505" t="str">
            <v>3</v>
          </cell>
        </row>
        <row r="506">
          <cell r="B506" t="str">
            <v>011001</v>
          </cell>
        </row>
        <row r="506">
          <cell r="J506">
            <v>20000</v>
          </cell>
        </row>
        <row r="506">
          <cell r="N506" t="str">
            <v>2013404</v>
          </cell>
        </row>
        <row r="506">
          <cell r="AJ506" t="str">
            <v>3</v>
          </cell>
        </row>
        <row r="507">
          <cell r="B507" t="str">
            <v>011001</v>
          </cell>
        </row>
        <row r="507">
          <cell r="J507">
            <v>40000</v>
          </cell>
        </row>
        <row r="507">
          <cell r="N507" t="str">
            <v>2013404</v>
          </cell>
        </row>
        <row r="507">
          <cell r="AJ507" t="str">
            <v>3</v>
          </cell>
        </row>
        <row r="508">
          <cell r="B508" t="str">
            <v>011001</v>
          </cell>
        </row>
        <row r="508">
          <cell r="J508">
            <v>0</v>
          </cell>
        </row>
        <row r="508">
          <cell r="N508" t="str">
            <v>2013404</v>
          </cell>
        </row>
        <row r="508">
          <cell r="AJ508" t="str">
            <v>3</v>
          </cell>
        </row>
        <row r="509">
          <cell r="B509" t="str">
            <v>011001</v>
          </cell>
        </row>
        <row r="509">
          <cell r="J509">
            <v>90000</v>
          </cell>
        </row>
        <row r="509">
          <cell r="N509" t="str">
            <v>2013404</v>
          </cell>
        </row>
        <row r="509">
          <cell r="AJ509" t="str">
            <v>3</v>
          </cell>
        </row>
        <row r="510">
          <cell r="B510" t="str">
            <v>011001</v>
          </cell>
        </row>
        <row r="510">
          <cell r="J510">
            <v>0</v>
          </cell>
        </row>
        <row r="510">
          <cell r="N510" t="str">
            <v>2013404</v>
          </cell>
        </row>
        <row r="510">
          <cell r="AJ510" t="str">
            <v>3</v>
          </cell>
        </row>
        <row r="511">
          <cell r="B511" t="str">
            <v>011001</v>
          </cell>
        </row>
        <row r="511">
          <cell r="J511">
            <v>2800000</v>
          </cell>
        </row>
        <row r="511">
          <cell r="N511" t="str">
            <v>2012505</v>
          </cell>
        </row>
        <row r="511">
          <cell r="AJ511" t="str">
            <v>3</v>
          </cell>
        </row>
        <row r="512">
          <cell r="B512" t="str">
            <v>011001</v>
          </cell>
        </row>
        <row r="512">
          <cell r="J512">
            <v>100000</v>
          </cell>
        </row>
        <row r="512">
          <cell r="N512" t="str">
            <v>2012505</v>
          </cell>
        </row>
        <row r="512">
          <cell r="AJ512" t="str">
            <v>3</v>
          </cell>
        </row>
        <row r="513">
          <cell r="B513" t="str">
            <v>011001</v>
          </cell>
        </row>
        <row r="513">
          <cell r="J513">
            <v>292271.43</v>
          </cell>
        </row>
        <row r="513">
          <cell r="N513" t="str">
            <v>2013401</v>
          </cell>
        </row>
        <row r="513">
          <cell r="AJ513" t="str">
            <v>1</v>
          </cell>
        </row>
        <row r="514">
          <cell r="B514" t="str">
            <v>011001</v>
          </cell>
        </row>
        <row r="514">
          <cell r="J514">
            <v>86107.26</v>
          </cell>
        </row>
        <row r="514">
          <cell r="N514" t="str">
            <v>2013401</v>
          </cell>
        </row>
        <row r="514">
          <cell r="AJ514" t="str">
            <v>1</v>
          </cell>
        </row>
        <row r="515">
          <cell r="B515" t="str">
            <v>011001</v>
          </cell>
        </row>
        <row r="515">
          <cell r="J515">
            <v>230520</v>
          </cell>
        </row>
        <row r="515">
          <cell r="N515" t="str">
            <v>2013401</v>
          </cell>
        </row>
        <row r="515">
          <cell r="AJ515" t="str">
            <v>1</v>
          </cell>
        </row>
        <row r="516">
          <cell r="B516" t="str">
            <v>011001</v>
          </cell>
        </row>
        <row r="516">
          <cell r="J516">
            <v>181484.88</v>
          </cell>
        </row>
        <row r="516">
          <cell r="N516" t="str">
            <v>2013401</v>
          </cell>
        </row>
        <row r="516">
          <cell r="AJ516" t="str">
            <v>1</v>
          </cell>
        </row>
        <row r="517">
          <cell r="B517" t="str">
            <v>011001</v>
          </cell>
        </row>
        <row r="517">
          <cell r="J517">
            <v>34200</v>
          </cell>
        </row>
        <row r="517">
          <cell r="N517" t="str">
            <v>2013401</v>
          </cell>
        </row>
        <row r="517">
          <cell r="AJ517" t="str">
            <v>2</v>
          </cell>
        </row>
        <row r="518">
          <cell r="B518" t="str">
            <v>011001</v>
          </cell>
        </row>
        <row r="518">
          <cell r="J518">
            <v>48230.7</v>
          </cell>
        </row>
        <row r="518">
          <cell r="N518" t="str">
            <v>2013401</v>
          </cell>
        </row>
        <row r="518">
          <cell r="AJ518" t="str">
            <v>1</v>
          </cell>
        </row>
        <row r="519">
          <cell r="B519" t="str">
            <v>011001</v>
          </cell>
        </row>
        <row r="519">
          <cell r="J519">
            <v>2820</v>
          </cell>
        </row>
        <row r="519">
          <cell r="N519" t="str">
            <v>2013401</v>
          </cell>
        </row>
        <row r="519">
          <cell r="AJ519" t="str">
            <v>2</v>
          </cell>
        </row>
        <row r="520">
          <cell r="B520" t="str">
            <v>011001</v>
          </cell>
        </row>
        <row r="520">
          <cell r="J520">
            <v>14043.67</v>
          </cell>
        </row>
        <row r="520">
          <cell r="N520" t="str">
            <v>2013401</v>
          </cell>
        </row>
        <row r="520">
          <cell r="AJ520" t="str">
            <v>1</v>
          </cell>
        </row>
        <row r="521">
          <cell r="B521" t="str">
            <v>011001</v>
          </cell>
        </row>
        <row r="521">
          <cell r="J521">
            <v>5768.07</v>
          </cell>
        </row>
        <row r="521">
          <cell r="N521" t="str">
            <v>2013401</v>
          </cell>
        </row>
        <row r="521">
          <cell r="AJ521" t="str">
            <v>1</v>
          </cell>
        </row>
        <row r="522">
          <cell r="B522" t="str">
            <v>011001</v>
          </cell>
        </row>
        <row r="522">
          <cell r="J522">
            <v>104575.65</v>
          </cell>
        </row>
        <row r="522">
          <cell r="N522" t="str">
            <v>2013401</v>
          </cell>
        </row>
        <row r="522">
          <cell r="AJ522" t="str">
            <v>1</v>
          </cell>
        </row>
        <row r="523">
          <cell r="B523" t="str">
            <v>011001</v>
          </cell>
        </row>
        <row r="523">
          <cell r="J523">
            <v>65920.78</v>
          </cell>
        </row>
        <row r="523">
          <cell r="N523" t="str">
            <v>2013401</v>
          </cell>
        </row>
        <row r="523">
          <cell r="AJ523" t="str">
            <v>1</v>
          </cell>
        </row>
        <row r="524">
          <cell r="B524" t="str">
            <v>011001</v>
          </cell>
        </row>
        <row r="524">
          <cell r="J524">
            <v>32960.39</v>
          </cell>
        </row>
        <row r="524">
          <cell r="N524" t="str">
            <v>2013401</v>
          </cell>
        </row>
        <row r="524">
          <cell r="AJ524" t="str">
            <v>1</v>
          </cell>
        </row>
        <row r="525">
          <cell r="B525" t="str">
            <v>011001</v>
          </cell>
        </row>
        <row r="525">
          <cell r="J525">
            <v>13623.16</v>
          </cell>
        </row>
        <row r="525">
          <cell r="N525" t="str">
            <v>2013401</v>
          </cell>
        </row>
        <row r="525">
          <cell r="AJ525" t="str">
            <v>2</v>
          </cell>
        </row>
        <row r="526">
          <cell r="B526" t="str">
            <v>011001</v>
          </cell>
        </row>
        <row r="526">
          <cell r="J526">
            <v>4242.71</v>
          </cell>
        </row>
        <row r="526">
          <cell r="N526" t="str">
            <v>2013401</v>
          </cell>
        </row>
        <row r="526">
          <cell r="AJ526" t="str">
            <v>2</v>
          </cell>
        </row>
        <row r="527">
          <cell r="B527" t="str">
            <v>011001</v>
          </cell>
        </row>
        <row r="527">
          <cell r="J527">
            <v>60000</v>
          </cell>
        </row>
        <row r="527">
          <cell r="N527" t="str">
            <v>2013401</v>
          </cell>
        </row>
        <row r="527">
          <cell r="AJ527" t="str">
            <v>2</v>
          </cell>
        </row>
        <row r="528">
          <cell r="B528" t="str">
            <v>011001</v>
          </cell>
        </row>
        <row r="528">
          <cell r="J528">
            <v>15266.52</v>
          </cell>
        </row>
        <row r="528">
          <cell r="N528" t="str">
            <v>2013501</v>
          </cell>
        </row>
        <row r="528">
          <cell r="AJ528" t="str">
            <v>2</v>
          </cell>
        </row>
        <row r="529">
          <cell r="B529" t="str">
            <v>011001</v>
          </cell>
        </row>
        <row r="529">
          <cell r="J529">
            <v>10596.96</v>
          </cell>
        </row>
        <row r="529">
          <cell r="N529" t="str">
            <v>2013401</v>
          </cell>
        </row>
        <row r="529">
          <cell r="AJ529" t="str">
            <v>2</v>
          </cell>
        </row>
        <row r="530">
          <cell r="B530" t="str">
            <v>011001</v>
          </cell>
        </row>
        <row r="530">
          <cell r="J530">
            <v>91599.11</v>
          </cell>
        </row>
        <row r="530">
          <cell r="N530" t="str">
            <v>2013401</v>
          </cell>
        </row>
        <row r="530">
          <cell r="AJ530" t="str">
            <v>1</v>
          </cell>
        </row>
        <row r="531">
          <cell r="B531" t="str">
            <v>012001</v>
          </cell>
        </row>
        <row r="531">
          <cell r="J531">
            <v>0</v>
          </cell>
        </row>
        <row r="531">
          <cell r="N531" t="str">
            <v>2010302</v>
          </cell>
        </row>
        <row r="531">
          <cell r="AJ531" t="str">
            <v>3</v>
          </cell>
        </row>
        <row r="532">
          <cell r="B532" t="str">
            <v>012001</v>
          </cell>
        </row>
        <row r="532">
          <cell r="J532">
            <v>20000</v>
          </cell>
        </row>
        <row r="532">
          <cell r="N532" t="str">
            <v>2010302</v>
          </cell>
        </row>
        <row r="532">
          <cell r="AJ532" t="str">
            <v>3</v>
          </cell>
        </row>
        <row r="533">
          <cell r="B533" t="str">
            <v>012001</v>
          </cell>
        </row>
        <row r="533">
          <cell r="J533">
            <v>5000</v>
          </cell>
        </row>
        <row r="533">
          <cell r="N533" t="str">
            <v>2010302</v>
          </cell>
        </row>
        <row r="533">
          <cell r="AJ533" t="str">
            <v>3</v>
          </cell>
        </row>
        <row r="534">
          <cell r="B534" t="str">
            <v>012001</v>
          </cell>
        </row>
        <row r="534">
          <cell r="J534">
            <v>1758.6</v>
          </cell>
        </row>
        <row r="534">
          <cell r="N534" t="str">
            <v>2010302</v>
          </cell>
        </row>
        <row r="534">
          <cell r="AJ534" t="str">
            <v>3</v>
          </cell>
        </row>
        <row r="535">
          <cell r="B535" t="str">
            <v>012001</v>
          </cell>
        </row>
        <row r="535">
          <cell r="J535">
            <v>15000</v>
          </cell>
        </row>
        <row r="535">
          <cell r="N535" t="str">
            <v>2010302</v>
          </cell>
        </row>
        <row r="535">
          <cell r="AJ535" t="str">
            <v>3</v>
          </cell>
        </row>
        <row r="536">
          <cell r="B536" t="str">
            <v>012001</v>
          </cell>
        </row>
        <row r="536">
          <cell r="J536">
            <v>274697.76</v>
          </cell>
        </row>
        <row r="536">
          <cell r="N536" t="str">
            <v>2010302</v>
          </cell>
        </row>
        <row r="536">
          <cell r="AJ536" t="str">
            <v>3</v>
          </cell>
        </row>
        <row r="537">
          <cell r="B537" t="str">
            <v>012001</v>
          </cell>
        </row>
        <row r="537">
          <cell r="J537">
            <v>20000</v>
          </cell>
        </row>
        <row r="537">
          <cell r="N537" t="str">
            <v>2010302</v>
          </cell>
        </row>
        <row r="537">
          <cell r="AJ537" t="str">
            <v>3</v>
          </cell>
        </row>
        <row r="538">
          <cell r="B538" t="str">
            <v>012001</v>
          </cell>
        </row>
        <row r="538">
          <cell r="J538">
            <v>28525.3</v>
          </cell>
        </row>
        <row r="538">
          <cell r="N538" t="str">
            <v>2010302</v>
          </cell>
        </row>
        <row r="538">
          <cell r="AJ538" t="str">
            <v>3</v>
          </cell>
        </row>
        <row r="539">
          <cell r="B539" t="str">
            <v>012001</v>
          </cell>
        </row>
        <row r="539">
          <cell r="J539">
            <v>43991.33</v>
          </cell>
        </row>
        <row r="539">
          <cell r="N539" t="str">
            <v>2010302</v>
          </cell>
        </row>
        <row r="539">
          <cell r="AJ539" t="str">
            <v>3</v>
          </cell>
        </row>
        <row r="540">
          <cell r="B540" t="str">
            <v>012001</v>
          </cell>
        </row>
        <row r="540">
          <cell r="J540">
            <v>20000</v>
          </cell>
        </row>
        <row r="540">
          <cell r="N540" t="str">
            <v>2010302</v>
          </cell>
        </row>
        <row r="540">
          <cell r="AJ540" t="str">
            <v>3</v>
          </cell>
        </row>
        <row r="541">
          <cell r="B541" t="str">
            <v>012001</v>
          </cell>
        </row>
        <row r="541">
          <cell r="J541">
            <v>68241.4</v>
          </cell>
        </row>
        <row r="541">
          <cell r="N541" t="str">
            <v>2010302</v>
          </cell>
        </row>
        <row r="541">
          <cell r="AJ541" t="str">
            <v>3</v>
          </cell>
        </row>
        <row r="542">
          <cell r="B542" t="str">
            <v>012001</v>
          </cell>
        </row>
        <row r="542">
          <cell r="J542">
            <v>2942</v>
          </cell>
        </row>
        <row r="542">
          <cell r="N542" t="str">
            <v>2010302</v>
          </cell>
        </row>
        <row r="542">
          <cell r="AJ542" t="str">
            <v>3</v>
          </cell>
        </row>
        <row r="543">
          <cell r="B543" t="str">
            <v>012001</v>
          </cell>
        </row>
        <row r="543">
          <cell r="J543">
            <v>15000</v>
          </cell>
        </row>
        <row r="543">
          <cell r="N543" t="str">
            <v>2010302</v>
          </cell>
        </row>
        <row r="543">
          <cell r="AJ543" t="str">
            <v>3</v>
          </cell>
        </row>
        <row r="544">
          <cell r="B544" t="str">
            <v>012001</v>
          </cell>
        </row>
        <row r="544">
          <cell r="J544">
            <v>1058</v>
          </cell>
        </row>
        <row r="544">
          <cell r="N544" t="str">
            <v>2010302</v>
          </cell>
        </row>
        <row r="544">
          <cell r="AJ544" t="str">
            <v>3</v>
          </cell>
        </row>
        <row r="545">
          <cell r="B545" t="str">
            <v>012001</v>
          </cell>
        </row>
        <row r="545">
          <cell r="J545">
            <v>274697.76</v>
          </cell>
        </row>
        <row r="545">
          <cell r="N545" t="str">
            <v>2010302</v>
          </cell>
        </row>
        <row r="545">
          <cell r="AJ545" t="str">
            <v>3</v>
          </cell>
        </row>
        <row r="546">
          <cell r="B546" t="str">
            <v>012001</v>
          </cell>
        </row>
        <row r="546">
          <cell r="J546">
            <v>6000</v>
          </cell>
        </row>
        <row r="546">
          <cell r="N546" t="str">
            <v>2010302</v>
          </cell>
        </row>
        <row r="546">
          <cell r="AJ546" t="str">
            <v>3</v>
          </cell>
        </row>
        <row r="547">
          <cell r="B547" t="str">
            <v>012001</v>
          </cell>
        </row>
        <row r="547">
          <cell r="J547">
            <v>1474.7</v>
          </cell>
        </row>
        <row r="547">
          <cell r="N547" t="str">
            <v>2010302</v>
          </cell>
        </row>
        <row r="547">
          <cell r="AJ547" t="str">
            <v>3</v>
          </cell>
        </row>
        <row r="548">
          <cell r="B548" t="str">
            <v>012001</v>
          </cell>
        </row>
        <row r="548">
          <cell r="J548">
            <v>169989.06</v>
          </cell>
        </row>
        <row r="548">
          <cell r="N548" t="str">
            <v>2010302</v>
          </cell>
        </row>
        <row r="548">
          <cell r="AJ548" t="str">
            <v>3</v>
          </cell>
        </row>
        <row r="549">
          <cell r="B549" t="str">
            <v>012001</v>
          </cell>
        </row>
        <row r="549">
          <cell r="J549">
            <v>810</v>
          </cell>
        </row>
        <row r="549">
          <cell r="N549" t="str">
            <v>2010302</v>
          </cell>
        </row>
        <row r="549">
          <cell r="AJ549" t="str">
            <v>3</v>
          </cell>
        </row>
        <row r="550">
          <cell r="B550" t="str">
            <v>012001</v>
          </cell>
        </row>
        <row r="550">
          <cell r="J550">
            <v>573261.69</v>
          </cell>
        </row>
        <row r="550">
          <cell r="N550" t="str">
            <v>2010301</v>
          </cell>
        </row>
        <row r="550">
          <cell r="AJ550" t="str">
            <v>1</v>
          </cell>
        </row>
        <row r="551">
          <cell r="B551" t="str">
            <v>012001</v>
          </cell>
        </row>
        <row r="551">
          <cell r="J551">
            <v>0</v>
          </cell>
        </row>
        <row r="551">
          <cell r="N551" t="str">
            <v>2010301</v>
          </cell>
        </row>
        <row r="551">
          <cell r="AJ551" t="str">
            <v>1</v>
          </cell>
        </row>
        <row r="552">
          <cell r="B552" t="str">
            <v>012001</v>
          </cell>
        </row>
        <row r="552">
          <cell r="J552">
            <v>219200.46</v>
          </cell>
        </row>
        <row r="552">
          <cell r="N552" t="str">
            <v>2010301</v>
          </cell>
        </row>
        <row r="552">
          <cell r="AJ552" t="str">
            <v>1</v>
          </cell>
        </row>
        <row r="553">
          <cell r="B553" t="str">
            <v>012001</v>
          </cell>
        </row>
        <row r="553">
          <cell r="J553">
            <v>231608.73</v>
          </cell>
        </row>
        <row r="553">
          <cell r="N553" t="str">
            <v>2010301</v>
          </cell>
        </row>
        <row r="553">
          <cell r="AJ553" t="str">
            <v>1</v>
          </cell>
        </row>
        <row r="554">
          <cell r="B554" t="str">
            <v>012001</v>
          </cell>
        </row>
        <row r="554">
          <cell r="J554">
            <v>203977.56</v>
          </cell>
        </row>
        <row r="554">
          <cell r="N554" t="str">
            <v>2010301</v>
          </cell>
        </row>
        <row r="554">
          <cell r="AJ554" t="str">
            <v>1</v>
          </cell>
        </row>
        <row r="555">
          <cell r="B555" t="str">
            <v>012001</v>
          </cell>
        </row>
        <row r="555">
          <cell r="J555">
            <v>30601.14</v>
          </cell>
        </row>
        <row r="555">
          <cell r="N555" t="str">
            <v>2010301</v>
          </cell>
        </row>
        <row r="555">
          <cell r="AJ555" t="str">
            <v>2</v>
          </cell>
        </row>
        <row r="556">
          <cell r="B556" t="str">
            <v>012001</v>
          </cell>
        </row>
        <row r="556">
          <cell r="J556">
            <v>181981.35</v>
          </cell>
        </row>
        <row r="556">
          <cell r="N556" t="str">
            <v>2010301</v>
          </cell>
        </row>
        <row r="556">
          <cell r="AJ556" t="str">
            <v>1</v>
          </cell>
        </row>
        <row r="557">
          <cell r="B557" t="str">
            <v>012001</v>
          </cell>
        </row>
        <row r="557">
          <cell r="J557">
            <v>11348.23</v>
          </cell>
        </row>
        <row r="557">
          <cell r="N557" t="str">
            <v>2010301</v>
          </cell>
        </row>
        <row r="557">
          <cell r="AJ557" t="str">
            <v>1</v>
          </cell>
        </row>
        <row r="558">
          <cell r="B558" t="str">
            <v>012001</v>
          </cell>
        </row>
        <row r="558">
          <cell r="J558">
            <v>57050.27</v>
          </cell>
        </row>
        <row r="558">
          <cell r="N558" t="str">
            <v>2010301</v>
          </cell>
        </row>
        <row r="558">
          <cell r="AJ558" t="str">
            <v>1</v>
          </cell>
        </row>
        <row r="559">
          <cell r="B559" t="str">
            <v>012001</v>
          </cell>
        </row>
        <row r="559">
          <cell r="J559">
            <v>126754.89</v>
          </cell>
        </row>
        <row r="559">
          <cell r="N559" t="str">
            <v>2010301</v>
          </cell>
        </row>
        <row r="559">
          <cell r="AJ559" t="str">
            <v>1</v>
          </cell>
        </row>
        <row r="560">
          <cell r="B560" t="str">
            <v>012001</v>
          </cell>
        </row>
        <row r="560">
          <cell r="J560">
            <v>7373.8</v>
          </cell>
        </row>
        <row r="560">
          <cell r="N560" t="str">
            <v>2010301</v>
          </cell>
        </row>
        <row r="560">
          <cell r="AJ560" t="str">
            <v>2</v>
          </cell>
        </row>
        <row r="561">
          <cell r="B561" t="str">
            <v>012001</v>
          </cell>
        </row>
        <row r="561">
          <cell r="J561">
            <v>1088</v>
          </cell>
        </row>
        <row r="561">
          <cell r="N561" t="str">
            <v>2010301</v>
          </cell>
        </row>
        <row r="561">
          <cell r="AJ561" t="str">
            <v>2</v>
          </cell>
        </row>
        <row r="562">
          <cell r="B562" t="str">
            <v>012001</v>
          </cell>
        </row>
        <row r="562">
          <cell r="J562">
            <v>5544</v>
          </cell>
        </row>
        <row r="562">
          <cell r="N562" t="str">
            <v>2010301</v>
          </cell>
        </row>
        <row r="562">
          <cell r="AJ562" t="str">
            <v>2</v>
          </cell>
        </row>
        <row r="563">
          <cell r="B563" t="str">
            <v>012001</v>
          </cell>
        </row>
        <row r="563">
          <cell r="J563">
            <v>61552.25</v>
          </cell>
        </row>
        <row r="563">
          <cell r="N563" t="str">
            <v>2010301</v>
          </cell>
        </row>
        <row r="563">
          <cell r="AJ563" t="str">
            <v>2</v>
          </cell>
        </row>
        <row r="564">
          <cell r="B564" t="str">
            <v>012001</v>
          </cell>
        </row>
        <row r="564">
          <cell r="J564">
            <v>10800</v>
          </cell>
        </row>
        <row r="564">
          <cell r="N564" t="str">
            <v>2010301</v>
          </cell>
        </row>
        <row r="564">
          <cell r="AJ564" t="str">
            <v>2</v>
          </cell>
        </row>
        <row r="565">
          <cell r="B565" t="str">
            <v>012001</v>
          </cell>
        </row>
        <row r="565">
          <cell r="J565">
            <v>20000</v>
          </cell>
        </row>
        <row r="565">
          <cell r="N565" t="str">
            <v>2010301</v>
          </cell>
        </row>
        <row r="565">
          <cell r="AJ565" t="str">
            <v>2</v>
          </cell>
        </row>
        <row r="566">
          <cell r="B566" t="str">
            <v>012001</v>
          </cell>
        </row>
        <row r="566">
          <cell r="J566">
            <v>0</v>
          </cell>
        </row>
        <row r="566">
          <cell r="N566" t="str">
            <v>2010301</v>
          </cell>
        </row>
        <row r="566">
          <cell r="AJ566" t="str">
            <v>2</v>
          </cell>
        </row>
        <row r="567">
          <cell r="B567" t="str">
            <v>012001</v>
          </cell>
        </row>
        <row r="567">
          <cell r="J567">
            <v>23511.25</v>
          </cell>
        </row>
        <row r="567">
          <cell r="N567" t="str">
            <v>2010301</v>
          </cell>
        </row>
        <row r="567">
          <cell r="AJ567" t="str">
            <v>2</v>
          </cell>
        </row>
        <row r="568">
          <cell r="B568" t="str">
            <v>012001</v>
          </cell>
        </row>
        <row r="568">
          <cell r="J568">
            <v>28300</v>
          </cell>
        </row>
        <row r="568">
          <cell r="N568" t="str">
            <v>2010301</v>
          </cell>
        </row>
        <row r="568">
          <cell r="AJ568" t="str">
            <v>2</v>
          </cell>
        </row>
        <row r="569">
          <cell r="B569" t="str">
            <v>012001</v>
          </cell>
        </row>
        <row r="569">
          <cell r="J569">
            <v>170050.8</v>
          </cell>
        </row>
        <row r="569">
          <cell r="N569" t="str">
            <v>2010301</v>
          </cell>
        </row>
        <row r="569">
          <cell r="AJ569" t="str">
            <v>1</v>
          </cell>
        </row>
        <row r="570">
          <cell r="B570" t="str">
            <v>012001</v>
          </cell>
        </row>
        <row r="570">
          <cell r="J570">
            <v>0</v>
          </cell>
        </row>
        <row r="570">
          <cell r="N570" t="str">
            <v>2010302</v>
          </cell>
        </row>
        <row r="570">
          <cell r="AJ570" t="str">
            <v>3</v>
          </cell>
        </row>
        <row r="571">
          <cell r="B571" t="str">
            <v>012001</v>
          </cell>
        </row>
        <row r="571">
          <cell r="J571">
            <v>42670</v>
          </cell>
        </row>
        <row r="571">
          <cell r="N571" t="str">
            <v>2010302</v>
          </cell>
        </row>
        <row r="571">
          <cell r="AJ571" t="str">
            <v>3</v>
          </cell>
        </row>
        <row r="572">
          <cell r="B572" t="str">
            <v>012001</v>
          </cell>
        </row>
        <row r="572">
          <cell r="J572">
            <v>145584.15</v>
          </cell>
        </row>
        <row r="572">
          <cell r="N572" t="str">
            <v>2010302</v>
          </cell>
        </row>
        <row r="572">
          <cell r="AJ572" t="str">
            <v>3</v>
          </cell>
        </row>
        <row r="573">
          <cell r="B573" t="str">
            <v>012001</v>
          </cell>
        </row>
        <row r="573">
          <cell r="J573">
            <v>0</v>
          </cell>
        </row>
        <row r="573">
          <cell r="N573" t="str">
            <v>2010302</v>
          </cell>
        </row>
        <row r="573">
          <cell r="AJ573" t="str">
            <v>3</v>
          </cell>
        </row>
        <row r="574">
          <cell r="B574" t="str">
            <v>012001</v>
          </cell>
        </row>
        <row r="574">
          <cell r="J574">
            <v>265131</v>
          </cell>
        </row>
        <row r="574">
          <cell r="N574" t="str">
            <v>2010302</v>
          </cell>
        </row>
        <row r="574">
          <cell r="AJ574" t="str">
            <v>3</v>
          </cell>
        </row>
        <row r="575">
          <cell r="B575" t="str">
            <v>012001</v>
          </cell>
        </row>
        <row r="575">
          <cell r="J575">
            <v>109766.91</v>
          </cell>
        </row>
        <row r="575">
          <cell r="N575" t="str">
            <v>2010302</v>
          </cell>
        </row>
        <row r="575">
          <cell r="AJ575" t="str">
            <v>3</v>
          </cell>
        </row>
        <row r="576">
          <cell r="B576" t="str">
            <v>012001</v>
          </cell>
        </row>
        <row r="576">
          <cell r="J576">
            <v>397583.34</v>
          </cell>
        </row>
        <row r="576">
          <cell r="N576" t="str">
            <v>2010302</v>
          </cell>
        </row>
        <row r="576">
          <cell r="AJ576" t="str">
            <v>3</v>
          </cell>
        </row>
        <row r="577">
          <cell r="B577" t="str">
            <v>012001</v>
          </cell>
        </row>
        <row r="577">
          <cell r="J577">
            <v>294500</v>
          </cell>
        </row>
        <row r="577">
          <cell r="N577" t="str">
            <v>2160699</v>
          </cell>
        </row>
        <row r="577">
          <cell r="AJ577" t="str">
            <v>3</v>
          </cell>
        </row>
        <row r="578">
          <cell r="B578" t="str">
            <v>012001</v>
          </cell>
        </row>
        <row r="578">
          <cell r="J578">
            <v>6268.4</v>
          </cell>
        </row>
        <row r="578">
          <cell r="N578" t="str">
            <v>2010302</v>
          </cell>
        </row>
        <row r="578">
          <cell r="AJ578" t="str">
            <v>3</v>
          </cell>
        </row>
        <row r="579">
          <cell r="B579" t="str">
            <v>012001</v>
          </cell>
        </row>
        <row r="579">
          <cell r="J579">
            <v>38005.15</v>
          </cell>
        </row>
        <row r="579">
          <cell r="N579" t="str">
            <v>2010302</v>
          </cell>
        </row>
        <row r="579">
          <cell r="AJ579" t="str">
            <v>3</v>
          </cell>
        </row>
        <row r="580">
          <cell r="B580" t="str">
            <v>013001</v>
          </cell>
        </row>
        <row r="580">
          <cell r="J580">
            <v>5000000</v>
          </cell>
        </row>
        <row r="580">
          <cell r="N580" t="str">
            <v>2150899</v>
          </cell>
        </row>
        <row r="580">
          <cell r="AJ580" t="str">
            <v>3</v>
          </cell>
        </row>
        <row r="581">
          <cell r="B581" t="str">
            <v>013001</v>
          </cell>
        </row>
        <row r="581">
          <cell r="J581">
            <v>6460000</v>
          </cell>
        </row>
        <row r="581">
          <cell r="N581" t="str">
            <v>2150899</v>
          </cell>
        </row>
        <row r="581">
          <cell r="AJ581" t="str">
            <v>3</v>
          </cell>
        </row>
        <row r="582">
          <cell r="B582" t="str">
            <v>013001</v>
          </cell>
        </row>
        <row r="582">
          <cell r="J582">
            <v>158400</v>
          </cell>
        </row>
        <row r="582">
          <cell r="N582" t="str">
            <v>2150899</v>
          </cell>
        </row>
        <row r="582">
          <cell r="AJ582" t="str">
            <v>3</v>
          </cell>
        </row>
        <row r="583">
          <cell r="B583" t="str">
            <v>013001</v>
          </cell>
        </row>
        <row r="583">
          <cell r="J583">
            <v>15000000</v>
          </cell>
        </row>
        <row r="583">
          <cell r="N583" t="str">
            <v>2150899</v>
          </cell>
        </row>
        <row r="583">
          <cell r="AJ583" t="str">
            <v>3</v>
          </cell>
        </row>
        <row r="584">
          <cell r="B584" t="str">
            <v>013001</v>
          </cell>
        </row>
        <row r="584">
          <cell r="J584">
            <v>5000000</v>
          </cell>
        </row>
        <row r="584">
          <cell r="N584" t="str">
            <v>2150899</v>
          </cell>
        </row>
        <row r="584">
          <cell r="AJ584" t="str">
            <v>3</v>
          </cell>
        </row>
        <row r="585">
          <cell r="B585" t="str">
            <v>013001</v>
          </cell>
        </row>
        <row r="585">
          <cell r="J585">
            <v>10000000</v>
          </cell>
        </row>
        <row r="585">
          <cell r="N585" t="str">
            <v>2150899</v>
          </cell>
        </row>
        <row r="585">
          <cell r="AJ585" t="str">
            <v>3</v>
          </cell>
        </row>
        <row r="586">
          <cell r="B586" t="str">
            <v>013001</v>
          </cell>
        </row>
        <row r="586">
          <cell r="J586">
            <v>10000000</v>
          </cell>
        </row>
        <row r="586">
          <cell r="N586" t="str">
            <v>2150899</v>
          </cell>
        </row>
        <row r="586">
          <cell r="AJ586" t="str">
            <v>3</v>
          </cell>
        </row>
        <row r="587">
          <cell r="B587" t="str">
            <v>013001</v>
          </cell>
        </row>
        <row r="587">
          <cell r="J587">
            <v>7934310</v>
          </cell>
        </row>
        <row r="587">
          <cell r="N587" t="str">
            <v>2150899</v>
          </cell>
        </row>
        <row r="587">
          <cell r="AJ587" t="str">
            <v>3</v>
          </cell>
        </row>
        <row r="588">
          <cell r="B588" t="str">
            <v>013001</v>
          </cell>
        </row>
        <row r="588">
          <cell r="J588">
            <v>10000000</v>
          </cell>
        </row>
        <row r="588">
          <cell r="N588" t="str">
            <v>2150899</v>
          </cell>
        </row>
        <row r="588">
          <cell r="AJ588" t="str">
            <v>3</v>
          </cell>
        </row>
        <row r="589">
          <cell r="B589" t="str">
            <v>013001</v>
          </cell>
        </row>
        <row r="589">
          <cell r="J589">
            <v>2190500</v>
          </cell>
        </row>
        <row r="589">
          <cell r="N589" t="str">
            <v>2150899</v>
          </cell>
        </row>
        <row r="589">
          <cell r="AJ589" t="str">
            <v>3</v>
          </cell>
        </row>
        <row r="590">
          <cell r="B590" t="str">
            <v>013001</v>
          </cell>
        </row>
        <row r="590">
          <cell r="J590">
            <v>110500</v>
          </cell>
        </row>
        <row r="590">
          <cell r="N590" t="str">
            <v>2150899</v>
          </cell>
        </row>
        <row r="590">
          <cell r="AJ590" t="str">
            <v>3</v>
          </cell>
        </row>
        <row r="591">
          <cell r="B591" t="str">
            <v>013001</v>
          </cell>
        </row>
        <row r="591">
          <cell r="J591">
            <v>21617300</v>
          </cell>
        </row>
        <row r="591">
          <cell r="N591" t="str">
            <v>2150899</v>
          </cell>
        </row>
        <row r="591">
          <cell r="AJ591" t="str">
            <v>3</v>
          </cell>
        </row>
        <row r="592">
          <cell r="B592" t="str">
            <v>013001</v>
          </cell>
        </row>
        <row r="592">
          <cell r="J592">
            <v>10000000</v>
          </cell>
        </row>
        <row r="592">
          <cell r="N592" t="str">
            <v>2150899</v>
          </cell>
        </row>
        <row r="592">
          <cell r="AJ592" t="str">
            <v>3</v>
          </cell>
        </row>
        <row r="593">
          <cell r="B593" t="str">
            <v>013001</v>
          </cell>
        </row>
        <row r="593">
          <cell r="J593">
            <v>40000000</v>
          </cell>
        </row>
        <row r="593">
          <cell r="N593" t="str">
            <v>2150899</v>
          </cell>
        </row>
        <row r="593">
          <cell r="AJ593" t="str">
            <v>3</v>
          </cell>
        </row>
        <row r="594">
          <cell r="B594" t="str">
            <v>013001</v>
          </cell>
        </row>
        <row r="594">
          <cell r="J594">
            <v>115</v>
          </cell>
        </row>
        <row r="594">
          <cell r="N594" t="str">
            <v>2150802</v>
          </cell>
        </row>
        <row r="594">
          <cell r="AJ594" t="str">
            <v>3</v>
          </cell>
        </row>
        <row r="595">
          <cell r="B595" t="str">
            <v>013001</v>
          </cell>
        </row>
        <row r="595">
          <cell r="J595">
            <v>576000</v>
          </cell>
        </row>
        <row r="595">
          <cell r="N595" t="str">
            <v>2150802</v>
          </cell>
        </row>
        <row r="595">
          <cell r="AJ595" t="str">
            <v>3</v>
          </cell>
        </row>
        <row r="596">
          <cell r="B596" t="str">
            <v>013001</v>
          </cell>
        </row>
        <row r="596">
          <cell r="J596">
            <v>96136.03</v>
          </cell>
        </row>
        <row r="596">
          <cell r="N596" t="str">
            <v>2010301</v>
          </cell>
        </row>
        <row r="596">
          <cell r="AJ596" t="str">
            <v>1</v>
          </cell>
        </row>
        <row r="597">
          <cell r="B597" t="str">
            <v>013001</v>
          </cell>
        </row>
        <row r="597">
          <cell r="J597">
            <v>519568</v>
          </cell>
        </row>
        <row r="597">
          <cell r="N597" t="str">
            <v>2010301</v>
          </cell>
        </row>
        <row r="597">
          <cell r="AJ597" t="str">
            <v>1</v>
          </cell>
        </row>
        <row r="598">
          <cell r="B598" t="str">
            <v>013001</v>
          </cell>
        </row>
        <row r="598">
          <cell r="J598">
            <v>112877</v>
          </cell>
        </row>
        <row r="598">
          <cell r="N598" t="str">
            <v>2010301</v>
          </cell>
        </row>
        <row r="598">
          <cell r="AJ598" t="str">
            <v>1</v>
          </cell>
        </row>
        <row r="599">
          <cell r="B599" t="str">
            <v>013001</v>
          </cell>
        </row>
        <row r="599">
          <cell r="J599">
            <v>191778.51</v>
          </cell>
        </row>
        <row r="599">
          <cell r="N599" t="str">
            <v>2010301</v>
          </cell>
        </row>
        <row r="599">
          <cell r="AJ599" t="str">
            <v>1</v>
          </cell>
        </row>
        <row r="600">
          <cell r="B600" t="str">
            <v>013001</v>
          </cell>
        </row>
        <row r="600">
          <cell r="J600">
            <v>601477.97</v>
          </cell>
        </row>
        <row r="600">
          <cell r="N600" t="str">
            <v>2010301</v>
          </cell>
        </row>
        <row r="600">
          <cell r="AJ600" t="str">
            <v>1</v>
          </cell>
        </row>
        <row r="601">
          <cell r="B601" t="str">
            <v>013001</v>
          </cell>
        </row>
        <row r="601">
          <cell r="J601">
            <v>64680</v>
          </cell>
        </row>
        <row r="601">
          <cell r="N601" t="str">
            <v>2010301</v>
          </cell>
        </row>
        <row r="601">
          <cell r="AJ601" t="str">
            <v>2</v>
          </cell>
        </row>
        <row r="602">
          <cell r="B602" t="str">
            <v>013001</v>
          </cell>
        </row>
        <row r="602">
          <cell r="J602">
            <v>12336.68</v>
          </cell>
        </row>
        <row r="602">
          <cell r="N602" t="str">
            <v>2010301</v>
          </cell>
        </row>
        <row r="602">
          <cell r="AJ602" t="str">
            <v>2</v>
          </cell>
        </row>
        <row r="603">
          <cell r="B603" t="str">
            <v>013001</v>
          </cell>
        </row>
        <row r="603">
          <cell r="J603">
            <v>9639</v>
          </cell>
        </row>
        <row r="603">
          <cell r="N603" t="str">
            <v>2010301</v>
          </cell>
        </row>
        <row r="603">
          <cell r="AJ603" t="str">
            <v>1</v>
          </cell>
        </row>
        <row r="604">
          <cell r="B604" t="str">
            <v>013001</v>
          </cell>
        </row>
        <row r="604">
          <cell r="J604">
            <v>110160</v>
          </cell>
        </row>
        <row r="604">
          <cell r="N604" t="str">
            <v>2010301</v>
          </cell>
        </row>
        <row r="604">
          <cell r="AJ604" t="str">
            <v>1</v>
          </cell>
        </row>
        <row r="605">
          <cell r="B605" t="str">
            <v>013001</v>
          </cell>
        </row>
        <row r="605">
          <cell r="J605">
            <v>51311.78</v>
          </cell>
        </row>
        <row r="605">
          <cell r="N605" t="str">
            <v>2010301</v>
          </cell>
        </row>
        <row r="605">
          <cell r="AJ605" t="str">
            <v>1</v>
          </cell>
        </row>
        <row r="606">
          <cell r="B606" t="str">
            <v>013001</v>
          </cell>
        </row>
        <row r="606">
          <cell r="J606">
            <v>169378.55</v>
          </cell>
        </row>
        <row r="606">
          <cell r="N606" t="str">
            <v>2010301</v>
          </cell>
        </row>
        <row r="606">
          <cell r="AJ606" t="str">
            <v>1</v>
          </cell>
        </row>
        <row r="607">
          <cell r="B607" t="str">
            <v>013001</v>
          </cell>
        </row>
        <row r="607">
          <cell r="J607">
            <v>20000</v>
          </cell>
        </row>
        <row r="607">
          <cell r="N607" t="str">
            <v>2010301</v>
          </cell>
        </row>
        <row r="607">
          <cell r="AJ607" t="str">
            <v>2</v>
          </cell>
        </row>
        <row r="608">
          <cell r="B608" t="str">
            <v>013001</v>
          </cell>
        </row>
        <row r="608">
          <cell r="J608">
            <v>12000</v>
          </cell>
        </row>
        <row r="608">
          <cell r="N608" t="str">
            <v>2010301</v>
          </cell>
        </row>
        <row r="608">
          <cell r="AJ608" t="str">
            <v>2</v>
          </cell>
        </row>
        <row r="609">
          <cell r="B609" t="str">
            <v>013001</v>
          </cell>
        </row>
        <row r="609">
          <cell r="J609">
            <v>10000</v>
          </cell>
        </row>
        <row r="609">
          <cell r="N609" t="str">
            <v>2010301</v>
          </cell>
        </row>
        <row r="609">
          <cell r="AJ609" t="str">
            <v>2</v>
          </cell>
        </row>
        <row r="610">
          <cell r="B610" t="str">
            <v>013001</v>
          </cell>
        </row>
        <row r="610">
          <cell r="J610">
            <v>5000</v>
          </cell>
        </row>
        <row r="610">
          <cell r="N610" t="str">
            <v>2010301</v>
          </cell>
        </row>
        <row r="610">
          <cell r="AJ610" t="str">
            <v>2</v>
          </cell>
        </row>
        <row r="611">
          <cell r="B611" t="str">
            <v>013001</v>
          </cell>
        </row>
        <row r="611">
          <cell r="J611">
            <v>9117.04</v>
          </cell>
        </row>
        <row r="611">
          <cell r="N611" t="str">
            <v>2010301</v>
          </cell>
        </row>
        <row r="611">
          <cell r="AJ611" t="str">
            <v>2</v>
          </cell>
        </row>
        <row r="612">
          <cell r="B612" t="str">
            <v>013001</v>
          </cell>
        </row>
        <row r="612">
          <cell r="J612">
            <v>3000</v>
          </cell>
        </row>
        <row r="612">
          <cell r="N612" t="str">
            <v>2010301</v>
          </cell>
        </row>
        <row r="612">
          <cell r="AJ612" t="str">
            <v>2</v>
          </cell>
        </row>
        <row r="613">
          <cell r="B613" t="str">
            <v>013001</v>
          </cell>
        </row>
        <row r="613">
          <cell r="J613">
            <v>9000</v>
          </cell>
        </row>
        <row r="613">
          <cell r="N613" t="str">
            <v>2010301</v>
          </cell>
        </row>
        <row r="613">
          <cell r="AJ613" t="str">
            <v>2</v>
          </cell>
        </row>
        <row r="614">
          <cell r="B614" t="str">
            <v>013001</v>
          </cell>
        </row>
        <row r="614">
          <cell r="J614">
            <v>60000</v>
          </cell>
        </row>
        <row r="614">
          <cell r="N614" t="str">
            <v>2010301</v>
          </cell>
        </row>
        <row r="614">
          <cell r="AJ614" t="str">
            <v>2</v>
          </cell>
        </row>
        <row r="615">
          <cell r="B615" t="str">
            <v>013001</v>
          </cell>
        </row>
        <row r="615">
          <cell r="J615">
            <v>24726.8</v>
          </cell>
        </row>
        <row r="615">
          <cell r="N615" t="str">
            <v>2010301</v>
          </cell>
        </row>
        <row r="615">
          <cell r="AJ615" t="str">
            <v>2</v>
          </cell>
        </row>
        <row r="616">
          <cell r="B616" t="str">
            <v>013001</v>
          </cell>
        </row>
        <row r="616">
          <cell r="J616">
            <v>30908.49</v>
          </cell>
        </row>
        <row r="616">
          <cell r="N616" t="str">
            <v>2010301</v>
          </cell>
        </row>
        <row r="616">
          <cell r="AJ616" t="str">
            <v>2</v>
          </cell>
        </row>
        <row r="617">
          <cell r="B617" t="str">
            <v>013001</v>
          </cell>
        </row>
        <row r="617">
          <cell r="J617">
            <v>148360.77</v>
          </cell>
        </row>
        <row r="617">
          <cell r="N617" t="str">
            <v>2010301</v>
          </cell>
        </row>
        <row r="617">
          <cell r="AJ617" t="str">
            <v>1</v>
          </cell>
        </row>
        <row r="618">
          <cell r="B618" t="str">
            <v>013001</v>
          </cell>
        </row>
        <row r="618">
          <cell r="J618">
            <v>69836.24</v>
          </cell>
        </row>
        <row r="618">
          <cell r="N618" t="str">
            <v>2010302</v>
          </cell>
        </row>
        <row r="618">
          <cell r="AJ618" t="str">
            <v>3</v>
          </cell>
        </row>
        <row r="619">
          <cell r="B619" t="str">
            <v>013001</v>
          </cell>
        </row>
        <row r="619">
          <cell r="J619">
            <v>34924</v>
          </cell>
        </row>
        <row r="619">
          <cell r="N619" t="str">
            <v>2150899</v>
          </cell>
        </row>
        <row r="619">
          <cell r="AJ619" t="str">
            <v>3</v>
          </cell>
        </row>
        <row r="620">
          <cell r="B620" t="str">
            <v>013001</v>
          </cell>
        </row>
        <row r="620">
          <cell r="J620">
            <v>5076</v>
          </cell>
        </row>
        <row r="620">
          <cell r="N620" t="str">
            <v>2150899</v>
          </cell>
        </row>
        <row r="620">
          <cell r="AJ620" t="str">
            <v>3</v>
          </cell>
        </row>
        <row r="621">
          <cell r="B621" t="str">
            <v>013001</v>
          </cell>
        </row>
        <row r="621">
          <cell r="J621">
            <v>252265.1</v>
          </cell>
        </row>
        <row r="621">
          <cell r="N621" t="str">
            <v>2150899</v>
          </cell>
        </row>
        <row r="621">
          <cell r="AJ621" t="str">
            <v>3</v>
          </cell>
        </row>
        <row r="622">
          <cell r="B622" t="str">
            <v>013001</v>
          </cell>
        </row>
        <row r="622">
          <cell r="J622">
            <v>1329</v>
          </cell>
        </row>
        <row r="622">
          <cell r="N622" t="str">
            <v>2150899</v>
          </cell>
        </row>
        <row r="622">
          <cell r="AJ622" t="str">
            <v>3</v>
          </cell>
        </row>
        <row r="623">
          <cell r="B623" t="str">
            <v>013001</v>
          </cell>
        </row>
        <row r="623">
          <cell r="J623">
            <v>18671</v>
          </cell>
        </row>
        <row r="623">
          <cell r="N623" t="str">
            <v>2150899</v>
          </cell>
        </row>
        <row r="623">
          <cell r="AJ623" t="str">
            <v>3</v>
          </cell>
        </row>
        <row r="624">
          <cell r="B624" t="str">
            <v>013001</v>
          </cell>
        </row>
        <row r="624">
          <cell r="J624">
            <v>34924</v>
          </cell>
        </row>
        <row r="624">
          <cell r="N624" t="str">
            <v>2150899</v>
          </cell>
        </row>
        <row r="624">
          <cell r="AJ624" t="str">
            <v>3</v>
          </cell>
        </row>
        <row r="625">
          <cell r="B625" t="str">
            <v>013001</v>
          </cell>
        </row>
        <row r="625">
          <cell r="J625">
            <v>75000</v>
          </cell>
        </row>
        <row r="625">
          <cell r="N625" t="str">
            <v>2150899</v>
          </cell>
        </row>
        <row r="625">
          <cell r="AJ625" t="str">
            <v>3</v>
          </cell>
        </row>
        <row r="626">
          <cell r="B626" t="str">
            <v>013001</v>
          </cell>
        </row>
        <row r="626">
          <cell r="J626">
            <v>20000</v>
          </cell>
        </row>
        <row r="626">
          <cell r="N626" t="str">
            <v>2150899</v>
          </cell>
        </row>
        <row r="626">
          <cell r="AJ626" t="str">
            <v>3</v>
          </cell>
        </row>
        <row r="627">
          <cell r="B627" t="str">
            <v>013001</v>
          </cell>
        </row>
        <row r="627">
          <cell r="J627">
            <v>70500</v>
          </cell>
        </row>
        <row r="627">
          <cell r="N627" t="str">
            <v>2150899</v>
          </cell>
        </row>
        <row r="627">
          <cell r="AJ627" t="str">
            <v>3</v>
          </cell>
        </row>
        <row r="628">
          <cell r="B628" t="str">
            <v>013001</v>
          </cell>
        </row>
        <row r="628">
          <cell r="J628">
            <v>60000</v>
          </cell>
        </row>
        <row r="628">
          <cell r="N628" t="str">
            <v>2150899</v>
          </cell>
        </row>
        <row r="628">
          <cell r="AJ628" t="str">
            <v>3</v>
          </cell>
        </row>
        <row r="629">
          <cell r="B629" t="str">
            <v>013001</v>
          </cell>
        </row>
        <row r="629">
          <cell r="J629">
            <v>219100</v>
          </cell>
        </row>
        <row r="629">
          <cell r="N629" t="str">
            <v>2150899</v>
          </cell>
        </row>
        <row r="629">
          <cell r="AJ629" t="str">
            <v>3</v>
          </cell>
        </row>
        <row r="630">
          <cell r="B630" t="str">
            <v>013001</v>
          </cell>
        </row>
        <row r="630">
          <cell r="J630">
            <v>50400</v>
          </cell>
        </row>
        <row r="630">
          <cell r="N630" t="str">
            <v>2150899</v>
          </cell>
        </row>
        <row r="630">
          <cell r="AJ630" t="str">
            <v>3</v>
          </cell>
        </row>
        <row r="631">
          <cell r="B631" t="str">
            <v>013001</v>
          </cell>
        </row>
        <row r="631">
          <cell r="J631">
            <v>11000</v>
          </cell>
        </row>
        <row r="631">
          <cell r="N631" t="str">
            <v>2069999</v>
          </cell>
        </row>
        <row r="631">
          <cell r="AJ631" t="str">
            <v>3</v>
          </cell>
        </row>
        <row r="632">
          <cell r="B632" t="str">
            <v>013001</v>
          </cell>
        </row>
        <row r="632">
          <cell r="J632">
            <v>300000</v>
          </cell>
        </row>
        <row r="632">
          <cell r="N632" t="str">
            <v>2150899</v>
          </cell>
        </row>
        <row r="632">
          <cell r="AJ632" t="str">
            <v>3</v>
          </cell>
        </row>
        <row r="633">
          <cell r="B633" t="str">
            <v>014001</v>
          </cell>
        </row>
        <row r="633">
          <cell r="J633">
            <v>18270</v>
          </cell>
        </row>
        <row r="633">
          <cell r="N633" t="str">
            <v>2010507</v>
          </cell>
        </row>
        <row r="633">
          <cell r="AJ633" t="str">
            <v>3</v>
          </cell>
        </row>
        <row r="634">
          <cell r="B634" t="str">
            <v>014001</v>
          </cell>
        </row>
        <row r="634">
          <cell r="J634">
            <v>39000</v>
          </cell>
        </row>
        <row r="634">
          <cell r="N634" t="str">
            <v>2010507</v>
          </cell>
        </row>
        <row r="634">
          <cell r="AJ634" t="str">
            <v>3</v>
          </cell>
        </row>
        <row r="635">
          <cell r="B635" t="str">
            <v>014001</v>
          </cell>
        </row>
        <row r="635">
          <cell r="J635">
            <v>40000</v>
          </cell>
        </row>
        <row r="635">
          <cell r="N635" t="str">
            <v>2010507</v>
          </cell>
        </row>
        <row r="635">
          <cell r="AJ635" t="str">
            <v>3</v>
          </cell>
        </row>
        <row r="636">
          <cell r="B636" t="str">
            <v>014001</v>
          </cell>
        </row>
        <row r="636">
          <cell r="J636">
            <v>61212</v>
          </cell>
        </row>
        <row r="636">
          <cell r="N636" t="str">
            <v>2010501</v>
          </cell>
        </row>
        <row r="636">
          <cell r="AJ636" t="str">
            <v>1</v>
          </cell>
        </row>
        <row r="637">
          <cell r="B637" t="str">
            <v>014001</v>
          </cell>
        </row>
        <row r="637">
          <cell r="J637">
            <v>63582.69</v>
          </cell>
        </row>
        <row r="637">
          <cell r="N637" t="str">
            <v>2010501</v>
          </cell>
        </row>
        <row r="637">
          <cell r="AJ637" t="str">
            <v>1</v>
          </cell>
        </row>
        <row r="638">
          <cell r="B638" t="str">
            <v>014001</v>
          </cell>
        </row>
        <row r="638">
          <cell r="J638">
            <v>278670</v>
          </cell>
        </row>
        <row r="638">
          <cell r="N638" t="str">
            <v>2010501</v>
          </cell>
        </row>
        <row r="638">
          <cell r="AJ638" t="str">
            <v>1</v>
          </cell>
        </row>
        <row r="639">
          <cell r="B639" t="str">
            <v>014001</v>
          </cell>
        </row>
        <row r="639">
          <cell r="J639">
            <v>37902.25</v>
          </cell>
        </row>
        <row r="639">
          <cell r="N639" t="str">
            <v>2010501</v>
          </cell>
        </row>
        <row r="639">
          <cell r="AJ639" t="str">
            <v>1</v>
          </cell>
        </row>
        <row r="640">
          <cell r="B640" t="str">
            <v>014001</v>
          </cell>
        </row>
        <row r="640">
          <cell r="J640">
            <v>221628</v>
          </cell>
        </row>
        <row r="640">
          <cell r="N640" t="str">
            <v>2010501</v>
          </cell>
        </row>
        <row r="640">
          <cell r="AJ640" t="str">
            <v>1</v>
          </cell>
        </row>
        <row r="641">
          <cell r="B641" t="str">
            <v>014001</v>
          </cell>
        </row>
        <row r="641">
          <cell r="J641">
            <v>6500</v>
          </cell>
        </row>
        <row r="641">
          <cell r="N641" t="str">
            <v>2010501</v>
          </cell>
        </row>
        <row r="641">
          <cell r="AJ641" t="str">
            <v>2</v>
          </cell>
        </row>
        <row r="642">
          <cell r="B642" t="str">
            <v>014001</v>
          </cell>
        </row>
        <row r="642">
          <cell r="J642">
            <v>0</v>
          </cell>
        </row>
        <row r="642">
          <cell r="N642" t="str">
            <v>2010501</v>
          </cell>
        </row>
        <row r="642">
          <cell r="AJ642" t="str">
            <v>1</v>
          </cell>
        </row>
        <row r="643">
          <cell r="B643" t="str">
            <v>014001</v>
          </cell>
        </row>
        <row r="643">
          <cell r="J643">
            <v>64709.76</v>
          </cell>
        </row>
        <row r="643">
          <cell r="N643" t="str">
            <v>2010501</v>
          </cell>
        </row>
        <row r="643">
          <cell r="AJ643" t="str">
            <v>1</v>
          </cell>
        </row>
        <row r="644">
          <cell r="B644" t="str">
            <v>014001</v>
          </cell>
        </row>
        <row r="644">
          <cell r="J644">
            <v>21077.84</v>
          </cell>
        </row>
        <row r="644">
          <cell r="N644" t="str">
            <v>2010501</v>
          </cell>
        </row>
        <row r="644">
          <cell r="AJ644" t="str">
            <v>1</v>
          </cell>
        </row>
        <row r="645">
          <cell r="B645" t="str">
            <v>014001</v>
          </cell>
        </row>
        <row r="645">
          <cell r="J645">
            <v>78286.05</v>
          </cell>
        </row>
        <row r="645">
          <cell r="N645" t="str">
            <v>2010501</v>
          </cell>
        </row>
        <row r="645">
          <cell r="AJ645" t="str">
            <v>1</v>
          </cell>
        </row>
        <row r="646">
          <cell r="B646" t="str">
            <v>014001</v>
          </cell>
        </row>
        <row r="646">
          <cell r="J646">
            <v>9508</v>
          </cell>
        </row>
        <row r="646">
          <cell r="N646" t="str">
            <v>2010501</v>
          </cell>
        </row>
        <row r="646">
          <cell r="AJ646" t="str">
            <v>2</v>
          </cell>
        </row>
        <row r="647">
          <cell r="B647" t="str">
            <v>014001</v>
          </cell>
        </row>
        <row r="647">
          <cell r="J647">
            <v>20000</v>
          </cell>
        </row>
        <row r="647">
          <cell r="N647" t="str">
            <v>2010501</v>
          </cell>
        </row>
        <row r="647">
          <cell r="AJ647" t="str">
            <v>2</v>
          </cell>
        </row>
        <row r="648">
          <cell r="B648" t="str">
            <v>014001</v>
          </cell>
        </row>
        <row r="648">
          <cell r="J648">
            <v>6724.35</v>
          </cell>
        </row>
        <row r="648">
          <cell r="N648" t="str">
            <v>2010501</v>
          </cell>
        </row>
        <row r="648">
          <cell r="AJ648" t="str">
            <v>2</v>
          </cell>
        </row>
        <row r="649">
          <cell r="B649" t="str">
            <v>014001</v>
          </cell>
        </row>
        <row r="649">
          <cell r="J649">
            <v>0</v>
          </cell>
        </row>
        <row r="649">
          <cell r="N649" t="str">
            <v>2010501</v>
          </cell>
        </row>
        <row r="649">
          <cell r="AJ649" t="str">
            <v>2</v>
          </cell>
        </row>
        <row r="650">
          <cell r="B650" t="str">
            <v>014001</v>
          </cell>
        </row>
        <row r="650">
          <cell r="J650">
            <v>10800</v>
          </cell>
        </row>
        <row r="650">
          <cell r="N650" t="str">
            <v>2010501</v>
          </cell>
        </row>
        <row r="650">
          <cell r="AJ650" t="str">
            <v>2</v>
          </cell>
        </row>
        <row r="651">
          <cell r="B651" t="str">
            <v>014001</v>
          </cell>
        </row>
        <row r="651">
          <cell r="J651">
            <v>6502.24</v>
          </cell>
        </row>
        <row r="651">
          <cell r="N651" t="str">
            <v>2010501</v>
          </cell>
        </row>
        <row r="651">
          <cell r="AJ651" t="str">
            <v>2</v>
          </cell>
        </row>
        <row r="652">
          <cell r="B652" t="str">
            <v>014001</v>
          </cell>
        </row>
        <row r="652">
          <cell r="J652">
            <v>17077.65</v>
          </cell>
        </row>
        <row r="652">
          <cell r="N652" t="str">
            <v>2010501</v>
          </cell>
        </row>
        <row r="652">
          <cell r="AJ652" t="str">
            <v>2</v>
          </cell>
        </row>
        <row r="653">
          <cell r="B653" t="str">
            <v>014001</v>
          </cell>
        </row>
        <row r="653">
          <cell r="J653">
            <v>13662.12</v>
          </cell>
        </row>
        <row r="653">
          <cell r="N653" t="str">
            <v>2010501</v>
          </cell>
        </row>
        <row r="653">
          <cell r="AJ653" t="str">
            <v>2</v>
          </cell>
        </row>
        <row r="654">
          <cell r="B654" t="str">
            <v>014001</v>
          </cell>
        </row>
        <row r="654">
          <cell r="J654">
            <v>81972.72</v>
          </cell>
        </row>
        <row r="654">
          <cell r="N654" t="str">
            <v>2010501</v>
          </cell>
        </row>
        <row r="654">
          <cell r="AJ654" t="str">
            <v>1</v>
          </cell>
        </row>
        <row r="655">
          <cell r="B655" t="str">
            <v>014001</v>
          </cell>
        </row>
        <row r="655">
          <cell r="J655">
            <v>281250</v>
          </cell>
        </row>
        <row r="655">
          <cell r="N655" t="str">
            <v>2010505</v>
          </cell>
        </row>
        <row r="655">
          <cell r="AJ655" t="str">
            <v>3</v>
          </cell>
        </row>
        <row r="656">
          <cell r="B656" t="str">
            <v>014001</v>
          </cell>
        </row>
        <row r="656">
          <cell r="J656">
            <v>101250</v>
          </cell>
        </row>
        <row r="656">
          <cell r="N656" t="str">
            <v>2010505</v>
          </cell>
        </row>
        <row r="656">
          <cell r="AJ656" t="str">
            <v>3</v>
          </cell>
        </row>
        <row r="657">
          <cell r="B657" t="str">
            <v>014001</v>
          </cell>
        </row>
        <row r="657">
          <cell r="J657">
            <v>101250</v>
          </cell>
        </row>
        <row r="657">
          <cell r="N657" t="str">
            <v>2010505</v>
          </cell>
        </row>
        <row r="657">
          <cell r="AJ657" t="str">
            <v>3</v>
          </cell>
        </row>
        <row r="658">
          <cell r="B658" t="str">
            <v>014001</v>
          </cell>
        </row>
        <row r="658">
          <cell r="J658">
            <v>0</v>
          </cell>
        </row>
        <row r="658">
          <cell r="N658" t="str">
            <v>2069999</v>
          </cell>
        </row>
        <row r="658">
          <cell r="AJ658" t="str">
            <v>3</v>
          </cell>
        </row>
        <row r="659">
          <cell r="B659" t="str">
            <v>014001</v>
          </cell>
        </row>
        <row r="659">
          <cell r="J659">
            <v>464.59</v>
          </cell>
        </row>
        <row r="659">
          <cell r="N659" t="str">
            <v>2010506</v>
          </cell>
        </row>
        <row r="659">
          <cell r="AJ659" t="str">
            <v>3</v>
          </cell>
        </row>
        <row r="660">
          <cell r="B660" t="str">
            <v>014001</v>
          </cell>
        </row>
        <row r="660">
          <cell r="J660">
            <v>2500</v>
          </cell>
        </row>
        <row r="660">
          <cell r="N660" t="str">
            <v>2010506</v>
          </cell>
        </row>
        <row r="660">
          <cell r="AJ660" t="str">
            <v>3</v>
          </cell>
        </row>
        <row r="661">
          <cell r="B661" t="str">
            <v>014001</v>
          </cell>
        </row>
        <row r="661">
          <cell r="J661">
            <v>23080</v>
          </cell>
        </row>
        <row r="661">
          <cell r="N661" t="str">
            <v>2010506</v>
          </cell>
        </row>
        <row r="661">
          <cell r="AJ661" t="str">
            <v>3</v>
          </cell>
        </row>
        <row r="662">
          <cell r="B662" t="str">
            <v>014001</v>
          </cell>
        </row>
        <row r="662">
          <cell r="J662">
            <v>20180.3</v>
          </cell>
        </row>
        <row r="662">
          <cell r="N662" t="str">
            <v>2010506</v>
          </cell>
        </row>
        <row r="662">
          <cell r="AJ662" t="str">
            <v>3</v>
          </cell>
        </row>
        <row r="663">
          <cell r="B663" t="str">
            <v>014001</v>
          </cell>
        </row>
        <row r="663">
          <cell r="J663">
            <v>12148.52</v>
          </cell>
        </row>
        <row r="663">
          <cell r="N663" t="str">
            <v>2010506</v>
          </cell>
        </row>
        <row r="663">
          <cell r="AJ663" t="str">
            <v>3</v>
          </cell>
        </row>
        <row r="664">
          <cell r="B664" t="str">
            <v>014001</v>
          </cell>
        </row>
        <row r="664">
          <cell r="J664">
            <v>10000</v>
          </cell>
        </row>
        <row r="664">
          <cell r="N664" t="str">
            <v>2010506</v>
          </cell>
        </row>
        <row r="664">
          <cell r="AJ664" t="str">
            <v>3</v>
          </cell>
        </row>
        <row r="665">
          <cell r="B665" t="str">
            <v>014001</v>
          </cell>
        </row>
        <row r="665">
          <cell r="J665">
            <v>46275.11</v>
          </cell>
        </row>
        <row r="665">
          <cell r="N665" t="str">
            <v>2010506</v>
          </cell>
        </row>
        <row r="665">
          <cell r="AJ665" t="str">
            <v>3</v>
          </cell>
        </row>
        <row r="666">
          <cell r="B666" t="str">
            <v>014001</v>
          </cell>
        </row>
        <row r="666">
          <cell r="J666">
            <v>7695</v>
          </cell>
        </row>
        <row r="666">
          <cell r="N666" t="str">
            <v>2010506</v>
          </cell>
        </row>
        <row r="666">
          <cell r="AJ666" t="str">
            <v>3</v>
          </cell>
        </row>
        <row r="667">
          <cell r="B667" t="str">
            <v>014001</v>
          </cell>
        </row>
        <row r="667">
          <cell r="J667">
            <v>46340</v>
          </cell>
        </row>
        <row r="667">
          <cell r="N667" t="str">
            <v>2010506</v>
          </cell>
        </row>
        <row r="667">
          <cell r="AJ667" t="str">
            <v>3</v>
          </cell>
        </row>
        <row r="668">
          <cell r="B668" t="str">
            <v>014001</v>
          </cell>
        </row>
        <row r="668">
          <cell r="J668">
            <v>9819.7</v>
          </cell>
        </row>
        <row r="668">
          <cell r="N668" t="str">
            <v>2010506</v>
          </cell>
        </row>
        <row r="668">
          <cell r="AJ668" t="str">
            <v>3</v>
          </cell>
        </row>
        <row r="669">
          <cell r="B669" t="str">
            <v>014001</v>
          </cell>
        </row>
        <row r="669">
          <cell r="J669">
            <v>40080</v>
          </cell>
        </row>
        <row r="669">
          <cell r="N669" t="str">
            <v>2010506</v>
          </cell>
        </row>
        <row r="669">
          <cell r="AJ669" t="str">
            <v>3</v>
          </cell>
        </row>
        <row r="670">
          <cell r="B670" t="str">
            <v>014001</v>
          </cell>
        </row>
        <row r="670">
          <cell r="J670">
            <v>13260.3</v>
          </cell>
        </row>
        <row r="670">
          <cell r="N670" t="str">
            <v>2010506</v>
          </cell>
        </row>
        <row r="670">
          <cell r="AJ670" t="str">
            <v>3</v>
          </cell>
        </row>
        <row r="671">
          <cell r="B671" t="str">
            <v>015001</v>
          </cell>
        </row>
        <row r="671">
          <cell r="J671">
            <v>0</v>
          </cell>
        </row>
        <row r="671">
          <cell r="N671" t="str">
            <v>2010302</v>
          </cell>
        </row>
        <row r="671">
          <cell r="AJ671" t="str">
            <v>3</v>
          </cell>
        </row>
        <row r="672">
          <cell r="B672" t="str">
            <v>015001</v>
          </cell>
        </row>
        <row r="672">
          <cell r="J672">
            <v>1000</v>
          </cell>
        </row>
        <row r="672">
          <cell r="N672" t="str">
            <v>2010302</v>
          </cell>
        </row>
        <row r="672">
          <cell r="AJ672" t="str">
            <v>3</v>
          </cell>
        </row>
        <row r="673">
          <cell r="B673" t="str">
            <v>015001</v>
          </cell>
        </row>
        <row r="673">
          <cell r="J673">
            <v>6000</v>
          </cell>
        </row>
        <row r="673">
          <cell r="N673" t="str">
            <v>2010302</v>
          </cell>
        </row>
        <row r="673">
          <cell r="AJ673" t="str">
            <v>3</v>
          </cell>
        </row>
        <row r="674">
          <cell r="B674" t="str">
            <v>015001</v>
          </cell>
        </row>
        <row r="674">
          <cell r="J674">
            <v>23856</v>
          </cell>
        </row>
        <row r="674">
          <cell r="N674" t="str">
            <v>2010302</v>
          </cell>
        </row>
        <row r="674">
          <cell r="AJ674" t="str">
            <v>3</v>
          </cell>
        </row>
        <row r="675">
          <cell r="B675" t="str">
            <v>015001</v>
          </cell>
        </row>
        <row r="675">
          <cell r="J675">
            <v>0</v>
          </cell>
        </row>
        <row r="675">
          <cell r="N675" t="str">
            <v>2010302</v>
          </cell>
        </row>
        <row r="675">
          <cell r="AJ675" t="str">
            <v>3</v>
          </cell>
        </row>
        <row r="676">
          <cell r="B676" t="str">
            <v>015001</v>
          </cell>
        </row>
        <row r="676">
          <cell r="J676">
            <v>2800</v>
          </cell>
        </row>
        <row r="676">
          <cell r="N676" t="str">
            <v>2010302</v>
          </cell>
        </row>
        <row r="676">
          <cell r="AJ676" t="str">
            <v>3</v>
          </cell>
        </row>
        <row r="677">
          <cell r="B677" t="str">
            <v>015001</v>
          </cell>
        </row>
        <row r="677">
          <cell r="J677">
            <v>2950</v>
          </cell>
        </row>
        <row r="677">
          <cell r="N677" t="str">
            <v>2010302</v>
          </cell>
        </row>
        <row r="677">
          <cell r="AJ677" t="str">
            <v>3</v>
          </cell>
        </row>
        <row r="678">
          <cell r="B678" t="str">
            <v>015001</v>
          </cell>
        </row>
        <row r="678">
          <cell r="J678">
            <v>54000</v>
          </cell>
        </row>
        <row r="678">
          <cell r="N678" t="str">
            <v>2010302</v>
          </cell>
        </row>
        <row r="678">
          <cell r="AJ678" t="str">
            <v>3</v>
          </cell>
        </row>
        <row r="679">
          <cell r="B679" t="str">
            <v>015001</v>
          </cell>
        </row>
        <row r="679">
          <cell r="J679">
            <v>28076.68</v>
          </cell>
        </row>
        <row r="679">
          <cell r="N679" t="str">
            <v>2010301</v>
          </cell>
        </row>
        <row r="679">
          <cell r="AJ679" t="str">
            <v>1</v>
          </cell>
        </row>
        <row r="680">
          <cell r="B680" t="str">
            <v>015001</v>
          </cell>
        </row>
        <row r="680">
          <cell r="J680">
            <v>26165.44</v>
          </cell>
        </row>
        <row r="680">
          <cell r="N680" t="str">
            <v>2010301</v>
          </cell>
        </row>
        <row r="680">
          <cell r="AJ680" t="str">
            <v>1</v>
          </cell>
        </row>
        <row r="681">
          <cell r="B681" t="str">
            <v>015001</v>
          </cell>
        </row>
        <row r="681">
          <cell r="J681">
            <v>25522.27</v>
          </cell>
        </row>
        <row r="681">
          <cell r="N681" t="str">
            <v>2010301</v>
          </cell>
        </row>
        <row r="681">
          <cell r="AJ681" t="str">
            <v>1</v>
          </cell>
        </row>
        <row r="682">
          <cell r="B682" t="str">
            <v>015001</v>
          </cell>
        </row>
        <row r="682">
          <cell r="J682">
            <v>39038.93</v>
          </cell>
        </row>
        <row r="682">
          <cell r="N682" t="str">
            <v>2010301</v>
          </cell>
        </row>
        <row r="682">
          <cell r="AJ682" t="str">
            <v>1</v>
          </cell>
        </row>
        <row r="683">
          <cell r="B683" t="str">
            <v>015001</v>
          </cell>
        </row>
        <row r="683">
          <cell r="J683">
            <v>550</v>
          </cell>
        </row>
        <row r="683">
          <cell r="N683" t="str">
            <v>2010301</v>
          </cell>
        </row>
        <row r="683">
          <cell r="AJ683" t="str">
            <v>1</v>
          </cell>
        </row>
        <row r="684">
          <cell r="B684" t="str">
            <v>015001</v>
          </cell>
        </row>
        <row r="684">
          <cell r="J684">
            <v>26165.44</v>
          </cell>
        </row>
        <row r="684">
          <cell r="N684" t="str">
            <v>2010301</v>
          </cell>
        </row>
        <row r="684">
          <cell r="AJ684" t="str">
            <v>1</v>
          </cell>
        </row>
        <row r="685">
          <cell r="B685" t="str">
            <v>015001</v>
          </cell>
        </row>
        <row r="685">
          <cell r="J685">
            <v>550</v>
          </cell>
        </row>
        <row r="685">
          <cell r="N685" t="str">
            <v>2010301</v>
          </cell>
        </row>
        <row r="685">
          <cell r="AJ685" t="str">
            <v>1</v>
          </cell>
        </row>
        <row r="686">
          <cell r="B686" t="str">
            <v>015001</v>
          </cell>
        </row>
        <row r="686">
          <cell r="J686">
            <v>66348</v>
          </cell>
        </row>
        <row r="686">
          <cell r="N686" t="str">
            <v>2010301</v>
          </cell>
        </row>
        <row r="686">
          <cell r="AJ686" t="str">
            <v>1</v>
          </cell>
        </row>
        <row r="687">
          <cell r="B687" t="str">
            <v>015001</v>
          </cell>
        </row>
        <row r="687">
          <cell r="J687">
            <v>37096.13</v>
          </cell>
        </row>
        <row r="687">
          <cell r="N687" t="str">
            <v>2010301</v>
          </cell>
        </row>
        <row r="687">
          <cell r="AJ687" t="str">
            <v>1</v>
          </cell>
        </row>
        <row r="688">
          <cell r="B688" t="str">
            <v>015001</v>
          </cell>
        </row>
        <row r="688">
          <cell r="J688">
            <v>33222.1</v>
          </cell>
        </row>
        <row r="688">
          <cell r="N688" t="str">
            <v>2010301</v>
          </cell>
        </row>
        <row r="688">
          <cell r="AJ688" t="str">
            <v>1</v>
          </cell>
        </row>
        <row r="689">
          <cell r="B689" t="str">
            <v>015001</v>
          </cell>
        </row>
        <row r="689">
          <cell r="J689">
            <v>550</v>
          </cell>
        </row>
        <row r="689">
          <cell r="N689" t="str">
            <v>2010301</v>
          </cell>
        </row>
        <row r="689">
          <cell r="AJ689" t="str">
            <v>2</v>
          </cell>
        </row>
        <row r="690">
          <cell r="B690" t="str">
            <v>015001</v>
          </cell>
        </row>
        <row r="690">
          <cell r="J690">
            <v>1200</v>
          </cell>
        </row>
        <row r="690">
          <cell r="N690" t="str">
            <v>2010301</v>
          </cell>
        </row>
        <row r="690">
          <cell r="AJ690" t="str">
            <v>2</v>
          </cell>
        </row>
        <row r="691">
          <cell r="B691" t="str">
            <v>015001</v>
          </cell>
        </row>
        <row r="691">
          <cell r="J691">
            <v>0</v>
          </cell>
        </row>
        <row r="691">
          <cell r="N691" t="str">
            <v>2010301</v>
          </cell>
        </row>
        <row r="691">
          <cell r="AJ691" t="str">
            <v>2</v>
          </cell>
        </row>
        <row r="692">
          <cell r="B692" t="str">
            <v>015001</v>
          </cell>
        </row>
        <row r="692">
          <cell r="J692">
            <v>1200</v>
          </cell>
        </row>
        <row r="692">
          <cell r="N692" t="str">
            <v>2010301</v>
          </cell>
        </row>
        <row r="692">
          <cell r="AJ692" t="str">
            <v>2</v>
          </cell>
        </row>
        <row r="693">
          <cell r="B693" t="str">
            <v>015001</v>
          </cell>
        </row>
        <row r="693">
          <cell r="J693">
            <v>550</v>
          </cell>
        </row>
        <row r="693">
          <cell r="N693" t="str">
            <v>2010301</v>
          </cell>
        </row>
        <row r="693">
          <cell r="AJ693" t="str">
            <v>2</v>
          </cell>
        </row>
        <row r="694">
          <cell r="B694" t="str">
            <v>015001</v>
          </cell>
        </row>
        <row r="694">
          <cell r="J694">
            <v>1200</v>
          </cell>
        </row>
        <row r="694">
          <cell r="N694" t="str">
            <v>2010301</v>
          </cell>
        </row>
        <row r="694">
          <cell r="AJ694" t="str">
            <v>1</v>
          </cell>
        </row>
        <row r="695">
          <cell r="B695" t="str">
            <v>015001</v>
          </cell>
        </row>
        <row r="695">
          <cell r="J695">
            <v>235.19</v>
          </cell>
        </row>
        <row r="695">
          <cell r="N695" t="str">
            <v>2010301</v>
          </cell>
        </row>
        <row r="695">
          <cell r="AJ695" t="str">
            <v>2</v>
          </cell>
        </row>
        <row r="696">
          <cell r="B696" t="str">
            <v>015001</v>
          </cell>
        </row>
        <row r="696">
          <cell r="J696">
            <v>3000</v>
          </cell>
        </row>
        <row r="696">
          <cell r="N696" t="str">
            <v>2010301</v>
          </cell>
        </row>
        <row r="696">
          <cell r="AJ696" t="str">
            <v>2</v>
          </cell>
        </row>
        <row r="697">
          <cell r="B697" t="str">
            <v>015001</v>
          </cell>
        </row>
        <row r="697">
          <cell r="J697">
            <v>3000</v>
          </cell>
        </row>
        <row r="697">
          <cell r="N697" t="str">
            <v>2010301</v>
          </cell>
        </row>
        <row r="697">
          <cell r="AJ697" t="str">
            <v>2</v>
          </cell>
        </row>
        <row r="698">
          <cell r="B698" t="str">
            <v>015001</v>
          </cell>
        </row>
        <row r="698">
          <cell r="J698">
            <v>4000</v>
          </cell>
        </row>
        <row r="698">
          <cell r="N698" t="str">
            <v>2010301</v>
          </cell>
        </row>
        <row r="698">
          <cell r="AJ698" t="str">
            <v>2</v>
          </cell>
        </row>
        <row r="699">
          <cell r="B699" t="str">
            <v>015001</v>
          </cell>
        </row>
        <row r="699">
          <cell r="J699">
            <v>3000</v>
          </cell>
        </row>
        <row r="699">
          <cell r="N699" t="str">
            <v>2010301</v>
          </cell>
        </row>
        <row r="699">
          <cell r="AJ699" t="str">
            <v>2</v>
          </cell>
        </row>
        <row r="700">
          <cell r="B700" t="str">
            <v>015001</v>
          </cell>
        </row>
        <row r="700">
          <cell r="J700">
            <v>0</v>
          </cell>
        </row>
        <row r="700">
          <cell r="N700" t="str">
            <v>2010301</v>
          </cell>
        </row>
        <row r="700">
          <cell r="AJ700" t="str">
            <v>2</v>
          </cell>
        </row>
        <row r="701">
          <cell r="B701" t="str">
            <v>015001</v>
          </cell>
        </row>
        <row r="701">
          <cell r="J701">
            <v>5520</v>
          </cell>
        </row>
        <row r="701">
          <cell r="N701" t="str">
            <v>2010301</v>
          </cell>
        </row>
        <row r="701">
          <cell r="AJ701" t="str">
            <v>2</v>
          </cell>
        </row>
        <row r="702">
          <cell r="B702" t="str">
            <v>101001</v>
          </cell>
        </row>
        <row r="702">
          <cell r="J702">
            <v>818143</v>
          </cell>
        </row>
        <row r="702">
          <cell r="N702" t="str">
            <v>2130399</v>
          </cell>
        </row>
        <row r="702">
          <cell r="AJ702" t="str">
            <v>3</v>
          </cell>
        </row>
        <row r="703">
          <cell r="B703" t="str">
            <v>101001</v>
          </cell>
        </row>
        <row r="703">
          <cell r="J703">
            <v>0</v>
          </cell>
        </row>
        <row r="703">
          <cell r="N703" t="str">
            <v>2139999</v>
          </cell>
        </row>
        <row r="703">
          <cell r="AJ703" t="str">
            <v>3</v>
          </cell>
        </row>
        <row r="704">
          <cell r="B704" t="str">
            <v>101001</v>
          </cell>
        </row>
        <row r="704">
          <cell r="J704">
            <v>0</v>
          </cell>
        </row>
        <row r="704">
          <cell r="N704" t="str">
            <v>2130199</v>
          </cell>
        </row>
        <row r="704">
          <cell r="AJ704" t="str">
            <v>3</v>
          </cell>
        </row>
        <row r="705">
          <cell r="B705" t="str">
            <v>101001</v>
          </cell>
        </row>
        <row r="705">
          <cell r="J705">
            <v>0</v>
          </cell>
        </row>
        <row r="705">
          <cell r="N705" t="str">
            <v>2130199</v>
          </cell>
        </row>
        <row r="705">
          <cell r="AJ705" t="str">
            <v>3</v>
          </cell>
        </row>
        <row r="706">
          <cell r="B706" t="str">
            <v>101001</v>
          </cell>
        </row>
        <row r="706">
          <cell r="J706">
            <v>0</v>
          </cell>
        </row>
        <row r="706">
          <cell r="N706" t="str">
            <v>2130399</v>
          </cell>
        </row>
        <row r="706">
          <cell r="AJ706" t="str">
            <v>3</v>
          </cell>
        </row>
        <row r="707">
          <cell r="B707" t="str">
            <v>101001</v>
          </cell>
        </row>
        <row r="707">
          <cell r="J707">
            <v>0</v>
          </cell>
        </row>
        <row r="707">
          <cell r="N707" t="str">
            <v>2139901</v>
          </cell>
        </row>
        <row r="707">
          <cell r="AJ707" t="str">
            <v>3</v>
          </cell>
        </row>
        <row r="708">
          <cell r="B708" t="str">
            <v>101001</v>
          </cell>
        </row>
        <row r="708">
          <cell r="J708">
            <v>200000</v>
          </cell>
        </row>
        <row r="708">
          <cell r="N708" t="str">
            <v>2130199</v>
          </cell>
        </row>
        <row r="708">
          <cell r="AJ708" t="str">
            <v>3</v>
          </cell>
        </row>
        <row r="709">
          <cell r="B709" t="str">
            <v>101001</v>
          </cell>
        </row>
        <row r="709">
          <cell r="J709">
            <v>2000000</v>
          </cell>
        </row>
        <row r="709">
          <cell r="N709" t="str">
            <v>2130305</v>
          </cell>
        </row>
        <row r="709">
          <cell r="AJ709" t="str">
            <v>3</v>
          </cell>
        </row>
        <row r="710">
          <cell r="B710" t="str">
            <v>101001</v>
          </cell>
        </row>
        <row r="710">
          <cell r="J710">
            <v>223080</v>
          </cell>
        </row>
        <row r="710">
          <cell r="N710" t="str">
            <v>2130108</v>
          </cell>
        </row>
        <row r="710">
          <cell r="AJ710" t="str">
            <v>3</v>
          </cell>
        </row>
        <row r="711">
          <cell r="B711" t="str">
            <v>101001</v>
          </cell>
        </row>
        <row r="711">
          <cell r="J711">
            <v>30000</v>
          </cell>
        </row>
        <row r="711">
          <cell r="N711" t="str">
            <v>2130319</v>
          </cell>
        </row>
        <row r="711">
          <cell r="AJ711" t="str">
            <v>3</v>
          </cell>
        </row>
        <row r="712">
          <cell r="B712" t="str">
            <v>101001</v>
          </cell>
        </row>
        <row r="712">
          <cell r="J712">
            <v>300000</v>
          </cell>
        </row>
        <row r="712">
          <cell r="N712" t="str">
            <v>2130319</v>
          </cell>
        </row>
        <row r="712">
          <cell r="AJ712" t="str">
            <v>3</v>
          </cell>
        </row>
        <row r="713">
          <cell r="B713" t="str">
            <v>101001</v>
          </cell>
        </row>
        <row r="713">
          <cell r="J713">
            <v>40000</v>
          </cell>
        </row>
        <row r="713">
          <cell r="N713" t="str">
            <v>2130319</v>
          </cell>
        </row>
        <row r="713">
          <cell r="AJ713" t="str">
            <v>3</v>
          </cell>
        </row>
        <row r="714">
          <cell r="B714" t="str">
            <v>101001</v>
          </cell>
        </row>
        <row r="714">
          <cell r="J714">
            <v>99731.68</v>
          </cell>
        </row>
        <row r="714">
          <cell r="N714" t="str">
            <v>2130319</v>
          </cell>
        </row>
        <row r="714">
          <cell r="AJ714" t="str">
            <v>3</v>
          </cell>
        </row>
        <row r="715">
          <cell r="B715" t="str">
            <v>101001</v>
          </cell>
        </row>
        <row r="715">
          <cell r="J715">
            <v>126082</v>
          </cell>
        </row>
        <row r="715">
          <cell r="N715" t="str">
            <v>2130319</v>
          </cell>
        </row>
        <row r="715">
          <cell r="AJ715" t="str">
            <v>3</v>
          </cell>
        </row>
        <row r="716">
          <cell r="B716" t="str">
            <v>101001</v>
          </cell>
        </row>
        <row r="716">
          <cell r="J716">
            <v>30000</v>
          </cell>
        </row>
        <row r="716">
          <cell r="N716" t="str">
            <v>2130319</v>
          </cell>
        </row>
        <row r="716">
          <cell r="AJ716" t="str">
            <v>3</v>
          </cell>
        </row>
        <row r="717">
          <cell r="B717" t="str">
            <v>101001</v>
          </cell>
        </row>
        <row r="717">
          <cell r="J717">
            <v>80000</v>
          </cell>
        </row>
        <row r="717">
          <cell r="N717" t="str">
            <v>2130319</v>
          </cell>
        </row>
        <row r="717">
          <cell r="AJ717" t="str">
            <v>3</v>
          </cell>
        </row>
        <row r="718">
          <cell r="B718" t="str">
            <v>101001</v>
          </cell>
        </row>
        <row r="718">
          <cell r="J718">
            <v>260000</v>
          </cell>
        </row>
        <row r="718">
          <cell r="N718" t="str">
            <v>2130310</v>
          </cell>
        </row>
        <row r="718">
          <cell r="AJ718" t="str">
            <v>3</v>
          </cell>
        </row>
        <row r="719">
          <cell r="B719" t="str">
            <v>101001</v>
          </cell>
        </row>
        <row r="719">
          <cell r="J719">
            <v>421907.58</v>
          </cell>
        </row>
        <row r="719">
          <cell r="N719" t="str">
            <v>2130101</v>
          </cell>
        </row>
        <row r="719">
          <cell r="AJ719" t="str">
            <v>1</v>
          </cell>
        </row>
        <row r="720">
          <cell r="B720" t="str">
            <v>101001</v>
          </cell>
        </row>
        <row r="720">
          <cell r="J720">
            <v>278418.77</v>
          </cell>
        </row>
        <row r="720">
          <cell r="N720" t="str">
            <v>2130101</v>
          </cell>
        </row>
        <row r="720">
          <cell r="AJ720" t="str">
            <v>1</v>
          </cell>
        </row>
        <row r="721">
          <cell r="B721" t="str">
            <v>101001</v>
          </cell>
        </row>
        <row r="721">
          <cell r="J721">
            <v>174519.14</v>
          </cell>
        </row>
        <row r="721">
          <cell r="N721" t="str">
            <v>2130101</v>
          </cell>
        </row>
        <row r="721">
          <cell r="AJ721" t="str">
            <v>1</v>
          </cell>
        </row>
        <row r="722">
          <cell r="B722" t="str">
            <v>101001</v>
          </cell>
        </row>
        <row r="722">
          <cell r="J722">
            <v>543750.38</v>
          </cell>
        </row>
        <row r="722">
          <cell r="N722" t="str">
            <v>2130101</v>
          </cell>
        </row>
        <row r="722">
          <cell r="AJ722" t="str">
            <v>1</v>
          </cell>
        </row>
        <row r="723">
          <cell r="B723" t="str">
            <v>101001</v>
          </cell>
        </row>
        <row r="723">
          <cell r="J723">
            <v>16210</v>
          </cell>
        </row>
        <row r="723">
          <cell r="N723" t="str">
            <v>2130101</v>
          </cell>
        </row>
        <row r="723">
          <cell r="AJ723" t="str">
            <v>2</v>
          </cell>
        </row>
        <row r="724">
          <cell r="B724" t="str">
            <v>101001</v>
          </cell>
        </row>
        <row r="724">
          <cell r="J724">
            <v>18957.53</v>
          </cell>
        </row>
        <row r="724">
          <cell r="N724" t="str">
            <v>2130101</v>
          </cell>
        </row>
        <row r="724">
          <cell r="AJ724" t="str">
            <v>2</v>
          </cell>
        </row>
        <row r="725">
          <cell r="B725" t="str">
            <v>101001</v>
          </cell>
        </row>
        <row r="725">
          <cell r="J725">
            <v>0</v>
          </cell>
        </row>
        <row r="725">
          <cell r="N725" t="str">
            <v>2130101</v>
          </cell>
        </row>
        <row r="725">
          <cell r="AJ725" t="str">
            <v>1</v>
          </cell>
        </row>
        <row r="726">
          <cell r="B726" t="str">
            <v>101001</v>
          </cell>
        </row>
        <row r="726">
          <cell r="J726">
            <v>16000</v>
          </cell>
        </row>
        <row r="726">
          <cell r="N726" t="str">
            <v>2130101</v>
          </cell>
        </row>
        <row r="726">
          <cell r="AJ726" t="str">
            <v>2</v>
          </cell>
        </row>
        <row r="727">
          <cell r="B727" t="str">
            <v>101001</v>
          </cell>
        </row>
        <row r="727">
          <cell r="J727">
            <v>39074.02</v>
          </cell>
        </row>
        <row r="727">
          <cell r="N727" t="str">
            <v>2130101</v>
          </cell>
        </row>
        <row r="727">
          <cell r="AJ727" t="str">
            <v>1</v>
          </cell>
        </row>
        <row r="728">
          <cell r="B728" t="str">
            <v>101001</v>
          </cell>
        </row>
        <row r="728">
          <cell r="J728">
            <v>81685</v>
          </cell>
        </row>
        <row r="728">
          <cell r="N728" t="str">
            <v>2130101</v>
          </cell>
        </row>
        <row r="728">
          <cell r="AJ728" t="str">
            <v>1</v>
          </cell>
        </row>
        <row r="729">
          <cell r="B729" t="str">
            <v>101001</v>
          </cell>
        </row>
        <row r="729">
          <cell r="J729">
            <v>159610.92</v>
          </cell>
        </row>
        <row r="729">
          <cell r="N729" t="str">
            <v>2130101</v>
          </cell>
        </row>
        <row r="729">
          <cell r="AJ729" t="str">
            <v>1</v>
          </cell>
        </row>
        <row r="730">
          <cell r="B730" t="str">
            <v>101001</v>
          </cell>
        </row>
        <row r="730">
          <cell r="J730">
            <v>11542.04</v>
          </cell>
        </row>
        <row r="730">
          <cell r="N730" t="str">
            <v>2130101</v>
          </cell>
        </row>
        <row r="730">
          <cell r="AJ730" t="str">
            <v>1</v>
          </cell>
        </row>
        <row r="731">
          <cell r="B731" t="str">
            <v>101001</v>
          </cell>
        </row>
        <row r="731">
          <cell r="J731">
            <v>253021.62</v>
          </cell>
        </row>
        <row r="731">
          <cell r="N731" t="str">
            <v>2130101</v>
          </cell>
        </row>
        <row r="731">
          <cell r="AJ731" t="str">
            <v>1</v>
          </cell>
        </row>
        <row r="732">
          <cell r="B732" t="str">
            <v>101001</v>
          </cell>
        </row>
        <row r="732">
          <cell r="J732">
            <v>997.57</v>
          </cell>
        </row>
        <row r="732">
          <cell r="N732" t="str">
            <v>2130101</v>
          </cell>
        </row>
        <row r="732">
          <cell r="AJ732" t="str">
            <v>2</v>
          </cell>
        </row>
        <row r="733">
          <cell r="B733" t="str">
            <v>101001</v>
          </cell>
        </row>
        <row r="733">
          <cell r="J733">
            <v>9854.09</v>
          </cell>
        </row>
        <row r="733">
          <cell r="N733" t="str">
            <v>2130101</v>
          </cell>
        </row>
        <row r="733">
          <cell r="AJ733" t="str">
            <v>2</v>
          </cell>
        </row>
        <row r="734">
          <cell r="B734" t="str">
            <v>101001</v>
          </cell>
        </row>
        <row r="734">
          <cell r="J734">
            <v>4200</v>
          </cell>
        </row>
        <row r="734">
          <cell r="N734" t="str">
            <v>2130101</v>
          </cell>
        </row>
        <row r="734">
          <cell r="AJ734" t="str">
            <v>2</v>
          </cell>
        </row>
        <row r="735">
          <cell r="B735" t="str">
            <v>101001</v>
          </cell>
        </row>
        <row r="735">
          <cell r="J735">
            <v>4008.1</v>
          </cell>
        </row>
        <row r="735">
          <cell r="N735" t="str">
            <v>2130101</v>
          </cell>
        </row>
        <row r="735">
          <cell r="AJ735" t="str">
            <v>2</v>
          </cell>
        </row>
        <row r="736">
          <cell r="B736" t="str">
            <v>101001</v>
          </cell>
        </row>
        <row r="736">
          <cell r="J736">
            <v>84008.15</v>
          </cell>
        </row>
        <row r="736">
          <cell r="N736" t="str">
            <v>2130101</v>
          </cell>
        </row>
        <row r="736">
          <cell r="AJ736" t="str">
            <v>2</v>
          </cell>
        </row>
        <row r="737">
          <cell r="B737" t="str">
            <v>101001</v>
          </cell>
        </row>
        <row r="737">
          <cell r="J737">
            <v>17743.4</v>
          </cell>
        </row>
        <row r="737">
          <cell r="N737" t="str">
            <v>2130101</v>
          </cell>
        </row>
        <row r="737">
          <cell r="AJ737" t="str">
            <v>2</v>
          </cell>
        </row>
        <row r="738">
          <cell r="B738" t="str">
            <v>101001</v>
          </cell>
        </row>
        <row r="738">
          <cell r="J738">
            <v>13276</v>
          </cell>
        </row>
        <row r="738">
          <cell r="N738" t="str">
            <v>2130101</v>
          </cell>
        </row>
        <row r="738">
          <cell r="AJ738" t="str">
            <v>2</v>
          </cell>
        </row>
        <row r="739">
          <cell r="B739" t="str">
            <v>101001</v>
          </cell>
        </row>
        <row r="739">
          <cell r="J739">
            <v>20000</v>
          </cell>
        </row>
        <row r="739">
          <cell r="N739" t="str">
            <v>2130101</v>
          </cell>
        </row>
        <row r="739">
          <cell r="AJ739" t="str">
            <v>2</v>
          </cell>
        </row>
        <row r="740">
          <cell r="B740" t="str">
            <v>101001</v>
          </cell>
        </row>
        <row r="740">
          <cell r="J740">
            <v>37346.56</v>
          </cell>
        </row>
        <row r="740">
          <cell r="N740" t="str">
            <v>2130101</v>
          </cell>
        </row>
        <row r="740">
          <cell r="AJ740" t="str">
            <v>2</v>
          </cell>
        </row>
        <row r="741">
          <cell r="B741" t="str">
            <v>101001</v>
          </cell>
        </row>
        <row r="741">
          <cell r="J741">
            <v>45228.88</v>
          </cell>
        </row>
        <row r="741">
          <cell r="N741" t="str">
            <v>2130101</v>
          </cell>
        </row>
        <row r="741">
          <cell r="AJ741" t="str">
            <v>2</v>
          </cell>
        </row>
        <row r="742">
          <cell r="B742" t="str">
            <v>101001</v>
          </cell>
        </row>
        <row r="742">
          <cell r="J742">
            <v>220602</v>
          </cell>
        </row>
        <row r="742">
          <cell r="N742" t="str">
            <v>2130101</v>
          </cell>
        </row>
        <row r="742">
          <cell r="AJ742" t="str">
            <v>1</v>
          </cell>
        </row>
        <row r="743">
          <cell r="B743" t="str">
            <v>101001</v>
          </cell>
        </row>
        <row r="743">
          <cell r="J743">
            <v>33000</v>
          </cell>
        </row>
        <row r="743">
          <cell r="N743" t="str">
            <v>2130199</v>
          </cell>
        </row>
        <row r="743">
          <cell r="AJ743" t="str">
            <v>3</v>
          </cell>
        </row>
        <row r="744">
          <cell r="B744" t="str">
            <v>101001</v>
          </cell>
        </row>
        <row r="744">
          <cell r="J744">
            <v>0</v>
          </cell>
        </row>
        <row r="744">
          <cell r="N744" t="str">
            <v>2130299</v>
          </cell>
        </row>
        <row r="744">
          <cell r="AJ744" t="str">
            <v>3</v>
          </cell>
        </row>
        <row r="745">
          <cell r="B745" t="str">
            <v>101001</v>
          </cell>
        </row>
        <row r="745">
          <cell r="J745">
            <v>0</v>
          </cell>
        </row>
        <row r="745">
          <cell r="N745" t="str">
            <v>2130299</v>
          </cell>
        </row>
        <row r="745">
          <cell r="AJ745" t="str">
            <v>3</v>
          </cell>
        </row>
        <row r="746">
          <cell r="B746" t="str">
            <v>101001</v>
          </cell>
        </row>
        <row r="746">
          <cell r="J746">
            <v>65475</v>
          </cell>
        </row>
        <row r="746">
          <cell r="N746" t="str">
            <v>2130299</v>
          </cell>
        </row>
        <row r="746">
          <cell r="AJ746" t="str">
            <v>3</v>
          </cell>
        </row>
        <row r="747">
          <cell r="B747" t="str">
            <v>101001</v>
          </cell>
        </row>
        <row r="747">
          <cell r="J747">
            <v>120000</v>
          </cell>
        </row>
        <row r="747">
          <cell r="N747" t="str">
            <v>2130299</v>
          </cell>
        </row>
        <row r="747">
          <cell r="AJ747" t="str">
            <v>3</v>
          </cell>
        </row>
        <row r="748">
          <cell r="B748" t="str">
            <v>101001</v>
          </cell>
        </row>
        <row r="748">
          <cell r="J748">
            <v>0</v>
          </cell>
        </row>
        <row r="748">
          <cell r="N748" t="str">
            <v>2130299</v>
          </cell>
        </row>
        <row r="748">
          <cell r="AJ748" t="str">
            <v>3</v>
          </cell>
        </row>
        <row r="749">
          <cell r="B749" t="str">
            <v>101001</v>
          </cell>
        </row>
        <row r="749">
          <cell r="J749">
            <v>0</v>
          </cell>
        </row>
        <row r="749">
          <cell r="N749" t="str">
            <v>2130223</v>
          </cell>
        </row>
        <row r="749">
          <cell r="AJ749" t="str">
            <v>3</v>
          </cell>
        </row>
        <row r="750">
          <cell r="B750" t="str">
            <v>101001</v>
          </cell>
        </row>
        <row r="750">
          <cell r="J750">
            <v>0</v>
          </cell>
        </row>
        <row r="750">
          <cell r="N750" t="str">
            <v>2130209</v>
          </cell>
        </row>
        <row r="750">
          <cell r="AJ750" t="str">
            <v>3</v>
          </cell>
        </row>
        <row r="751">
          <cell r="B751" t="str">
            <v>101001</v>
          </cell>
        </row>
        <row r="751">
          <cell r="J751">
            <v>0</v>
          </cell>
        </row>
        <row r="751">
          <cell r="N751" t="str">
            <v>2130234</v>
          </cell>
        </row>
        <row r="751">
          <cell r="AJ751" t="str">
            <v>3</v>
          </cell>
        </row>
        <row r="752">
          <cell r="B752" t="str">
            <v>101001</v>
          </cell>
        </row>
        <row r="752">
          <cell r="J752">
            <v>50000</v>
          </cell>
        </row>
        <row r="752">
          <cell r="N752" t="str">
            <v>2130599</v>
          </cell>
        </row>
        <row r="752">
          <cell r="AJ752" t="str">
            <v>3</v>
          </cell>
        </row>
        <row r="753">
          <cell r="B753" t="str">
            <v>101001</v>
          </cell>
        </row>
        <row r="753">
          <cell r="J753">
            <v>383750</v>
          </cell>
        </row>
        <row r="753">
          <cell r="N753" t="str">
            <v>2130234</v>
          </cell>
        </row>
        <row r="753">
          <cell r="AJ753" t="str">
            <v>3</v>
          </cell>
        </row>
        <row r="754">
          <cell r="B754" t="str">
            <v>101001</v>
          </cell>
        </row>
        <row r="754">
          <cell r="J754">
            <v>66000</v>
          </cell>
        </row>
        <row r="754">
          <cell r="N754" t="str">
            <v>2130299</v>
          </cell>
        </row>
        <row r="754">
          <cell r="AJ754" t="str">
            <v>3</v>
          </cell>
        </row>
        <row r="755">
          <cell r="B755" t="str">
            <v>101001</v>
          </cell>
        </row>
        <row r="755">
          <cell r="J755">
            <v>12135</v>
          </cell>
        </row>
        <row r="755">
          <cell r="N755" t="str">
            <v>2130202</v>
          </cell>
        </row>
        <row r="755">
          <cell r="AJ755" t="str">
            <v>3</v>
          </cell>
        </row>
        <row r="756">
          <cell r="B756" t="str">
            <v>101001</v>
          </cell>
        </row>
        <row r="756">
          <cell r="J756">
            <v>4466.6</v>
          </cell>
        </row>
        <row r="756">
          <cell r="N756" t="str">
            <v>2130202</v>
          </cell>
        </row>
        <row r="756">
          <cell r="AJ756" t="str">
            <v>3</v>
          </cell>
        </row>
        <row r="757">
          <cell r="B757" t="str">
            <v>101001</v>
          </cell>
        </row>
        <row r="757">
          <cell r="J757">
            <v>160953</v>
          </cell>
        </row>
        <row r="757">
          <cell r="N757" t="str">
            <v>2130202</v>
          </cell>
        </row>
        <row r="757">
          <cell r="AJ757" t="str">
            <v>3</v>
          </cell>
        </row>
        <row r="758">
          <cell r="B758" t="str">
            <v>101001</v>
          </cell>
        </row>
        <row r="758">
          <cell r="J758">
            <v>0</v>
          </cell>
        </row>
        <row r="758">
          <cell r="N758" t="str">
            <v>2130202</v>
          </cell>
        </row>
        <row r="758">
          <cell r="AJ758" t="str">
            <v>3</v>
          </cell>
        </row>
        <row r="759">
          <cell r="B759" t="str">
            <v>101001</v>
          </cell>
        </row>
        <row r="759">
          <cell r="J759">
            <v>0</v>
          </cell>
        </row>
        <row r="759">
          <cell r="N759" t="str">
            <v>2130202</v>
          </cell>
        </row>
        <row r="759">
          <cell r="AJ759" t="str">
            <v>3</v>
          </cell>
        </row>
        <row r="760">
          <cell r="B760" t="str">
            <v>101001</v>
          </cell>
        </row>
        <row r="760">
          <cell r="J760">
            <v>0</v>
          </cell>
        </row>
        <row r="760">
          <cell r="N760" t="str">
            <v>2130199</v>
          </cell>
        </row>
        <row r="760">
          <cell r="AJ760" t="str">
            <v>3</v>
          </cell>
        </row>
        <row r="761">
          <cell r="B761" t="str">
            <v>101001</v>
          </cell>
        </row>
        <row r="761">
          <cell r="J761">
            <v>0</v>
          </cell>
        </row>
        <row r="761">
          <cell r="N761" t="str">
            <v>2130199</v>
          </cell>
        </row>
        <row r="761">
          <cell r="AJ761" t="str">
            <v>3</v>
          </cell>
        </row>
        <row r="762">
          <cell r="B762" t="str">
            <v>101001</v>
          </cell>
        </row>
        <row r="762">
          <cell r="J762">
            <v>0</v>
          </cell>
        </row>
        <row r="762">
          <cell r="N762" t="str">
            <v>2130124</v>
          </cell>
        </row>
        <row r="762">
          <cell r="AJ762" t="str">
            <v>3</v>
          </cell>
        </row>
        <row r="763">
          <cell r="B763" t="str">
            <v>101001</v>
          </cell>
        </row>
        <row r="763">
          <cell r="J763">
            <v>48608</v>
          </cell>
        </row>
        <row r="763">
          <cell r="N763" t="str">
            <v>2130199</v>
          </cell>
        </row>
        <row r="763">
          <cell r="AJ763" t="str">
            <v>3</v>
          </cell>
        </row>
        <row r="764">
          <cell r="B764" t="str">
            <v>101001</v>
          </cell>
        </row>
        <row r="764">
          <cell r="J764">
            <v>30000</v>
          </cell>
        </row>
        <row r="764">
          <cell r="N764" t="str">
            <v>2130199</v>
          </cell>
        </row>
        <row r="764">
          <cell r="AJ764" t="str">
            <v>3</v>
          </cell>
        </row>
        <row r="765">
          <cell r="B765" t="str">
            <v>101001</v>
          </cell>
        </row>
        <row r="765">
          <cell r="J765">
            <v>600000</v>
          </cell>
        </row>
        <row r="765">
          <cell r="N765" t="str">
            <v>2130199</v>
          </cell>
        </row>
        <row r="765">
          <cell r="AJ765" t="str">
            <v>3</v>
          </cell>
        </row>
        <row r="766">
          <cell r="B766" t="str">
            <v>101001</v>
          </cell>
        </row>
        <row r="766">
          <cell r="J766">
            <v>200000</v>
          </cell>
        </row>
        <row r="766">
          <cell r="N766" t="str">
            <v>2130199</v>
          </cell>
        </row>
        <row r="766">
          <cell r="AJ766" t="str">
            <v>3</v>
          </cell>
        </row>
        <row r="767">
          <cell r="B767" t="str">
            <v>101001</v>
          </cell>
        </row>
        <row r="767">
          <cell r="J767">
            <v>18734.8</v>
          </cell>
        </row>
        <row r="767">
          <cell r="N767" t="str">
            <v>2130199</v>
          </cell>
        </row>
        <row r="767">
          <cell r="AJ767" t="str">
            <v>3</v>
          </cell>
        </row>
        <row r="768">
          <cell r="B768" t="str">
            <v>101001</v>
          </cell>
        </row>
        <row r="768">
          <cell r="J768">
            <v>840</v>
          </cell>
        </row>
        <row r="768">
          <cell r="N768" t="str">
            <v>2130199</v>
          </cell>
        </row>
        <row r="768">
          <cell r="AJ768" t="str">
            <v>3</v>
          </cell>
        </row>
        <row r="769">
          <cell r="B769" t="str">
            <v>101001</v>
          </cell>
        </row>
        <row r="769">
          <cell r="J769">
            <v>320552</v>
          </cell>
        </row>
        <row r="769">
          <cell r="N769" t="str">
            <v>2130199</v>
          </cell>
        </row>
        <row r="769">
          <cell r="AJ769" t="str">
            <v>3</v>
          </cell>
        </row>
        <row r="770">
          <cell r="B770" t="str">
            <v>101001</v>
          </cell>
        </row>
        <row r="770">
          <cell r="J770">
            <v>70000</v>
          </cell>
        </row>
        <row r="770">
          <cell r="N770" t="str">
            <v>2130199</v>
          </cell>
        </row>
        <row r="770">
          <cell r="AJ770" t="str">
            <v>3</v>
          </cell>
        </row>
        <row r="771">
          <cell r="B771" t="str">
            <v>101001</v>
          </cell>
        </row>
        <row r="771">
          <cell r="J771">
            <v>135462</v>
          </cell>
        </row>
        <row r="771">
          <cell r="N771" t="str">
            <v>2130199</v>
          </cell>
        </row>
        <row r="771">
          <cell r="AJ771" t="str">
            <v>3</v>
          </cell>
        </row>
        <row r="772">
          <cell r="B772" t="str">
            <v>101001</v>
          </cell>
        </row>
        <row r="772">
          <cell r="J772">
            <v>86837</v>
          </cell>
        </row>
        <row r="772">
          <cell r="N772" t="str">
            <v>2130199</v>
          </cell>
        </row>
        <row r="772">
          <cell r="AJ772" t="str">
            <v>3</v>
          </cell>
        </row>
        <row r="773">
          <cell r="B773" t="str">
            <v>101001</v>
          </cell>
        </row>
        <row r="773">
          <cell r="J773">
            <v>18000</v>
          </cell>
        </row>
        <row r="773">
          <cell r="N773" t="str">
            <v>2069999</v>
          </cell>
        </row>
        <row r="773">
          <cell r="AJ773" t="str">
            <v>3</v>
          </cell>
        </row>
        <row r="774">
          <cell r="B774" t="str">
            <v>101001</v>
          </cell>
        </row>
        <row r="774">
          <cell r="J774">
            <v>0</v>
          </cell>
        </row>
        <row r="774">
          <cell r="N774" t="str">
            <v>2130234</v>
          </cell>
        </row>
        <row r="774">
          <cell r="AJ774" t="str">
            <v>3</v>
          </cell>
        </row>
        <row r="775">
          <cell r="B775" t="str">
            <v>101001</v>
          </cell>
        </row>
        <row r="775">
          <cell r="J775">
            <v>60000</v>
          </cell>
        </row>
        <row r="775">
          <cell r="N775" t="str">
            <v>2130234</v>
          </cell>
        </row>
        <row r="775">
          <cell r="AJ775" t="str">
            <v>3</v>
          </cell>
        </row>
        <row r="776">
          <cell r="B776" t="str">
            <v>101001</v>
          </cell>
        </row>
        <row r="776">
          <cell r="J776">
            <v>60000</v>
          </cell>
        </row>
        <row r="776">
          <cell r="N776" t="str">
            <v>2130234</v>
          </cell>
        </row>
        <row r="776">
          <cell r="AJ776" t="str">
            <v>3</v>
          </cell>
        </row>
        <row r="777">
          <cell r="B777" t="str">
            <v>101001</v>
          </cell>
        </row>
        <row r="777">
          <cell r="J777">
            <v>290000</v>
          </cell>
        </row>
        <row r="777">
          <cell r="N777" t="str">
            <v>2130234</v>
          </cell>
        </row>
        <row r="777">
          <cell r="AJ777" t="str">
            <v>3</v>
          </cell>
        </row>
        <row r="778">
          <cell r="B778" t="str">
            <v>101001</v>
          </cell>
        </row>
        <row r="778">
          <cell r="J778">
            <v>0</v>
          </cell>
        </row>
        <row r="778">
          <cell r="N778" t="str">
            <v>2130234</v>
          </cell>
        </row>
        <row r="778">
          <cell r="AJ778" t="str">
            <v>3</v>
          </cell>
        </row>
        <row r="779">
          <cell r="B779" t="str">
            <v>101001</v>
          </cell>
        </row>
        <row r="779">
          <cell r="J779">
            <v>80000</v>
          </cell>
        </row>
        <row r="779">
          <cell r="N779" t="str">
            <v>2130205</v>
          </cell>
        </row>
        <row r="779">
          <cell r="AJ779" t="str">
            <v>3</v>
          </cell>
        </row>
        <row r="780">
          <cell r="B780" t="str">
            <v>101001</v>
          </cell>
        </row>
        <row r="780">
          <cell r="J780">
            <v>0</v>
          </cell>
        </row>
        <row r="780">
          <cell r="N780" t="str">
            <v>2130599</v>
          </cell>
        </row>
        <row r="780">
          <cell r="AJ780" t="str">
            <v>3</v>
          </cell>
        </row>
        <row r="781">
          <cell r="B781" t="str">
            <v>101001</v>
          </cell>
        </row>
        <row r="781">
          <cell r="J781">
            <v>72400</v>
          </cell>
        </row>
        <row r="781">
          <cell r="N781" t="str">
            <v>2130205</v>
          </cell>
        </row>
        <row r="781">
          <cell r="AJ781" t="str">
            <v>3</v>
          </cell>
        </row>
        <row r="782">
          <cell r="B782" t="str">
            <v>101001</v>
          </cell>
        </row>
        <row r="782">
          <cell r="J782">
            <v>0</v>
          </cell>
        </row>
        <row r="782">
          <cell r="N782" t="str">
            <v>2130205</v>
          </cell>
        </row>
        <row r="782">
          <cell r="AJ782" t="str">
            <v>3</v>
          </cell>
        </row>
        <row r="783">
          <cell r="B783" t="str">
            <v>101001</v>
          </cell>
        </row>
        <row r="783">
          <cell r="J783">
            <v>10000</v>
          </cell>
        </row>
        <row r="783">
          <cell r="N783" t="str">
            <v>2130314</v>
          </cell>
        </row>
        <row r="783">
          <cell r="AJ783" t="str">
            <v>3</v>
          </cell>
        </row>
        <row r="784">
          <cell r="B784" t="str">
            <v>101001</v>
          </cell>
        </row>
        <row r="784">
          <cell r="J784">
            <v>500000</v>
          </cell>
        </row>
        <row r="784">
          <cell r="N784" t="str">
            <v>2130316</v>
          </cell>
        </row>
        <row r="784">
          <cell r="AJ784" t="str">
            <v>3</v>
          </cell>
        </row>
        <row r="785">
          <cell r="B785" t="str">
            <v>101001</v>
          </cell>
        </row>
        <row r="785">
          <cell r="J785">
            <v>210000</v>
          </cell>
        </row>
        <row r="785">
          <cell r="N785" t="str">
            <v>2130316</v>
          </cell>
        </row>
        <row r="785">
          <cell r="AJ785" t="str">
            <v>3</v>
          </cell>
        </row>
        <row r="786">
          <cell r="B786" t="str">
            <v>101001</v>
          </cell>
        </row>
        <row r="786">
          <cell r="J786">
            <v>470000</v>
          </cell>
        </row>
        <row r="786">
          <cell r="N786" t="str">
            <v>2130316</v>
          </cell>
        </row>
        <row r="786">
          <cell r="AJ786" t="str">
            <v>3</v>
          </cell>
        </row>
        <row r="787">
          <cell r="B787" t="str">
            <v>101001</v>
          </cell>
        </row>
        <row r="787">
          <cell r="J787">
            <v>589800</v>
          </cell>
        </row>
        <row r="787">
          <cell r="N787" t="str">
            <v>2130316</v>
          </cell>
        </row>
        <row r="787">
          <cell r="AJ787" t="str">
            <v>3</v>
          </cell>
        </row>
        <row r="788">
          <cell r="B788" t="str">
            <v>101001</v>
          </cell>
        </row>
        <row r="788">
          <cell r="J788">
            <v>1100000</v>
          </cell>
        </row>
        <row r="788">
          <cell r="N788" t="str">
            <v>2130316</v>
          </cell>
        </row>
        <row r="788">
          <cell r="AJ788" t="str">
            <v>3</v>
          </cell>
        </row>
        <row r="789">
          <cell r="B789" t="str">
            <v>101001</v>
          </cell>
        </row>
        <row r="789">
          <cell r="J789">
            <v>0</v>
          </cell>
        </row>
        <row r="789">
          <cell r="N789" t="str">
            <v>2130316</v>
          </cell>
        </row>
        <row r="789">
          <cell r="AJ789" t="str">
            <v>3</v>
          </cell>
        </row>
        <row r="790">
          <cell r="B790" t="str">
            <v>101001</v>
          </cell>
        </row>
        <row r="790">
          <cell r="J790">
            <v>0</v>
          </cell>
        </row>
        <row r="790">
          <cell r="N790" t="str">
            <v>2130399</v>
          </cell>
        </row>
        <row r="790">
          <cell r="AJ790" t="str">
            <v>3</v>
          </cell>
        </row>
        <row r="791">
          <cell r="B791" t="str">
            <v>101001</v>
          </cell>
        </row>
        <row r="791">
          <cell r="J791">
            <v>154151.95</v>
          </cell>
        </row>
        <row r="791">
          <cell r="N791" t="str">
            <v>2130316</v>
          </cell>
        </row>
        <row r="791">
          <cell r="AJ791" t="str">
            <v>3</v>
          </cell>
        </row>
        <row r="792">
          <cell r="B792" t="str">
            <v>101001</v>
          </cell>
        </row>
        <row r="792">
          <cell r="J792">
            <v>16990.44</v>
          </cell>
        </row>
        <row r="792">
          <cell r="N792" t="str">
            <v>2130316</v>
          </cell>
        </row>
        <row r="792">
          <cell r="AJ792" t="str">
            <v>3</v>
          </cell>
        </row>
        <row r="793">
          <cell r="B793" t="str">
            <v>101001</v>
          </cell>
        </row>
        <row r="793">
          <cell r="J793">
            <v>33009.56</v>
          </cell>
        </row>
        <row r="793">
          <cell r="N793" t="str">
            <v>2130316</v>
          </cell>
        </row>
        <row r="793">
          <cell r="AJ793" t="str">
            <v>3</v>
          </cell>
        </row>
        <row r="794">
          <cell r="B794" t="str">
            <v>101001</v>
          </cell>
        </row>
        <row r="794">
          <cell r="J794">
            <v>0</v>
          </cell>
        </row>
        <row r="794">
          <cell r="N794" t="str">
            <v>2130310</v>
          </cell>
        </row>
        <row r="794">
          <cell r="AJ794" t="str">
            <v>3</v>
          </cell>
        </row>
        <row r="795">
          <cell r="B795" t="str">
            <v>101001</v>
          </cell>
        </row>
        <row r="795">
          <cell r="J795">
            <v>290000</v>
          </cell>
        </row>
        <row r="795">
          <cell r="N795" t="str">
            <v>2130310</v>
          </cell>
        </row>
        <row r="795">
          <cell r="AJ795" t="str">
            <v>3</v>
          </cell>
        </row>
        <row r="796">
          <cell r="B796" t="str">
            <v>101001</v>
          </cell>
        </row>
        <row r="796">
          <cell r="J796">
            <v>5973</v>
          </cell>
        </row>
        <row r="796">
          <cell r="N796" t="str">
            <v>2130199</v>
          </cell>
        </row>
        <row r="796">
          <cell r="AJ796" t="str">
            <v>3</v>
          </cell>
        </row>
        <row r="797">
          <cell r="B797" t="str">
            <v>101001</v>
          </cell>
        </row>
        <row r="797">
          <cell r="J797">
            <v>16212</v>
          </cell>
        </row>
        <row r="797">
          <cell r="N797" t="str">
            <v>2130199</v>
          </cell>
        </row>
        <row r="797">
          <cell r="AJ797" t="str">
            <v>3</v>
          </cell>
        </row>
        <row r="798">
          <cell r="B798" t="str">
            <v>101001</v>
          </cell>
        </row>
        <row r="798">
          <cell r="J798">
            <v>0</v>
          </cell>
        </row>
        <row r="798">
          <cell r="N798" t="str">
            <v>2130102</v>
          </cell>
        </row>
        <row r="798">
          <cell r="AJ798" t="str">
            <v>3</v>
          </cell>
        </row>
        <row r="799">
          <cell r="B799" t="str">
            <v>101001</v>
          </cell>
        </row>
        <row r="799">
          <cell r="J799">
            <v>196178.29</v>
          </cell>
        </row>
        <row r="799">
          <cell r="N799" t="str">
            <v>2130102</v>
          </cell>
        </row>
        <row r="799">
          <cell r="AJ799" t="str">
            <v>3</v>
          </cell>
        </row>
        <row r="800">
          <cell r="B800" t="str">
            <v>101001</v>
          </cell>
        </row>
        <row r="800">
          <cell r="J800">
            <v>0</v>
          </cell>
        </row>
        <row r="800">
          <cell r="N800" t="str">
            <v>2130102</v>
          </cell>
        </row>
        <row r="800">
          <cell r="AJ800" t="str">
            <v>3</v>
          </cell>
        </row>
        <row r="801">
          <cell r="B801" t="str">
            <v>101001</v>
          </cell>
        </row>
        <row r="801">
          <cell r="J801">
            <v>0</v>
          </cell>
        </row>
        <row r="801">
          <cell r="N801" t="str">
            <v>2130102</v>
          </cell>
        </row>
        <row r="801">
          <cell r="AJ801" t="str">
            <v>3</v>
          </cell>
        </row>
        <row r="802">
          <cell r="B802" t="str">
            <v>101001</v>
          </cell>
        </row>
        <row r="802">
          <cell r="J802">
            <v>150000</v>
          </cell>
        </row>
        <row r="802">
          <cell r="N802" t="str">
            <v>2130102</v>
          </cell>
        </row>
        <row r="802">
          <cell r="AJ802" t="str">
            <v>3</v>
          </cell>
        </row>
        <row r="803">
          <cell r="B803" t="str">
            <v>101001</v>
          </cell>
        </row>
        <row r="803">
          <cell r="J803">
            <v>30000</v>
          </cell>
        </row>
        <row r="803">
          <cell r="N803" t="str">
            <v>2130102</v>
          </cell>
        </row>
        <row r="803">
          <cell r="AJ803" t="str">
            <v>3</v>
          </cell>
        </row>
        <row r="804">
          <cell r="B804" t="str">
            <v>101001</v>
          </cell>
        </row>
        <row r="804">
          <cell r="J804">
            <v>50000</v>
          </cell>
        </row>
        <row r="804">
          <cell r="N804" t="str">
            <v>2130102</v>
          </cell>
        </row>
        <row r="804">
          <cell r="AJ804" t="str">
            <v>3</v>
          </cell>
        </row>
        <row r="805">
          <cell r="B805" t="str">
            <v>101001</v>
          </cell>
        </row>
        <row r="805">
          <cell r="J805">
            <v>0</v>
          </cell>
        </row>
        <row r="805">
          <cell r="N805" t="str">
            <v>2130102</v>
          </cell>
        </row>
        <row r="805">
          <cell r="AJ805" t="str">
            <v>3</v>
          </cell>
        </row>
        <row r="806">
          <cell r="B806" t="str">
            <v>101001</v>
          </cell>
        </row>
        <row r="806">
          <cell r="J806">
            <v>120000</v>
          </cell>
        </row>
        <row r="806">
          <cell r="N806" t="str">
            <v>2130102</v>
          </cell>
        </row>
        <row r="806">
          <cell r="AJ806" t="str">
            <v>3</v>
          </cell>
        </row>
        <row r="807">
          <cell r="B807" t="str">
            <v>101001</v>
          </cell>
        </row>
        <row r="807">
          <cell r="J807">
            <v>50000</v>
          </cell>
        </row>
        <row r="807">
          <cell r="N807" t="str">
            <v>2130102</v>
          </cell>
        </row>
        <row r="807">
          <cell r="AJ807" t="str">
            <v>3</v>
          </cell>
        </row>
        <row r="808">
          <cell r="B808" t="str">
            <v>101001</v>
          </cell>
        </row>
        <row r="808">
          <cell r="J808">
            <v>20000</v>
          </cell>
        </row>
        <row r="808">
          <cell r="N808" t="str">
            <v>2130102</v>
          </cell>
        </row>
        <row r="808">
          <cell r="AJ808" t="str">
            <v>3</v>
          </cell>
        </row>
        <row r="809">
          <cell r="B809" t="str">
            <v>101001</v>
          </cell>
        </row>
        <row r="809">
          <cell r="J809">
            <v>11742.3</v>
          </cell>
        </row>
        <row r="809">
          <cell r="N809" t="str">
            <v>2130102</v>
          </cell>
        </row>
        <row r="809">
          <cell r="AJ809" t="str">
            <v>3</v>
          </cell>
        </row>
        <row r="810">
          <cell r="B810" t="str">
            <v>101001</v>
          </cell>
        </row>
        <row r="810">
          <cell r="J810">
            <v>1890</v>
          </cell>
        </row>
        <row r="810">
          <cell r="N810" t="str">
            <v>2130102</v>
          </cell>
        </row>
        <row r="810">
          <cell r="AJ810" t="str">
            <v>3</v>
          </cell>
        </row>
        <row r="811">
          <cell r="B811" t="str">
            <v>101001</v>
          </cell>
        </row>
        <row r="811">
          <cell r="J811">
            <v>2772</v>
          </cell>
        </row>
        <row r="811">
          <cell r="N811" t="str">
            <v>2130102</v>
          </cell>
        </row>
        <row r="811">
          <cell r="AJ811" t="str">
            <v>3</v>
          </cell>
        </row>
        <row r="812">
          <cell r="B812" t="str">
            <v>101001</v>
          </cell>
        </row>
        <row r="812">
          <cell r="J812">
            <v>16367.7</v>
          </cell>
        </row>
        <row r="812">
          <cell r="N812" t="str">
            <v>2130102</v>
          </cell>
        </row>
        <row r="812">
          <cell r="AJ812" t="str">
            <v>3</v>
          </cell>
        </row>
        <row r="813">
          <cell r="B813" t="str">
            <v>101001</v>
          </cell>
        </row>
        <row r="813">
          <cell r="J813">
            <v>0</v>
          </cell>
        </row>
        <row r="813">
          <cell r="N813" t="str">
            <v>2130599</v>
          </cell>
        </row>
        <row r="813">
          <cell r="AJ813" t="str">
            <v>3</v>
          </cell>
        </row>
        <row r="814">
          <cell r="B814" t="str">
            <v>101001</v>
          </cell>
        </row>
        <row r="814">
          <cell r="J814">
            <v>520000</v>
          </cell>
        </row>
        <row r="814">
          <cell r="N814" t="str">
            <v>2130599</v>
          </cell>
        </row>
        <row r="814">
          <cell r="AJ814" t="str">
            <v>3</v>
          </cell>
        </row>
        <row r="815">
          <cell r="B815" t="str">
            <v>101001</v>
          </cell>
        </row>
        <row r="815">
          <cell r="J815">
            <v>64877.95</v>
          </cell>
        </row>
        <row r="815">
          <cell r="N815" t="str">
            <v>2130102</v>
          </cell>
        </row>
        <row r="815">
          <cell r="AJ815" t="str">
            <v>3</v>
          </cell>
        </row>
        <row r="816">
          <cell r="B816" t="str">
            <v>101001</v>
          </cell>
        </row>
        <row r="816">
          <cell r="J816">
            <v>0</v>
          </cell>
        </row>
        <row r="816">
          <cell r="N816" t="str">
            <v>2130102</v>
          </cell>
        </row>
        <row r="816">
          <cell r="AJ816" t="str">
            <v>3</v>
          </cell>
        </row>
        <row r="817">
          <cell r="B817" t="str">
            <v>101001</v>
          </cell>
        </row>
        <row r="817">
          <cell r="J817">
            <v>28488.75</v>
          </cell>
        </row>
        <row r="817">
          <cell r="N817" t="str">
            <v>2130102</v>
          </cell>
        </row>
        <row r="817">
          <cell r="AJ817" t="str">
            <v>3</v>
          </cell>
        </row>
        <row r="818">
          <cell r="B818" t="str">
            <v>101001</v>
          </cell>
        </row>
        <row r="818">
          <cell r="J818">
            <v>246000</v>
          </cell>
        </row>
        <row r="818">
          <cell r="N818" t="str">
            <v>2130102</v>
          </cell>
        </row>
        <row r="818">
          <cell r="AJ818" t="str">
            <v>3</v>
          </cell>
        </row>
        <row r="819">
          <cell r="B819" t="str">
            <v>101001</v>
          </cell>
        </row>
        <row r="819">
          <cell r="J819">
            <v>195507.2</v>
          </cell>
        </row>
        <row r="819">
          <cell r="N819" t="str">
            <v>2130102</v>
          </cell>
        </row>
        <row r="819">
          <cell r="AJ819" t="str">
            <v>3</v>
          </cell>
        </row>
        <row r="820">
          <cell r="B820" t="str">
            <v>101001</v>
          </cell>
        </row>
        <row r="820">
          <cell r="J820">
            <v>148283</v>
          </cell>
        </row>
        <row r="820">
          <cell r="N820" t="str">
            <v>2130124</v>
          </cell>
        </row>
        <row r="820">
          <cell r="AJ820" t="str">
            <v>3</v>
          </cell>
        </row>
        <row r="821">
          <cell r="B821" t="str">
            <v>101001</v>
          </cell>
        </row>
        <row r="821">
          <cell r="J821">
            <v>1960</v>
          </cell>
        </row>
        <row r="821">
          <cell r="N821" t="str">
            <v>2130199</v>
          </cell>
        </row>
        <row r="821">
          <cell r="AJ821" t="str">
            <v>3</v>
          </cell>
        </row>
        <row r="822">
          <cell r="B822" t="str">
            <v>101001</v>
          </cell>
        </row>
        <row r="822">
          <cell r="J822">
            <v>1030000</v>
          </cell>
        </row>
        <row r="822">
          <cell r="N822" t="str">
            <v>2130305</v>
          </cell>
        </row>
        <row r="822">
          <cell r="AJ822" t="str">
            <v>3</v>
          </cell>
        </row>
        <row r="823">
          <cell r="B823" t="str">
            <v>201001</v>
          </cell>
        </row>
        <row r="823">
          <cell r="J823">
            <v>18000</v>
          </cell>
        </row>
        <row r="823">
          <cell r="N823" t="str">
            <v>2080102</v>
          </cell>
        </row>
        <row r="823">
          <cell r="AJ823" t="str">
            <v>3</v>
          </cell>
        </row>
        <row r="824">
          <cell r="B824" t="str">
            <v>201001</v>
          </cell>
        </row>
        <row r="824">
          <cell r="J824">
            <v>2045349.33</v>
          </cell>
        </row>
        <row r="824">
          <cell r="N824" t="str">
            <v>2080102</v>
          </cell>
        </row>
        <row r="824">
          <cell r="AJ824" t="str">
            <v>3</v>
          </cell>
        </row>
        <row r="825">
          <cell r="B825" t="str">
            <v>201001</v>
          </cell>
        </row>
        <row r="825">
          <cell r="J825">
            <v>174000</v>
          </cell>
        </row>
        <row r="825">
          <cell r="N825" t="str">
            <v>2080102</v>
          </cell>
        </row>
        <row r="825">
          <cell r="AJ825" t="str">
            <v>3</v>
          </cell>
        </row>
        <row r="826">
          <cell r="B826" t="str">
            <v>201001</v>
          </cell>
        </row>
        <row r="826">
          <cell r="J826">
            <v>251625</v>
          </cell>
        </row>
        <row r="826">
          <cell r="N826" t="str">
            <v>2080799</v>
          </cell>
        </row>
        <row r="826">
          <cell r="AJ826" t="str">
            <v>3</v>
          </cell>
        </row>
        <row r="827">
          <cell r="B827" t="str">
            <v>201001</v>
          </cell>
        </row>
        <row r="827">
          <cell r="J827">
            <v>293400</v>
          </cell>
        </row>
        <row r="827">
          <cell r="N827" t="str">
            <v>2080199</v>
          </cell>
        </row>
        <row r="827">
          <cell r="AJ827" t="str">
            <v>3</v>
          </cell>
        </row>
        <row r="828">
          <cell r="B828" t="str">
            <v>201001</v>
          </cell>
        </row>
        <row r="828">
          <cell r="J828">
            <v>394691.96</v>
          </cell>
        </row>
        <row r="828">
          <cell r="N828" t="str">
            <v>2130152</v>
          </cell>
        </row>
        <row r="828">
          <cell r="AJ828" t="str">
            <v>3</v>
          </cell>
        </row>
        <row r="829">
          <cell r="B829" t="str">
            <v>201001</v>
          </cell>
        </row>
        <row r="829">
          <cell r="J829">
            <v>163000</v>
          </cell>
        </row>
        <row r="829">
          <cell r="N829" t="str">
            <v>2080199</v>
          </cell>
        </row>
        <row r="829">
          <cell r="AJ829" t="str">
            <v>3</v>
          </cell>
        </row>
        <row r="830">
          <cell r="B830" t="str">
            <v>201001</v>
          </cell>
        </row>
        <row r="830">
          <cell r="J830">
            <v>258100</v>
          </cell>
        </row>
        <row r="830">
          <cell r="N830" t="str">
            <v>2083099</v>
          </cell>
        </row>
        <row r="830">
          <cell r="AJ830" t="str">
            <v>3</v>
          </cell>
        </row>
        <row r="831">
          <cell r="B831" t="str">
            <v>201001</v>
          </cell>
        </row>
        <row r="831">
          <cell r="J831">
            <v>248300</v>
          </cell>
        </row>
        <row r="831">
          <cell r="N831" t="str">
            <v>2081199</v>
          </cell>
        </row>
        <row r="831">
          <cell r="AJ831" t="str">
            <v>3</v>
          </cell>
        </row>
        <row r="832">
          <cell r="B832" t="str">
            <v>201001</v>
          </cell>
        </row>
        <row r="832">
          <cell r="J832">
            <v>0</v>
          </cell>
        </row>
        <row r="832">
          <cell r="N832" t="str">
            <v>2082602</v>
          </cell>
        </row>
        <row r="832">
          <cell r="AJ832" t="str">
            <v>3</v>
          </cell>
        </row>
        <row r="833">
          <cell r="B833" t="str">
            <v>201001</v>
          </cell>
        </row>
        <row r="833">
          <cell r="J833">
            <v>0</v>
          </cell>
        </row>
        <row r="833">
          <cell r="N833" t="str">
            <v>2082602</v>
          </cell>
        </row>
        <row r="833">
          <cell r="AJ833" t="str">
            <v>3</v>
          </cell>
        </row>
        <row r="834">
          <cell r="B834" t="str">
            <v>201001</v>
          </cell>
        </row>
        <row r="834">
          <cell r="J834">
            <v>145032</v>
          </cell>
        </row>
        <row r="834">
          <cell r="N834" t="str">
            <v>2080701</v>
          </cell>
        </row>
        <row r="834">
          <cell r="AJ834" t="str">
            <v>3</v>
          </cell>
        </row>
        <row r="835">
          <cell r="B835" t="str">
            <v>201001</v>
          </cell>
        </row>
        <row r="835">
          <cell r="J835">
            <v>1619000</v>
          </cell>
        </row>
        <row r="835">
          <cell r="N835" t="str">
            <v>2080701</v>
          </cell>
        </row>
        <row r="835">
          <cell r="AJ835" t="str">
            <v>3</v>
          </cell>
        </row>
        <row r="836">
          <cell r="B836" t="str">
            <v>201001</v>
          </cell>
        </row>
        <row r="836">
          <cell r="J836">
            <v>0</v>
          </cell>
        </row>
        <row r="836">
          <cell r="N836" t="str">
            <v>2080701</v>
          </cell>
        </row>
        <row r="836">
          <cell r="AJ836" t="str">
            <v>3</v>
          </cell>
        </row>
        <row r="837">
          <cell r="B837" t="str">
            <v>201001</v>
          </cell>
        </row>
        <row r="837">
          <cell r="J837">
            <v>188000</v>
          </cell>
        </row>
        <row r="837">
          <cell r="N837" t="str">
            <v>2080701</v>
          </cell>
        </row>
        <row r="837">
          <cell r="AJ837" t="str">
            <v>3</v>
          </cell>
        </row>
        <row r="838">
          <cell r="B838" t="str">
            <v>201001</v>
          </cell>
        </row>
        <row r="838">
          <cell r="J838">
            <v>831563</v>
          </cell>
        </row>
        <row r="838">
          <cell r="N838" t="str">
            <v>2080101</v>
          </cell>
        </row>
        <row r="838">
          <cell r="AJ838" t="str">
            <v>1</v>
          </cell>
        </row>
        <row r="839">
          <cell r="B839" t="str">
            <v>201001</v>
          </cell>
        </row>
        <row r="839">
          <cell r="J839">
            <v>596004</v>
          </cell>
        </row>
        <row r="839">
          <cell r="N839" t="str">
            <v>2080101</v>
          </cell>
        </row>
        <row r="839">
          <cell r="AJ839" t="str">
            <v>1</v>
          </cell>
        </row>
        <row r="840">
          <cell r="B840" t="str">
            <v>201001</v>
          </cell>
        </row>
        <row r="840">
          <cell r="J840">
            <v>460500</v>
          </cell>
        </row>
        <row r="840">
          <cell r="N840" t="str">
            <v>2080101</v>
          </cell>
        </row>
        <row r="840">
          <cell r="AJ840" t="str">
            <v>1</v>
          </cell>
        </row>
        <row r="841">
          <cell r="B841" t="str">
            <v>201001</v>
          </cell>
        </row>
        <row r="841">
          <cell r="J841">
            <v>265013.85</v>
          </cell>
        </row>
        <row r="841">
          <cell r="N841" t="str">
            <v>2080101</v>
          </cell>
        </row>
        <row r="841">
          <cell r="AJ841" t="str">
            <v>1</v>
          </cell>
        </row>
        <row r="842">
          <cell r="B842" t="str">
            <v>201001</v>
          </cell>
        </row>
        <row r="842">
          <cell r="J842">
            <v>17079.22</v>
          </cell>
        </row>
        <row r="842">
          <cell r="N842" t="str">
            <v>2080101</v>
          </cell>
        </row>
        <row r="842">
          <cell r="AJ842" t="str">
            <v>2</v>
          </cell>
        </row>
        <row r="843">
          <cell r="B843" t="str">
            <v>201001</v>
          </cell>
        </row>
        <row r="843">
          <cell r="J843">
            <v>96000</v>
          </cell>
        </row>
        <row r="843">
          <cell r="N843" t="str">
            <v>2080101</v>
          </cell>
        </row>
        <row r="843">
          <cell r="AJ843" t="str">
            <v>2</v>
          </cell>
        </row>
        <row r="844">
          <cell r="B844" t="str">
            <v>201001</v>
          </cell>
        </row>
        <row r="844">
          <cell r="J844">
            <v>174865.24</v>
          </cell>
        </row>
        <row r="844">
          <cell r="N844" t="str">
            <v>2080101</v>
          </cell>
        </row>
        <row r="844">
          <cell r="AJ844" t="str">
            <v>1</v>
          </cell>
        </row>
        <row r="845">
          <cell r="B845" t="str">
            <v>201001</v>
          </cell>
        </row>
        <row r="845">
          <cell r="J845">
            <v>7000</v>
          </cell>
        </row>
        <row r="845">
          <cell r="N845" t="str">
            <v>2080101</v>
          </cell>
        </row>
        <row r="845">
          <cell r="AJ845" t="str">
            <v>2</v>
          </cell>
        </row>
        <row r="846">
          <cell r="B846" t="str">
            <v>201001</v>
          </cell>
        </row>
        <row r="846">
          <cell r="J846">
            <v>0</v>
          </cell>
        </row>
        <row r="846">
          <cell r="N846" t="str">
            <v>2080101</v>
          </cell>
        </row>
        <row r="846">
          <cell r="AJ846" t="str">
            <v>1</v>
          </cell>
        </row>
        <row r="847">
          <cell r="B847" t="str">
            <v>201001</v>
          </cell>
        </row>
        <row r="847">
          <cell r="J847">
            <v>60840</v>
          </cell>
        </row>
        <row r="847">
          <cell r="N847" t="str">
            <v>2080101</v>
          </cell>
        </row>
        <row r="847">
          <cell r="AJ847" t="str">
            <v>1</v>
          </cell>
        </row>
        <row r="848">
          <cell r="B848" t="str">
            <v>201001</v>
          </cell>
        </row>
        <row r="848">
          <cell r="J848">
            <v>84520.32</v>
          </cell>
        </row>
        <row r="848">
          <cell r="N848" t="str">
            <v>2080101</v>
          </cell>
        </row>
        <row r="848">
          <cell r="AJ848" t="str">
            <v>1</v>
          </cell>
        </row>
        <row r="849">
          <cell r="B849" t="str">
            <v>201001</v>
          </cell>
        </row>
        <row r="849">
          <cell r="J849">
            <v>14791.06</v>
          </cell>
        </row>
        <row r="849">
          <cell r="N849" t="str">
            <v>2080101</v>
          </cell>
        </row>
        <row r="849">
          <cell r="AJ849" t="str">
            <v>1</v>
          </cell>
        </row>
        <row r="850">
          <cell r="B850" t="str">
            <v>201001</v>
          </cell>
        </row>
        <row r="850">
          <cell r="J850">
            <v>169040.64</v>
          </cell>
        </row>
        <row r="850">
          <cell r="N850" t="str">
            <v>2080101</v>
          </cell>
        </row>
        <row r="850">
          <cell r="AJ850" t="str">
            <v>1</v>
          </cell>
        </row>
        <row r="851">
          <cell r="B851" t="str">
            <v>201001</v>
          </cell>
        </row>
        <row r="851">
          <cell r="J851">
            <v>271817.18</v>
          </cell>
        </row>
        <row r="851">
          <cell r="N851" t="str">
            <v>2080101</v>
          </cell>
        </row>
        <row r="851">
          <cell r="AJ851" t="str">
            <v>1</v>
          </cell>
        </row>
        <row r="852">
          <cell r="B852" t="str">
            <v>201001</v>
          </cell>
        </row>
        <row r="852">
          <cell r="J852">
            <v>4800</v>
          </cell>
        </row>
        <row r="852">
          <cell r="N852" t="str">
            <v>2080101</v>
          </cell>
        </row>
        <row r="852">
          <cell r="AJ852" t="str">
            <v>2</v>
          </cell>
        </row>
        <row r="853">
          <cell r="B853" t="str">
            <v>201001</v>
          </cell>
        </row>
        <row r="853">
          <cell r="J853">
            <v>15000</v>
          </cell>
        </row>
        <row r="853">
          <cell r="N853" t="str">
            <v>2080101</v>
          </cell>
        </row>
        <row r="853">
          <cell r="AJ853" t="str">
            <v>2</v>
          </cell>
        </row>
        <row r="854">
          <cell r="B854" t="str">
            <v>201001</v>
          </cell>
        </row>
        <row r="854">
          <cell r="J854">
            <v>10000</v>
          </cell>
        </row>
        <row r="854">
          <cell r="N854" t="str">
            <v>2080101</v>
          </cell>
        </row>
        <row r="854">
          <cell r="AJ854" t="str">
            <v>2</v>
          </cell>
        </row>
        <row r="855">
          <cell r="B855" t="str">
            <v>201001</v>
          </cell>
        </row>
        <row r="855">
          <cell r="J855">
            <v>119372.15</v>
          </cell>
        </row>
        <row r="855">
          <cell r="N855" t="str">
            <v>2080101</v>
          </cell>
        </row>
        <row r="855">
          <cell r="AJ855" t="str">
            <v>2</v>
          </cell>
        </row>
        <row r="856">
          <cell r="B856" t="str">
            <v>201001</v>
          </cell>
        </row>
        <row r="856">
          <cell r="J856">
            <v>10000</v>
          </cell>
        </row>
        <row r="856">
          <cell r="N856" t="str">
            <v>2080101</v>
          </cell>
        </row>
        <row r="856">
          <cell r="AJ856" t="str">
            <v>2</v>
          </cell>
        </row>
        <row r="857">
          <cell r="B857" t="str">
            <v>201001</v>
          </cell>
        </row>
        <row r="857">
          <cell r="J857">
            <v>49601.68</v>
          </cell>
        </row>
        <row r="857">
          <cell r="N857" t="str">
            <v>2080101</v>
          </cell>
        </row>
        <row r="857">
          <cell r="AJ857" t="str">
            <v>2</v>
          </cell>
        </row>
        <row r="858">
          <cell r="B858" t="str">
            <v>201001</v>
          </cell>
        </row>
        <row r="858">
          <cell r="J858">
            <v>39681.34</v>
          </cell>
        </row>
        <row r="858">
          <cell r="N858" t="str">
            <v>2080101</v>
          </cell>
        </row>
        <row r="858">
          <cell r="AJ858" t="str">
            <v>2</v>
          </cell>
        </row>
        <row r="859">
          <cell r="B859" t="str">
            <v>201001</v>
          </cell>
        </row>
        <row r="859">
          <cell r="J859">
            <v>238088.04</v>
          </cell>
        </row>
        <row r="859">
          <cell r="N859" t="str">
            <v>2080101</v>
          </cell>
        </row>
        <row r="859">
          <cell r="AJ859" t="str">
            <v>1</v>
          </cell>
        </row>
        <row r="860">
          <cell r="B860" t="str">
            <v>201001</v>
          </cell>
        </row>
        <row r="860">
          <cell r="J860">
            <v>15000000</v>
          </cell>
        </row>
        <row r="860">
          <cell r="N860" t="str">
            <v>2080507</v>
          </cell>
        </row>
        <row r="860">
          <cell r="AJ860" t="str">
            <v>3</v>
          </cell>
        </row>
        <row r="861">
          <cell r="B861" t="str">
            <v>201001</v>
          </cell>
        </row>
        <row r="861">
          <cell r="J861">
            <v>10418313</v>
          </cell>
        </row>
        <row r="861">
          <cell r="N861" t="str">
            <v>2080799</v>
          </cell>
        </row>
        <row r="861">
          <cell r="AJ861" t="str">
            <v>3</v>
          </cell>
        </row>
        <row r="862">
          <cell r="B862" t="str">
            <v>201001</v>
          </cell>
        </row>
        <row r="862">
          <cell r="J862">
            <v>156931.36</v>
          </cell>
        </row>
        <row r="862">
          <cell r="N862" t="str">
            <v>2080102</v>
          </cell>
        </row>
        <row r="862">
          <cell r="AJ862" t="str">
            <v>3</v>
          </cell>
        </row>
        <row r="863">
          <cell r="B863" t="str">
            <v>201001</v>
          </cell>
        </row>
        <row r="863">
          <cell r="J863">
            <v>1628233.6</v>
          </cell>
        </row>
        <row r="863">
          <cell r="N863" t="str">
            <v>2080199</v>
          </cell>
        </row>
        <row r="863">
          <cell r="AJ863" t="str">
            <v>3</v>
          </cell>
        </row>
        <row r="864">
          <cell r="B864" t="str">
            <v>201001</v>
          </cell>
        </row>
        <row r="864">
          <cell r="J864">
            <v>1483023.22</v>
          </cell>
        </row>
        <row r="864">
          <cell r="N864" t="str">
            <v>2080199</v>
          </cell>
        </row>
        <row r="864">
          <cell r="AJ864" t="str">
            <v>3</v>
          </cell>
        </row>
        <row r="865">
          <cell r="B865" t="str">
            <v>201001</v>
          </cell>
        </row>
        <row r="865">
          <cell r="J865">
            <v>5223813.38</v>
          </cell>
        </row>
        <row r="865">
          <cell r="N865" t="str">
            <v>2080199</v>
          </cell>
        </row>
        <row r="865">
          <cell r="AJ865" t="str">
            <v>3</v>
          </cell>
        </row>
        <row r="866">
          <cell r="B866" t="str">
            <v>201001</v>
          </cell>
        </row>
        <row r="866">
          <cell r="J866">
            <v>2022229.61</v>
          </cell>
        </row>
        <row r="866">
          <cell r="N866" t="str">
            <v>2080199</v>
          </cell>
        </row>
        <row r="866">
          <cell r="AJ866" t="str">
            <v>3</v>
          </cell>
        </row>
        <row r="867">
          <cell r="B867" t="str">
            <v>201001</v>
          </cell>
        </row>
        <row r="867">
          <cell r="J867">
            <v>3227263.46</v>
          </cell>
        </row>
        <row r="867">
          <cell r="N867" t="str">
            <v>2080199</v>
          </cell>
        </row>
        <row r="867">
          <cell r="AJ867" t="str">
            <v>3</v>
          </cell>
        </row>
        <row r="868">
          <cell r="B868" t="str">
            <v>201001</v>
          </cell>
        </row>
        <row r="868">
          <cell r="J868">
            <v>872685.97</v>
          </cell>
        </row>
        <row r="868">
          <cell r="N868" t="str">
            <v>2080199</v>
          </cell>
        </row>
        <row r="868">
          <cell r="AJ868" t="str">
            <v>3</v>
          </cell>
        </row>
        <row r="869">
          <cell r="B869" t="str">
            <v>201001</v>
          </cell>
        </row>
        <row r="869">
          <cell r="J869">
            <v>28736</v>
          </cell>
        </row>
        <row r="869">
          <cell r="N869" t="str">
            <v>2080199</v>
          </cell>
        </row>
        <row r="869">
          <cell r="AJ869" t="str">
            <v>3</v>
          </cell>
        </row>
        <row r="870">
          <cell r="B870" t="str">
            <v>201001</v>
          </cell>
        </row>
        <row r="870">
          <cell r="J870">
            <v>1862499.24</v>
          </cell>
        </row>
        <row r="870">
          <cell r="N870" t="str">
            <v>2080199</v>
          </cell>
        </row>
        <row r="870">
          <cell r="AJ870" t="str">
            <v>3</v>
          </cell>
        </row>
        <row r="871">
          <cell r="B871" t="str">
            <v>201001</v>
          </cell>
        </row>
        <row r="871">
          <cell r="J871">
            <v>1564795.86</v>
          </cell>
        </row>
        <row r="871">
          <cell r="N871" t="str">
            <v>2080199</v>
          </cell>
        </row>
        <row r="871">
          <cell r="AJ871" t="str">
            <v>3</v>
          </cell>
        </row>
        <row r="872">
          <cell r="B872" t="str">
            <v>201001</v>
          </cell>
        </row>
        <row r="872">
          <cell r="J872">
            <v>1799658.29</v>
          </cell>
        </row>
        <row r="872">
          <cell r="N872" t="str">
            <v>2080199</v>
          </cell>
        </row>
        <row r="872">
          <cell r="AJ872" t="str">
            <v>3</v>
          </cell>
        </row>
        <row r="873">
          <cell r="B873" t="str">
            <v>201001</v>
          </cell>
        </row>
        <row r="873">
          <cell r="J873">
            <v>8056170.23</v>
          </cell>
        </row>
        <row r="873">
          <cell r="N873" t="str">
            <v>2080199</v>
          </cell>
        </row>
        <row r="873">
          <cell r="AJ873" t="str">
            <v>3</v>
          </cell>
        </row>
        <row r="874">
          <cell r="B874" t="str">
            <v>201001</v>
          </cell>
        </row>
        <row r="874">
          <cell r="J874">
            <v>28736.23</v>
          </cell>
        </row>
        <row r="874">
          <cell r="N874" t="str">
            <v>2080199</v>
          </cell>
        </row>
        <row r="874">
          <cell r="AJ874" t="str">
            <v>3</v>
          </cell>
        </row>
        <row r="875">
          <cell r="B875" t="str">
            <v>201001</v>
          </cell>
        </row>
        <row r="875">
          <cell r="J875">
            <v>115553</v>
          </cell>
        </row>
        <row r="875">
          <cell r="N875" t="str">
            <v>2080199</v>
          </cell>
        </row>
        <row r="875">
          <cell r="AJ875" t="str">
            <v>3</v>
          </cell>
        </row>
        <row r="876">
          <cell r="B876" t="str">
            <v>201001</v>
          </cell>
        </row>
        <row r="876">
          <cell r="J876">
            <v>1015000</v>
          </cell>
        </row>
        <row r="876">
          <cell r="N876" t="str">
            <v>2080102</v>
          </cell>
        </row>
        <row r="876">
          <cell r="AJ876" t="str">
            <v>3</v>
          </cell>
        </row>
        <row r="877">
          <cell r="B877" t="str">
            <v>201001</v>
          </cell>
        </row>
        <row r="877">
          <cell r="J877">
            <v>67772.15</v>
          </cell>
        </row>
        <row r="877">
          <cell r="N877" t="str">
            <v>2080102</v>
          </cell>
        </row>
        <row r="877">
          <cell r="AJ877" t="str">
            <v>3</v>
          </cell>
        </row>
        <row r="878">
          <cell r="B878" t="str">
            <v>201001</v>
          </cell>
        </row>
        <row r="878">
          <cell r="J878">
            <v>0</v>
          </cell>
        </row>
        <row r="878">
          <cell r="N878" t="str">
            <v>2080107</v>
          </cell>
        </row>
        <row r="878">
          <cell r="AJ878" t="str">
            <v>3</v>
          </cell>
        </row>
        <row r="879">
          <cell r="B879" t="str">
            <v>201001</v>
          </cell>
        </row>
        <row r="879">
          <cell r="J879">
            <v>45000</v>
          </cell>
        </row>
        <row r="879">
          <cell r="N879" t="str">
            <v>2080107</v>
          </cell>
        </row>
        <row r="879">
          <cell r="AJ879" t="str">
            <v>3</v>
          </cell>
        </row>
        <row r="880">
          <cell r="B880" t="str">
            <v>201001</v>
          </cell>
        </row>
        <row r="880">
          <cell r="J880">
            <v>190320</v>
          </cell>
        </row>
        <row r="880">
          <cell r="N880" t="str">
            <v>2080107</v>
          </cell>
        </row>
        <row r="880">
          <cell r="AJ880" t="str">
            <v>3</v>
          </cell>
        </row>
        <row r="881">
          <cell r="B881" t="str">
            <v>201001</v>
          </cell>
        </row>
        <row r="881">
          <cell r="J881">
            <v>2600</v>
          </cell>
        </row>
        <row r="881">
          <cell r="N881" t="str">
            <v>2130599</v>
          </cell>
        </row>
        <row r="881">
          <cell r="AJ881" t="str">
            <v>3</v>
          </cell>
        </row>
        <row r="882">
          <cell r="B882" t="str">
            <v>201001</v>
          </cell>
        </row>
        <row r="882">
          <cell r="J882">
            <v>400000</v>
          </cell>
        </row>
        <row r="882">
          <cell r="N882" t="str">
            <v>2080102</v>
          </cell>
        </row>
        <row r="882">
          <cell r="AJ882" t="str">
            <v>3</v>
          </cell>
        </row>
        <row r="883">
          <cell r="B883" t="str">
            <v>201001</v>
          </cell>
        </row>
        <row r="883">
          <cell r="J883">
            <v>100000</v>
          </cell>
        </row>
        <row r="883">
          <cell r="N883" t="str">
            <v>2080102</v>
          </cell>
        </row>
        <row r="883">
          <cell r="AJ883" t="str">
            <v>3</v>
          </cell>
        </row>
        <row r="884">
          <cell r="B884" t="str">
            <v>201001</v>
          </cell>
        </row>
        <row r="884">
          <cell r="J884">
            <v>11990.14</v>
          </cell>
        </row>
        <row r="884">
          <cell r="N884" t="str">
            <v>2080199</v>
          </cell>
        </row>
        <row r="884">
          <cell r="AJ884" t="str">
            <v>3</v>
          </cell>
        </row>
        <row r="885">
          <cell r="B885" t="str">
            <v>201001</v>
          </cell>
        </row>
        <row r="885">
          <cell r="J885">
            <v>16000</v>
          </cell>
        </row>
        <row r="885">
          <cell r="N885" t="str">
            <v>2080199</v>
          </cell>
        </row>
        <row r="885">
          <cell r="AJ885" t="str">
            <v>3</v>
          </cell>
        </row>
        <row r="886">
          <cell r="B886" t="str">
            <v>201001</v>
          </cell>
        </row>
        <row r="886">
          <cell r="J886">
            <v>20000</v>
          </cell>
        </row>
        <row r="886">
          <cell r="N886" t="str">
            <v>2010802</v>
          </cell>
        </row>
        <row r="886">
          <cell r="AJ886" t="str">
            <v>3</v>
          </cell>
        </row>
        <row r="887">
          <cell r="B887" t="str">
            <v>202001</v>
          </cell>
        </row>
        <row r="887">
          <cell r="J887">
            <v>1268409</v>
          </cell>
        </row>
        <row r="887">
          <cell r="N887" t="str">
            <v>2082102</v>
          </cell>
        </row>
        <row r="887">
          <cell r="AJ887" t="str">
            <v>3</v>
          </cell>
        </row>
        <row r="888">
          <cell r="B888" t="str">
            <v>202001</v>
          </cell>
        </row>
        <row r="888">
          <cell r="J888">
            <v>1150000</v>
          </cell>
        </row>
        <row r="888">
          <cell r="N888" t="str">
            <v>2081901</v>
          </cell>
        </row>
        <row r="888">
          <cell r="AJ888" t="str">
            <v>3</v>
          </cell>
        </row>
        <row r="889">
          <cell r="B889" t="str">
            <v>202001</v>
          </cell>
        </row>
        <row r="889">
          <cell r="J889">
            <v>4541455</v>
          </cell>
        </row>
        <row r="889">
          <cell r="N889" t="str">
            <v>2081902</v>
          </cell>
        </row>
        <row r="889">
          <cell r="AJ889" t="str">
            <v>3</v>
          </cell>
        </row>
        <row r="890">
          <cell r="B890" t="str">
            <v>202001</v>
          </cell>
        </row>
        <row r="890">
          <cell r="J890">
            <v>38065</v>
          </cell>
        </row>
        <row r="890">
          <cell r="N890" t="str">
            <v>2082101</v>
          </cell>
        </row>
        <row r="890">
          <cell r="AJ890" t="str">
            <v>3</v>
          </cell>
        </row>
        <row r="891">
          <cell r="B891" t="str">
            <v>202001</v>
          </cell>
        </row>
        <row r="891">
          <cell r="J891">
            <v>460545</v>
          </cell>
        </row>
        <row r="891">
          <cell r="N891" t="str">
            <v>2082102</v>
          </cell>
        </row>
        <row r="891">
          <cell r="AJ891" t="str">
            <v>3</v>
          </cell>
        </row>
        <row r="892">
          <cell r="B892" t="str">
            <v>202001</v>
          </cell>
        </row>
        <row r="892">
          <cell r="J892">
            <v>234102</v>
          </cell>
        </row>
        <row r="892">
          <cell r="N892" t="str">
            <v>2081001</v>
          </cell>
        </row>
        <row r="892">
          <cell r="AJ892" t="str">
            <v>3</v>
          </cell>
        </row>
        <row r="893">
          <cell r="B893" t="str">
            <v>202001</v>
          </cell>
        </row>
        <row r="893">
          <cell r="J893">
            <v>38216.44</v>
          </cell>
        </row>
        <row r="893">
          <cell r="N893" t="str">
            <v>2081006</v>
          </cell>
        </row>
        <row r="893">
          <cell r="AJ893" t="str">
            <v>3</v>
          </cell>
        </row>
        <row r="894">
          <cell r="B894" t="str">
            <v>202001</v>
          </cell>
        </row>
        <row r="894">
          <cell r="J894">
            <v>465860</v>
          </cell>
        </row>
        <row r="894">
          <cell r="N894" t="str">
            <v>2082001</v>
          </cell>
        </row>
        <row r="894">
          <cell r="AJ894" t="str">
            <v>3</v>
          </cell>
        </row>
        <row r="895">
          <cell r="B895" t="str">
            <v>202001</v>
          </cell>
        </row>
        <row r="895">
          <cell r="J895">
            <v>498691.6</v>
          </cell>
        </row>
        <row r="895">
          <cell r="N895" t="str">
            <v>2081901</v>
          </cell>
        </row>
        <row r="895">
          <cell r="AJ895" t="str">
            <v>3</v>
          </cell>
        </row>
        <row r="896">
          <cell r="B896" t="str">
            <v>202001</v>
          </cell>
        </row>
        <row r="896">
          <cell r="J896">
            <v>8465</v>
          </cell>
        </row>
        <row r="896">
          <cell r="N896" t="str">
            <v>2082101</v>
          </cell>
        </row>
        <row r="896">
          <cell r="AJ896" t="str">
            <v>3</v>
          </cell>
        </row>
        <row r="897">
          <cell r="B897" t="str">
            <v>202001</v>
          </cell>
        </row>
        <row r="897">
          <cell r="J897">
            <v>182000</v>
          </cell>
        </row>
        <row r="897">
          <cell r="N897" t="str">
            <v>2081902</v>
          </cell>
        </row>
        <row r="897">
          <cell r="AJ897" t="str">
            <v>3</v>
          </cell>
        </row>
        <row r="898">
          <cell r="B898" t="str">
            <v>202001</v>
          </cell>
        </row>
        <row r="898">
          <cell r="J898">
            <v>0</v>
          </cell>
        </row>
        <row r="898">
          <cell r="N898" t="str">
            <v>2081002</v>
          </cell>
        </row>
        <row r="898">
          <cell r="AJ898" t="str">
            <v>3</v>
          </cell>
        </row>
        <row r="899">
          <cell r="B899" t="str">
            <v>202001</v>
          </cell>
        </row>
        <row r="899">
          <cell r="J899">
            <v>204000</v>
          </cell>
        </row>
        <row r="899">
          <cell r="N899" t="str">
            <v>2081002</v>
          </cell>
        </row>
        <row r="899">
          <cell r="AJ899" t="str">
            <v>3</v>
          </cell>
        </row>
        <row r="900">
          <cell r="B900" t="str">
            <v>202001</v>
          </cell>
        </row>
        <row r="900">
          <cell r="J900">
            <v>420000</v>
          </cell>
        </row>
        <row r="900">
          <cell r="N900" t="str">
            <v>2081006</v>
          </cell>
        </row>
        <row r="900">
          <cell r="AJ900" t="str">
            <v>3</v>
          </cell>
        </row>
        <row r="901">
          <cell r="B901" t="str">
            <v>202001</v>
          </cell>
        </row>
        <row r="901">
          <cell r="J901">
            <v>56000</v>
          </cell>
        </row>
        <row r="901">
          <cell r="N901" t="str">
            <v>2080202</v>
          </cell>
        </row>
        <row r="901">
          <cell r="AJ901" t="str">
            <v>3</v>
          </cell>
        </row>
        <row r="902">
          <cell r="B902" t="str">
            <v>202001</v>
          </cell>
        </row>
        <row r="902">
          <cell r="J902">
            <v>60000</v>
          </cell>
        </row>
        <row r="902">
          <cell r="N902" t="str">
            <v>2080208</v>
          </cell>
        </row>
        <row r="902">
          <cell r="AJ902" t="str">
            <v>3</v>
          </cell>
        </row>
        <row r="903">
          <cell r="B903" t="str">
            <v>202001</v>
          </cell>
        </row>
        <row r="903">
          <cell r="J903">
            <v>90000</v>
          </cell>
        </row>
        <row r="903">
          <cell r="N903" t="str">
            <v>2080208</v>
          </cell>
        </row>
        <row r="903">
          <cell r="AJ903" t="str">
            <v>3</v>
          </cell>
        </row>
        <row r="904">
          <cell r="B904" t="str">
            <v>202001</v>
          </cell>
        </row>
        <row r="904">
          <cell r="J904">
            <v>0</v>
          </cell>
        </row>
        <row r="904">
          <cell r="N904" t="str">
            <v>2080202</v>
          </cell>
        </row>
        <row r="904">
          <cell r="AJ904" t="str">
            <v>3</v>
          </cell>
        </row>
        <row r="905">
          <cell r="B905" t="str">
            <v>202001</v>
          </cell>
        </row>
        <row r="905">
          <cell r="J905">
            <v>36876</v>
          </cell>
        </row>
        <row r="905">
          <cell r="N905" t="str">
            <v>2080202</v>
          </cell>
        </row>
        <row r="905">
          <cell r="AJ905" t="str">
            <v>3</v>
          </cell>
        </row>
        <row r="906">
          <cell r="B906" t="str">
            <v>202001</v>
          </cell>
        </row>
        <row r="906">
          <cell r="J906">
            <v>0</v>
          </cell>
        </row>
        <row r="906">
          <cell r="N906" t="str">
            <v>2080202</v>
          </cell>
        </row>
        <row r="906">
          <cell r="AJ906" t="str">
            <v>3</v>
          </cell>
        </row>
        <row r="907">
          <cell r="B907" t="str">
            <v>202001</v>
          </cell>
        </row>
        <row r="907">
          <cell r="J907">
            <v>0</v>
          </cell>
        </row>
        <row r="907">
          <cell r="N907" t="str">
            <v>2080202</v>
          </cell>
        </row>
        <row r="907">
          <cell r="AJ907" t="str">
            <v>3</v>
          </cell>
        </row>
        <row r="908">
          <cell r="B908" t="str">
            <v>202001</v>
          </cell>
        </row>
        <row r="908">
          <cell r="J908">
            <v>172083</v>
          </cell>
        </row>
        <row r="908">
          <cell r="N908" t="str">
            <v>2080202</v>
          </cell>
        </row>
        <row r="908">
          <cell r="AJ908" t="str">
            <v>3</v>
          </cell>
        </row>
        <row r="909">
          <cell r="B909" t="str">
            <v>202001</v>
          </cell>
        </row>
        <row r="909">
          <cell r="J909">
            <v>49000</v>
          </cell>
        </row>
        <row r="909">
          <cell r="N909" t="str">
            <v>2080207</v>
          </cell>
        </row>
        <row r="909">
          <cell r="AJ909" t="str">
            <v>3</v>
          </cell>
        </row>
        <row r="910">
          <cell r="B910" t="str">
            <v>202001</v>
          </cell>
        </row>
        <row r="910">
          <cell r="J910">
            <v>335375</v>
          </cell>
        </row>
        <row r="910">
          <cell r="N910" t="str">
            <v>2081002</v>
          </cell>
        </row>
        <row r="910">
          <cell r="AJ910" t="str">
            <v>3</v>
          </cell>
        </row>
        <row r="911">
          <cell r="B911" t="str">
            <v>202001</v>
          </cell>
        </row>
        <row r="911">
          <cell r="J911">
            <v>334625</v>
          </cell>
        </row>
        <row r="911">
          <cell r="N911" t="str">
            <v>2081002</v>
          </cell>
        </row>
        <row r="911">
          <cell r="AJ911" t="str">
            <v>3</v>
          </cell>
        </row>
        <row r="912">
          <cell r="B912" t="str">
            <v>202001</v>
          </cell>
        </row>
        <row r="912">
          <cell r="J912">
            <v>32000</v>
          </cell>
        </row>
        <row r="912">
          <cell r="N912" t="str">
            <v>2081002</v>
          </cell>
        </row>
        <row r="912">
          <cell r="AJ912" t="str">
            <v>3</v>
          </cell>
        </row>
        <row r="913">
          <cell r="B913" t="str">
            <v>202001</v>
          </cell>
        </row>
        <row r="913">
          <cell r="J913">
            <v>339500</v>
          </cell>
        </row>
        <row r="913">
          <cell r="N913" t="str">
            <v>2081002</v>
          </cell>
        </row>
        <row r="913">
          <cell r="AJ913" t="str">
            <v>3</v>
          </cell>
        </row>
        <row r="914">
          <cell r="B914" t="str">
            <v>202001</v>
          </cell>
        </row>
        <row r="914">
          <cell r="J914">
            <v>1278700</v>
          </cell>
        </row>
        <row r="914">
          <cell r="N914" t="str">
            <v>2081002</v>
          </cell>
        </row>
        <row r="914">
          <cell r="AJ914" t="str">
            <v>3</v>
          </cell>
        </row>
        <row r="915">
          <cell r="B915" t="str">
            <v>202001</v>
          </cell>
        </row>
        <row r="915">
          <cell r="J915">
            <v>641300</v>
          </cell>
        </row>
        <row r="915">
          <cell r="N915" t="str">
            <v>2081002</v>
          </cell>
        </row>
        <row r="915">
          <cell r="AJ915" t="str">
            <v>3</v>
          </cell>
        </row>
        <row r="916">
          <cell r="B916" t="str">
            <v>202001</v>
          </cell>
        </row>
        <row r="916">
          <cell r="J916">
            <v>100146.08</v>
          </cell>
        </row>
        <row r="916">
          <cell r="N916" t="str">
            <v>2080101</v>
          </cell>
        </row>
        <row r="916">
          <cell r="AJ916" t="str">
            <v>1</v>
          </cell>
        </row>
        <row r="917">
          <cell r="B917" t="str">
            <v>202001</v>
          </cell>
        </row>
        <row r="917">
          <cell r="J917">
            <v>102872.36</v>
          </cell>
        </row>
        <row r="917">
          <cell r="N917" t="str">
            <v>2080101</v>
          </cell>
        </row>
        <row r="917">
          <cell r="AJ917" t="str">
            <v>1</v>
          </cell>
        </row>
        <row r="918">
          <cell r="B918" t="str">
            <v>202001</v>
          </cell>
        </row>
        <row r="918">
          <cell r="J918">
            <v>461756</v>
          </cell>
        </row>
        <row r="918">
          <cell r="N918" t="str">
            <v>2080101</v>
          </cell>
        </row>
        <row r="918">
          <cell r="AJ918" t="str">
            <v>1</v>
          </cell>
        </row>
        <row r="919">
          <cell r="B919" t="str">
            <v>202001</v>
          </cell>
        </row>
        <row r="919">
          <cell r="J919">
            <v>253950.78</v>
          </cell>
        </row>
        <row r="919">
          <cell r="N919" t="str">
            <v>2080101</v>
          </cell>
        </row>
        <row r="919">
          <cell r="AJ919" t="str">
            <v>1</v>
          </cell>
        </row>
        <row r="920">
          <cell r="B920" t="str">
            <v>202001</v>
          </cell>
        </row>
        <row r="920">
          <cell r="J920">
            <v>14334.45</v>
          </cell>
        </row>
        <row r="920">
          <cell r="N920" t="str">
            <v>2080101</v>
          </cell>
        </row>
        <row r="920">
          <cell r="AJ920" t="str">
            <v>2</v>
          </cell>
        </row>
        <row r="921">
          <cell r="B921" t="str">
            <v>202001</v>
          </cell>
        </row>
        <row r="921">
          <cell r="J921">
            <v>152820.7</v>
          </cell>
        </row>
        <row r="921">
          <cell r="N921" t="str">
            <v>2080101</v>
          </cell>
        </row>
        <row r="921">
          <cell r="AJ921" t="str">
            <v>1</v>
          </cell>
        </row>
        <row r="922">
          <cell r="B922" t="str">
            <v>202001</v>
          </cell>
        </row>
        <row r="922">
          <cell r="J922">
            <v>13000</v>
          </cell>
        </row>
        <row r="922">
          <cell r="N922" t="str">
            <v>2080101</v>
          </cell>
        </row>
        <row r="922">
          <cell r="AJ922" t="str">
            <v>2</v>
          </cell>
        </row>
        <row r="923">
          <cell r="B923" t="str">
            <v>202001</v>
          </cell>
        </row>
        <row r="923">
          <cell r="J923">
            <v>18575.66</v>
          </cell>
        </row>
        <row r="923">
          <cell r="N923" t="str">
            <v>2080101</v>
          </cell>
        </row>
        <row r="923">
          <cell r="AJ923" t="str">
            <v>1</v>
          </cell>
        </row>
        <row r="924">
          <cell r="B924" t="str">
            <v>202001</v>
          </cell>
        </row>
        <row r="924">
          <cell r="J924">
            <v>7910.28</v>
          </cell>
        </row>
        <row r="924">
          <cell r="N924" t="str">
            <v>2080101</v>
          </cell>
        </row>
        <row r="924">
          <cell r="AJ924" t="str">
            <v>1</v>
          </cell>
        </row>
        <row r="925">
          <cell r="B925" t="str">
            <v>202001</v>
          </cell>
        </row>
        <row r="925">
          <cell r="J925">
            <v>134013.95</v>
          </cell>
        </row>
        <row r="925">
          <cell r="N925" t="str">
            <v>2080101</v>
          </cell>
        </row>
        <row r="925">
          <cell r="AJ925" t="str">
            <v>1</v>
          </cell>
        </row>
        <row r="926">
          <cell r="B926" t="str">
            <v>202001</v>
          </cell>
        </row>
        <row r="926">
          <cell r="J926">
            <v>90388.58</v>
          </cell>
        </row>
        <row r="926">
          <cell r="N926" t="str">
            <v>2080101</v>
          </cell>
        </row>
        <row r="926">
          <cell r="AJ926" t="str">
            <v>1</v>
          </cell>
        </row>
        <row r="927">
          <cell r="B927" t="str">
            <v>202001</v>
          </cell>
        </row>
        <row r="927">
          <cell r="J927">
            <v>39705.92</v>
          </cell>
        </row>
        <row r="927">
          <cell r="N927" t="str">
            <v>2080101</v>
          </cell>
        </row>
        <row r="927">
          <cell r="AJ927" t="str">
            <v>1</v>
          </cell>
        </row>
        <row r="928">
          <cell r="B928" t="str">
            <v>202001</v>
          </cell>
        </row>
        <row r="928">
          <cell r="J928">
            <v>10000</v>
          </cell>
        </row>
        <row r="928">
          <cell r="N928" t="str">
            <v>2080101</v>
          </cell>
        </row>
        <row r="928">
          <cell r="AJ928" t="str">
            <v>2</v>
          </cell>
        </row>
        <row r="929">
          <cell r="B929" t="str">
            <v>202001</v>
          </cell>
        </row>
        <row r="929">
          <cell r="J929">
            <v>14158.48</v>
          </cell>
        </row>
        <row r="929">
          <cell r="N929" t="str">
            <v>2080101</v>
          </cell>
        </row>
        <row r="929">
          <cell r="AJ929" t="str">
            <v>2</v>
          </cell>
        </row>
        <row r="930">
          <cell r="B930" t="str">
            <v>202001</v>
          </cell>
        </row>
        <row r="930">
          <cell r="J930">
            <v>19918.42</v>
          </cell>
        </row>
        <row r="930">
          <cell r="N930" t="str">
            <v>2080101</v>
          </cell>
        </row>
        <row r="930">
          <cell r="AJ930" t="str">
            <v>2</v>
          </cell>
        </row>
        <row r="931">
          <cell r="B931" t="str">
            <v>202001</v>
          </cell>
        </row>
        <row r="931">
          <cell r="J931">
            <v>38000</v>
          </cell>
        </row>
        <row r="931">
          <cell r="N931" t="str">
            <v>2080101</v>
          </cell>
        </row>
        <row r="931">
          <cell r="AJ931" t="str">
            <v>2</v>
          </cell>
        </row>
        <row r="932">
          <cell r="B932" t="str">
            <v>202001</v>
          </cell>
        </row>
        <row r="932">
          <cell r="J932">
            <v>8000</v>
          </cell>
        </row>
        <row r="932">
          <cell r="N932" t="str">
            <v>2080101</v>
          </cell>
        </row>
        <row r="932">
          <cell r="AJ932" t="str">
            <v>2</v>
          </cell>
        </row>
        <row r="933">
          <cell r="B933" t="str">
            <v>202001</v>
          </cell>
        </row>
        <row r="933">
          <cell r="J933">
            <v>15000</v>
          </cell>
        </row>
        <row r="933">
          <cell r="N933" t="str">
            <v>2080101</v>
          </cell>
        </row>
        <row r="933">
          <cell r="AJ933" t="str">
            <v>2</v>
          </cell>
        </row>
        <row r="934">
          <cell r="B934" t="str">
            <v>202001</v>
          </cell>
        </row>
        <row r="934">
          <cell r="J934">
            <v>24455.1</v>
          </cell>
        </row>
        <row r="934">
          <cell r="N934" t="str">
            <v>2080101</v>
          </cell>
        </row>
        <row r="934">
          <cell r="AJ934" t="str">
            <v>2</v>
          </cell>
        </row>
        <row r="935">
          <cell r="B935" t="str">
            <v>202001</v>
          </cell>
        </row>
        <row r="935">
          <cell r="J935">
            <v>19564.08</v>
          </cell>
        </row>
        <row r="935">
          <cell r="N935" t="str">
            <v>2080101</v>
          </cell>
        </row>
        <row r="935">
          <cell r="AJ935" t="str">
            <v>2</v>
          </cell>
        </row>
        <row r="936">
          <cell r="B936" t="str">
            <v>202001</v>
          </cell>
        </row>
        <row r="936">
          <cell r="J936">
            <v>117384.48</v>
          </cell>
        </row>
        <row r="936">
          <cell r="N936" t="str">
            <v>2080101</v>
          </cell>
        </row>
        <row r="936">
          <cell r="AJ936" t="str">
            <v>1</v>
          </cell>
        </row>
        <row r="937">
          <cell r="B937" t="str">
            <v>202001</v>
          </cell>
        </row>
        <row r="937">
          <cell r="J937">
            <v>2500</v>
          </cell>
        </row>
        <row r="937">
          <cell r="N937" t="str">
            <v>2080202</v>
          </cell>
        </row>
        <row r="937">
          <cell r="AJ937" t="str">
            <v>3</v>
          </cell>
        </row>
        <row r="938">
          <cell r="B938" t="str">
            <v>202001</v>
          </cell>
        </row>
        <row r="938">
          <cell r="J938">
            <v>25000</v>
          </cell>
        </row>
        <row r="938">
          <cell r="N938" t="str">
            <v>2080202</v>
          </cell>
        </row>
        <row r="938">
          <cell r="AJ938" t="str">
            <v>3</v>
          </cell>
        </row>
        <row r="939">
          <cell r="B939" t="str">
            <v>202001</v>
          </cell>
        </row>
        <row r="939">
          <cell r="J939">
            <v>4100</v>
          </cell>
        </row>
        <row r="939">
          <cell r="N939" t="str">
            <v>2080208</v>
          </cell>
        </row>
        <row r="939">
          <cell r="AJ939" t="str">
            <v>3</v>
          </cell>
        </row>
        <row r="940">
          <cell r="B940" t="str">
            <v>202001</v>
          </cell>
        </row>
        <row r="940">
          <cell r="J940">
            <v>1200</v>
          </cell>
        </row>
        <row r="940">
          <cell r="N940" t="str">
            <v>2080208</v>
          </cell>
        </row>
        <row r="940">
          <cell r="AJ940" t="str">
            <v>3</v>
          </cell>
        </row>
        <row r="941">
          <cell r="B941" t="str">
            <v>202001</v>
          </cell>
        </row>
        <row r="941">
          <cell r="J941">
            <v>0</v>
          </cell>
        </row>
        <row r="941">
          <cell r="N941" t="str">
            <v>2081002</v>
          </cell>
        </row>
        <row r="941">
          <cell r="AJ941" t="str">
            <v>3</v>
          </cell>
        </row>
        <row r="942">
          <cell r="B942" t="str">
            <v>202001</v>
          </cell>
        </row>
        <row r="942">
          <cell r="J942">
            <v>269266</v>
          </cell>
        </row>
        <row r="942">
          <cell r="N942" t="str">
            <v>2082001</v>
          </cell>
        </row>
        <row r="942">
          <cell r="AJ942" t="str">
            <v>3</v>
          </cell>
        </row>
        <row r="943">
          <cell r="B943" t="str">
            <v>202001</v>
          </cell>
        </row>
        <row r="943">
          <cell r="J943">
            <v>668577</v>
          </cell>
        </row>
        <row r="943">
          <cell r="N943" t="str">
            <v>2081001</v>
          </cell>
        </row>
        <row r="943">
          <cell r="AJ943" t="str">
            <v>3</v>
          </cell>
        </row>
        <row r="944">
          <cell r="B944" t="str">
            <v>202001</v>
          </cell>
        </row>
        <row r="944">
          <cell r="J944">
            <v>5268256.6</v>
          </cell>
        </row>
        <row r="944">
          <cell r="N944" t="str">
            <v>2082102</v>
          </cell>
        </row>
        <row r="944">
          <cell r="AJ944" t="str">
            <v>3</v>
          </cell>
        </row>
        <row r="945">
          <cell r="B945" t="str">
            <v>202001</v>
          </cell>
        </row>
        <row r="945">
          <cell r="J945">
            <v>10000</v>
          </cell>
        </row>
        <row r="945">
          <cell r="N945" t="str">
            <v>2082101</v>
          </cell>
        </row>
        <row r="945">
          <cell r="AJ945" t="str">
            <v>3</v>
          </cell>
        </row>
        <row r="946">
          <cell r="B946" t="str">
            <v>202001</v>
          </cell>
        </row>
        <row r="946">
          <cell r="J946">
            <v>300000</v>
          </cell>
        </row>
        <row r="946">
          <cell r="N946" t="str">
            <v>2081901</v>
          </cell>
        </row>
        <row r="946">
          <cell r="AJ946" t="str">
            <v>3</v>
          </cell>
        </row>
        <row r="947">
          <cell r="B947" t="str">
            <v>202001</v>
          </cell>
        </row>
        <row r="947">
          <cell r="J947">
            <v>18410021.4</v>
          </cell>
        </row>
        <row r="947">
          <cell r="N947" t="str">
            <v>2081902</v>
          </cell>
        </row>
        <row r="947">
          <cell r="AJ947" t="str">
            <v>3</v>
          </cell>
        </row>
        <row r="948">
          <cell r="B948" t="str">
            <v>202001</v>
          </cell>
        </row>
        <row r="948">
          <cell r="J948">
            <v>2192509</v>
          </cell>
        </row>
        <row r="948">
          <cell r="N948" t="str">
            <v>2081901</v>
          </cell>
        </row>
        <row r="948">
          <cell r="AJ948" t="str">
            <v>3</v>
          </cell>
        </row>
        <row r="949">
          <cell r="B949" t="str">
            <v>202001</v>
          </cell>
        </row>
        <row r="949">
          <cell r="J949">
            <v>71370</v>
          </cell>
        </row>
        <row r="949">
          <cell r="N949" t="str">
            <v>2082101</v>
          </cell>
        </row>
        <row r="949">
          <cell r="AJ949" t="str">
            <v>3</v>
          </cell>
        </row>
        <row r="950">
          <cell r="B950" t="str">
            <v>202001</v>
          </cell>
        </row>
        <row r="950">
          <cell r="J950">
            <v>4550000</v>
          </cell>
        </row>
        <row r="950">
          <cell r="N950" t="str">
            <v>2130599</v>
          </cell>
        </row>
        <row r="950">
          <cell r="AJ950" t="str">
            <v>3</v>
          </cell>
        </row>
        <row r="951">
          <cell r="B951" t="str">
            <v>202001</v>
          </cell>
        </row>
        <row r="951">
          <cell r="J951">
            <v>0</v>
          </cell>
        </row>
        <row r="951">
          <cell r="N951" t="str">
            <v>2081902</v>
          </cell>
        </row>
        <row r="951">
          <cell r="AJ951" t="str">
            <v>3</v>
          </cell>
        </row>
        <row r="952">
          <cell r="B952" t="str">
            <v>202001</v>
          </cell>
        </row>
        <row r="952">
          <cell r="J952">
            <v>1411120</v>
          </cell>
        </row>
        <row r="952">
          <cell r="N952" t="str">
            <v>2081107</v>
          </cell>
        </row>
        <row r="952">
          <cell r="AJ952" t="str">
            <v>3</v>
          </cell>
        </row>
        <row r="953">
          <cell r="B953" t="str">
            <v>202001</v>
          </cell>
        </row>
        <row r="953">
          <cell r="J953">
            <v>276069.4</v>
          </cell>
        </row>
        <row r="953">
          <cell r="N953" t="str">
            <v>2081902</v>
          </cell>
        </row>
        <row r="953">
          <cell r="AJ953" t="str">
            <v>3</v>
          </cell>
        </row>
        <row r="954">
          <cell r="B954" t="str">
            <v>202001</v>
          </cell>
        </row>
        <row r="954">
          <cell r="J954">
            <v>92295</v>
          </cell>
        </row>
        <row r="954">
          <cell r="N954" t="str">
            <v>2081002</v>
          </cell>
        </row>
        <row r="954">
          <cell r="AJ954" t="str">
            <v>3</v>
          </cell>
        </row>
        <row r="955">
          <cell r="B955" t="str">
            <v>202001</v>
          </cell>
        </row>
        <row r="955">
          <cell r="J955">
            <v>147969</v>
          </cell>
        </row>
        <row r="955">
          <cell r="N955" t="str">
            <v>2081001</v>
          </cell>
        </row>
        <row r="955">
          <cell r="AJ955" t="str">
            <v>3</v>
          </cell>
        </row>
        <row r="956">
          <cell r="B956" t="str">
            <v>202001</v>
          </cell>
        </row>
        <row r="956">
          <cell r="J956">
            <v>3000</v>
          </cell>
        </row>
        <row r="956">
          <cell r="N956" t="str">
            <v>2080202</v>
          </cell>
        </row>
        <row r="956">
          <cell r="AJ956" t="str">
            <v>3</v>
          </cell>
        </row>
        <row r="957">
          <cell r="B957" t="str">
            <v>202001</v>
          </cell>
        </row>
        <row r="957">
          <cell r="J957">
            <v>29700</v>
          </cell>
        </row>
        <row r="957">
          <cell r="N957" t="str">
            <v>2080202</v>
          </cell>
        </row>
        <row r="957">
          <cell r="AJ957" t="str">
            <v>3</v>
          </cell>
        </row>
        <row r="958">
          <cell r="B958" t="str">
            <v>202001</v>
          </cell>
        </row>
        <row r="958">
          <cell r="J958">
            <v>17957.92</v>
          </cell>
        </row>
        <row r="958">
          <cell r="N958" t="str">
            <v>2080202</v>
          </cell>
        </row>
        <row r="958">
          <cell r="AJ958" t="str">
            <v>3</v>
          </cell>
        </row>
        <row r="959">
          <cell r="B959" t="str">
            <v>202001</v>
          </cell>
        </row>
        <row r="959">
          <cell r="J959">
            <v>20000</v>
          </cell>
        </row>
        <row r="959">
          <cell r="N959" t="str">
            <v>2080202</v>
          </cell>
        </row>
        <row r="959">
          <cell r="AJ959" t="str">
            <v>3</v>
          </cell>
        </row>
        <row r="960">
          <cell r="B960" t="str">
            <v>202001</v>
          </cell>
        </row>
        <row r="960">
          <cell r="J960">
            <v>0</v>
          </cell>
        </row>
        <row r="960">
          <cell r="N960" t="str">
            <v>2080202</v>
          </cell>
        </row>
        <row r="960">
          <cell r="AJ960" t="str">
            <v>3</v>
          </cell>
        </row>
        <row r="961">
          <cell r="B961" t="str">
            <v>202001</v>
          </cell>
        </row>
        <row r="961">
          <cell r="J961">
            <v>0</v>
          </cell>
        </row>
        <row r="961">
          <cell r="N961" t="str">
            <v>2080202</v>
          </cell>
        </row>
        <row r="961">
          <cell r="AJ961" t="str">
            <v>3</v>
          </cell>
        </row>
        <row r="962">
          <cell r="B962" t="str">
            <v>202001</v>
          </cell>
        </row>
        <row r="962">
          <cell r="J962">
            <v>2100000</v>
          </cell>
        </row>
        <row r="962">
          <cell r="N962" t="str">
            <v>2080208</v>
          </cell>
        </row>
        <row r="962">
          <cell r="AJ962" t="str">
            <v>3</v>
          </cell>
        </row>
        <row r="963">
          <cell r="B963" t="str">
            <v>202001</v>
          </cell>
        </row>
        <row r="963">
          <cell r="J963">
            <v>100000</v>
          </cell>
        </row>
        <row r="963">
          <cell r="N963" t="str">
            <v>2081002</v>
          </cell>
        </row>
        <row r="963">
          <cell r="AJ963" t="str">
            <v>3</v>
          </cell>
        </row>
        <row r="964">
          <cell r="B964" t="str">
            <v>202001</v>
          </cell>
        </row>
        <row r="964">
          <cell r="J964">
            <v>6093156.72</v>
          </cell>
        </row>
        <row r="964">
          <cell r="N964" t="str">
            <v>2081006</v>
          </cell>
        </row>
        <row r="964">
          <cell r="AJ964" t="str">
            <v>3</v>
          </cell>
        </row>
        <row r="965">
          <cell r="B965" t="str">
            <v>202001</v>
          </cell>
        </row>
        <row r="965">
          <cell r="J965">
            <v>0</v>
          </cell>
        </row>
        <row r="965">
          <cell r="N965" t="str">
            <v>2081006</v>
          </cell>
        </row>
        <row r="965">
          <cell r="AJ965" t="str">
            <v>3</v>
          </cell>
        </row>
        <row r="966">
          <cell r="B966" t="str">
            <v>202001</v>
          </cell>
        </row>
        <row r="966">
          <cell r="J966">
            <v>100000</v>
          </cell>
        </row>
        <row r="966">
          <cell r="N966" t="str">
            <v>2081006</v>
          </cell>
        </row>
        <row r="966">
          <cell r="AJ966" t="str">
            <v>3</v>
          </cell>
        </row>
        <row r="967">
          <cell r="B967" t="str">
            <v>202001</v>
          </cell>
        </row>
        <row r="967">
          <cell r="J967">
            <v>76924.04</v>
          </cell>
        </row>
        <row r="967">
          <cell r="N967" t="str">
            <v>2082502</v>
          </cell>
        </row>
        <row r="967">
          <cell r="AJ967" t="str">
            <v>3</v>
          </cell>
        </row>
        <row r="968">
          <cell r="B968" t="str">
            <v>202001</v>
          </cell>
        </row>
        <row r="968">
          <cell r="J968">
            <v>20000</v>
          </cell>
        </row>
        <row r="968">
          <cell r="N968" t="str">
            <v>2080202</v>
          </cell>
        </row>
        <row r="968">
          <cell r="AJ968" t="str">
            <v>3</v>
          </cell>
        </row>
        <row r="969">
          <cell r="B969" t="str">
            <v>203001</v>
          </cell>
        </row>
        <row r="969">
          <cell r="J969">
            <v>706100.99</v>
          </cell>
        </row>
        <row r="969">
          <cell r="N969" t="str">
            <v>2081105</v>
          </cell>
        </row>
        <row r="969">
          <cell r="AJ969" t="str">
            <v>3</v>
          </cell>
        </row>
        <row r="970">
          <cell r="B970" t="str">
            <v>203001</v>
          </cell>
        </row>
        <row r="970">
          <cell r="J970">
            <v>18000</v>
          </cell>
        </row>
        <row r="970">
          <cell r="N970" t="str">
            <v>2081199</v>
          </cell>
        </row>
        <row r="970">
          <cell r="AJ970" t="str">
            <v>3</v>
          </cell>
        </row>
        <row r="971">
          <cell r="B971" t="str">
            <v>203001</v>
          </cell>
        </row>
        <row r="971">
          <cell r="J971">
            <v>227500</v>
          </cell>
        </row>
        <row r="971">
          <cell r="N971" t="str">
            <v>2081107</v>
          </cell>
        </row>
        <row r="971">
          <cell r="AJ971" t="str">
            <v>3</v>
          </cell>
        </row>
        <row r="972">
          <cell r="B972" t="str">
            <v>203001</v>
          </cell>
        </row>
        <row r="972">
          <cell r="J972">
            <v>336916</v>
          </cell>
        </row>
        <row r="972">
          <cell r="N972" t="str">
            <v>2081104</v>
          </cell>
        </row>
        <row r="972">
          <cell r="AJ972" t="str">
            <v>3</v>
          </cell>
        </row>
        <row r="973">
          <cell r="B973" t="str">
            <v>203001</v>
          </cell>
        </row>
        <row r="973">
          <cell r="J973">
            <v>230000</v>
          </cell>
        </row>
        <row r="973">
          <cell r="N973" t="str">
            <v>2081104</v>
          </cell>
        </row>
        <row r="973">
          <cell r="AJ973" t="str">
            <v>3</v>
          </cell>
        </row>
        <row r="974">
          <cell r="B974" t="str">
            <v>203001</v>
          </cell>
        </row>
        <row r="974">
          <cell r="J974">
            <v>49602</v>
          </cell>
        </row>
        <row r="974">
          <cell r="N974" t="str">
            <v>2081102</v>
          </cell>
        </row>
        <row r="974">
          <cell r="AJ974" t="str">
            <v>3</v>
          </cell>
        </row>
        <row r="975">
          <cell r="B975" t="str">
            <v>203001</v>
          </cell>
        </row>
        <row r="975">
          <cell r="J975">
            <v>927809.48</v>
          </cell>
        </row>
        <row r="975">
          <cell r="N975" t="str">
            <v>2081199</v>
          </cell>
        </row>
        <row r="975">
          <cell r="AJ975" t="str">
            <v>3</v>
          </cell>
        </row>
        <row r="976">
          <cell r="B976" t="str">
            <v>203001</v>
          </cell>
        </row>
        <row r="976">
          <cell r="J976">
            <v>94400</v>
          </cell>
        </row>
        <row r="976">
          <cell r="N976" t="str">
            <v>2081199</v>
          </cell>
        </row>
        <row r="976">
          <cell r="AJ976" t="str">
            <v>3</v>
          </cell>
        </row>
        <row r="977">
          <cell r="B977" t="str">
            <v>203001</v>
          </cell>
        </row>
        <row r="977">
          <cell r="J977">
            <v>32760</v>
          </cell>
        </row>
        <row r="977">
          <cell r="N977" t="str">
            <v>2081199</v>
          </cell>
        </row>
        <row r="977">
          <cell r="AJ977" t="str">
            <v>3</v>
          </cell>
        </row>
        <row r="978">
          <cell r="B978" t="str">
            <v>203001</v>
          </cell>
        </row>
        <row r="978">
          <cell r="J978">
            <v>30000</v>
          </cell>
        </row>
        <row r="978">
          <cell r="N978" t="str">
            <v>2081199</v>
          </cell>
        </row>
        <row r="978">
          <cell r="AJ978" t="str">
            <v>3</v>
          </cell>
        </row>
        <row r="979">
          <cell r="B979" t="str">
            <v>203001</v>
          </cell>
        </row>
        <row r="979">
          <cell r="J979">
            <v>95900</v>
          </cell>
        </row>
        <row r="979">
          <cell r="N979" t="str">
            <v>2081104</v>
          </cell>
        </row>
        <row r="979">
          <cell r="AJ979" t="str">
            <v>3</v>
          </cell>
        </row>
        <row r="980">
          <cell r="B980" t="str">
            <v>203001</v>
          </cell>
        </row>
        <row r="980">
          <cell r="J980">
            <v>70000</v>
          </cell>
        </row>
        <row r="980">
          <cell r="N980" t="str">
            <v>2081102</v>
          </cell>
        </row>
        <row r="980">
          <cell r="AJ980" t="str">
            <v>3</v>
          </cell>
        </row>
        <row r="981">
          <cell r="B981" t="str">
            <v>203001</v>
          </cell>
        </row>
        <row r="981">
          <cell r="J981">
            <v>450</v>
          </cell>
        </row>
        <row r="981">
          <cell r="N981" t="str">
            <v>2081102</v>
          </cell>
        </row>
        <row r="981">
          <cell r="AJ981" t="str">
            <v>3</v>
          </cell>
        </row>
        <row r="982">
          <cell r="B982" t="str">
            <v>203001</v>
          </cell>
        </row>
        <row r="982">
          <cell r="J982">
            <v>0</v>
          </cell>
        </row>
        <row r="982">
          <cell r="N982" t="str">
            <v>2081102</v>
          </cell>
        </row>
        <row r="982">
          <cell r="AJ982" t="str">
            <v>3</v>
          </cell>
        </row>
        <row r="983">
          <cell r="B983" t="str">
            <v>203001</v>
          </cell>
        </row>
        <row r="983">
          <cell r="J983">
            <v>2369.43</v>
          </cell>
        </row>
        <row r="983">
          <cell r="N983" t="str">
            <v>2081102</v>
          </cell>
        </row>
        <row r="983">
          <cell r="AJ983" t="str">
            <v>3</v>
          </cell>
        </row>
        <row r="984">
          <cell r="B984" t="str">
            <v>203001</v>
          </cell>
        </row>
        <row r="984">
          <cell r="J984">
            <v>18227.95</v>
          </cell>
        </row>
        <row r="984">
          <cell r="N984" t="str">
            <v>2081102</v>
          </cell>
        </row>
        <row r="984">
          <cell r="AJ984" t="str">
            <v>3</v>
          </cell>
        </row>
        <row r="985">
          <cell r="B985" t="str">
            <v>203001</v>
          </cell>
        </row>
        <row r="985">
          <cell r="J985">
            <v>0</v>
          </cell>
        </row>
        <row r="985">
          <cell r="N985" t="str">
            <v>2081102</v>
          </cell>
        </row>
        <row r="985">
          <cell r="AJ985" t="str">
            <v>3</v>
          </cell>
        </row>
        <row r="986">
          <cell r="B986" t="str">
            <v>203001</v>
          </cell>
        </row>
        <row r="986">
          <cell r="J986">
            <v>0</v>
          </cell>
        </row>
        <row r="986">
          <cell r="N986" t="str">
            <v>2081199</v>
          </cell>
        </row>
        <row r="986">
          <cell r="AJ986" t="str">
            <v>3</v>
          </cell>
        </row>
        <row r="987">
          <cell r="B987" t="str">
            <v>203001</v>
          </cell>
        </row>
        <row r="987">
          <cell r="J987">
            <v>0</v>
          </cell>
        </row>
        <row r="987">
          <cell r="N987" t="str">
            <v>2081199</v>
          </cell>
        </row>
        <row r="987">
          <cell r="AJ987" t="str">
            <v>3</v>
          </cell>
        </row>
        <row r="988">
          <cell r="B988" t="str">
            <v>203001</v>
          </cell>
        </row>
        <row r="988">
          <cell r="J988">
            <v>44484</v>
          </cell>
        </row>
        <row r="988">
          <cell r="N988" t="str">
            <v>2081101</v>
          </cell>
        </row>
        <row r="988">
          <cell r="AJ988" t="str">
            <v>1</v>
          </cell>
        </row>
        <row r="989">
          <cell r="B989" t="str">
            <v>203001</v>
          </cell>
        </row>
        <row r="989">
          <cell r="J989">
            <v>49155.22</v>
          </cell>
        </row>
        <row r="989">
          <cell r="N989" t="str">
            <v>2081101</v>
          </cell>
        </row>
        <row r="989">
          <cell r="AJ989" t="str">
            <v>1</v>
          </cell>
        </row>
        <row r="990">
          <cell r="B990" t="str">
            <v>203001</v>
          </cell>
        </row>
        <row r="990">
          <cell r="J990">
            <v>33108</v>
          </cell>
        </row>
        <row r="990">
          <cell r="N990" t="str">
            <v>2081101</v>
          </cell>
        </row>
        <row r="990">
          <cell r="AJ990" t="str">
            <v>1</v>
          </cell>
        </row>
        <row r="991">
          <cell r="B991" t="str">
            <v>203001</v>
          </cell>
        </row>
        <row r="991">
          <cell r="J991">
            <v>16815.77</v>
          </cell>
        </row>
        <row r="991">
          <cell r="N991" t="str">
            <v>2081101</v>
          </cell>
        </row>
        <row r="991">
          <cell r="AJ991" t="str">
            <v>1</v>
          </cell>
        </row>
        <row r="992">
          <cell r="B992" t="str">
            <v>203001</v>
          </cell>
        </row>
        <row r="992">
          <cell r="J992">
            <v>6604</v>
          </cell>
        </row>
        <row r="992">
          <cell r="N992" t="str">
            <v>2081101</v>
          </cell>
        </row>
        <row r="992">
          <cell r="AJ992" t="str">
            <v>2</v>
          </cell>
        </row>
        <row r="993">
          <cell r="B993" t="str">
            <v>203001</v>
          </cell>
        </row>
        <row r="993">
          <cell r="J993">
            <v>6207.36</v>
          </cell>
        </row>
        <row r="993">
          <cell r="N993" t="str">
            <v>2081101</v>
          </cell>
        </row>
        <row r="993">
          <cell r="AJ993" t="str">
            <v>1</v>
          </cell>
        </row>
        <row r="994">
          <cell r="B994" t="str">
            <v>203001</v>
          </cell>
        </row>
        <row r="994">
          <cell r="J994">
            <v>11371.05</v>
          </cell>
        </row>
        <row r="994">
          <cell r="N994" t="str">
            <v>2081101</v>
          </cell>
        </row>
        <row r="994">
          <cell r="AJ994" t="str">
            <v>1</v>
          </cell>
        </row>
        <row r="995">
          <cell r="B995" t="str">
            <v>203001</v>
          </cell>
        </row>
        <row r="995">
          <cell r="J995">
            <v>18701.19</v>
          </cell>
        </row>
        <row r="995">
          <cell r="N995" t="str">
            <v>2081101</v>
          </cell>
        </row>
        <row r="995">
          <cell r="AJ995" t="str">
            <v>1</v>
          </cell>
        </row>
        <row r="996">
          <cell r="B996" t="str">
            <v>203001</v>
          </cell>
        </row>
        <row r="996">
          <cell r="J996">
            <v>1086.29</v>
          </cell>
        </row>
        <row r="996">
          <cell r="N996" t="str">
            <v>2081101</v>
          </cell>
        </row>
        <row r="996">
          <cell r="AJ996" t="str">
            <v>1</v>
          </cell>
        </row>
        <row r="997">
          <cell r="B997" t="str">
            <v>203001</v>
          </cell>
        </row>
        <row r="997">
          <cell r="J997">
            <v>2000</v>
          </cell>
        </row>
        <row r="997">
          <cell r="N997" t="str">
            <v>2081101</v>
          </cell>
        </row>
        <row r="997">
          <cell r="AJ997" t="str">
            <v>2</v>
          </cell>
        </row>
        <row r="998">
          <cell r="B998" t="str">
            <v>203001</v>
          </cell>
        </row>
        <row r="998">
          <cell r="J998">
            <v>15000</v>
          </cell>
        </row>
        <row r="998">
          <cell r="N998" t="str">
            <v>2081101</v>
          </cell>
        </row>
        <row r="998">
          <cell r="AJ998" t="str">
            <v>2</v>
          </cell>
        </row>
        <row r="999">
          <cell r="B999" t="str">
            <v>203001</v>
          </cell>
        </row>
        <row r="999">
          <cell r="J999">
            <v>4437.42</v>
          </cell>
        </row>
        <row r="999">
          <cell r="N999" t="str">
            <v>2081101</v>
          </cell>
        </row>
        <row r="999">
          <cell r="AJ999" t="str">
            <v>2</v>
          </cell>
        </row>
        <row r="1000">
          <cell r="B1000" t="str">
            <v>203001</v>
          </cell>
        </row>
        <row r="1000">
          <cell r="J1000">
            <v>3264.91</v>
          </cell>
        </row>
        <row r="1000">
          <cell r="N1000" t="str">
            <v>2081101</v>
          </cell>
        </row>
        <row r="1000">
          <cell r="AJ1000" t="str">
            <v>2</v>
          </cell>
        </row>
        <row r="1001">
          <cell r="B1001" t="str">
            <v>203001</v>
          </cell>
        </row>
        <row r="1001">
          <cell r="J1001">
            <v>2730.1</v>
          </cell>
        </row>
        <row r="1001">
          <cell r="N1001" t="str">
            <v>2081101</v>
          </cell>
        </row>
        <row r="1001">
          <cell r="AJ1001" t="str">
            <v>2</v>
          </cell>
        </row>
        <row r="1002">
          <cell r="B1002" t="str">
            <v>203001</v>
          </cell>
        </row>
        <row r="1002">
          <cell r="J1002">
            <v>16380.6</v>
          </cell>
        </row>
        <row r="1002">
          <cell r="N1002" t="str">
            <v>2081101</v>
          </cell>
        </row>
        <row r="1002">
          <cell r="AJ1002" t="str">
            <v>1</v>
          </cell>
        </row>
        <row r="1003">
          <cell r="B1003" t="str">
            <v>203001</v>
          </cell>
        </row>
        <row r="1003">
          <cell r="J1003">
            <v>202500</v>
          </cell>
        </row>
        <row r="1003">
          <cell r="N1003" t="str">
            <v>2081199</v>
          </cell>
        </row>
        <row r="1003">
          <cell r="AJ1003" t="str">
            <v>3</v>
          </cell>
        </row>
        <row r="1004">
          <cell r="B1004" t="str">
            <v>203001</v>
          </cell>
        </row>
        <row r="1004">
          <cell r="J1004">
            <v>0</v>
          </cell>
        </row>
        <row r="1004">
          <cell r="N1004" t="str">
            <v>2081104</v>
          </cell>
        </row>
        <row r="1004">
          <cell r="AJ1004" t="str">
            <v>3</v>
          </cell>
        </row>
        <row r="1005">
          <cell r="B1005" t="str">
            <v>203001</v>
          </cell>
        </row>
        <row r="1005">
          <cell r="J1005">
            <v>0</v>
          </cell>
        </row>
        <row r="1005">
          <cell r="N1005" t="str">
            <v>2081199</v>
          </cell>
        </row>
        <row r="1005">
          <cell r="AJ1005" t="str">
            <v>3</v>
          </cell>
        </row>
        <row r="1006">
          <cell r="B1006" t="str">
            <v>203001</v>
          </cell>
        </row>
        <row r="1006">
          <cell r="J1006">
            <v>0</v>
          </cell>
        </row>
        <row r="1006">
          <cell r="N1006" t="str">
            <v>2081104</v>
          </cell>
        </row>
        <row r="1006">
          <cell r="AJ1006" t="str">
            <v>3</v>
          </cell>
        </row>
        <row r="1007">
          <cell r="B1007" t="str">
            <v>203001</v>
          </cell>
        </row>
        <row r="1007">
          <cell r="J1007">
            <v>0</v>
          </cell>
        </row>
        <row r="1007">
          <cell r="N1007" t="str">
            <v>2081199</v>
          </cell>
        </row>
        <row r="1007">
          <cell r="AJ1007" t="str">
            <v>3</v>
          </cell>
        </row>
        <row r="1008">
          <cell r="B1008" t="str">
            <v>204001</v>
          </cell>
        </row>
        <row r="1008">
          <cell r="J1008">
            <v>0</v>
          </cell>
        </row>
        <row r="1008">
          <cell r="N1008" t="str">
            <v>2080999</v>
          </cell>
        </row>
        <row r="1008">
          <cell r="AJ1008" t="str">
            <v>3</v>
          </cell>
        </row>
        <row r="1009">
          <cell r="B1009" t="str">
            <v>204001</v>
          </cell>
        </row>
        <row r="1009">
          <cell r="J1009">
            <v>99654</v>
          </cell>
        </row>
        <row r="1009">
          <cell r="N1009" t="str">
            <v>2080899</v>
          </cell>
        </row>
        <row r="1009">
          <cell r="AJ1009" t="str">
            <v>3</v>
          </cell>
        </row>
        <row r="1010">
          <cell r="B1010" t="str">
            <v>204001</v>
          </cell>
        </row>
        <row r="1010">
          <cell r="J1010">
            <v>30000</v>
          </cell>
        </row>
        <row r="1010">
          <cell r="N1010" t="str">
            <v>2101401</v>
          </cell>
        </row>
        <row r="1010">
          <cell r="AJ1010" t="str">
            <v>3</v>
          </cell>
        </row>
        <row r="1011">
          <cell r="B1011" t="str">
            <v>204001</v>
          </cell>
        </row>
        <row r="1011">
          <cell r="J1011">
            <v>0</v>
          </cell>
        </row>
        <row r="1011">
          <cell r="N1011" t="str">
            <v>2089999</v>
          </cell>
        </row>
        <row r="1011">
          <cell r="AJ1011" t="str">
            <v>3</v>
          </cell>
        </row>
        <row r="1012">
          <cell r="B1012" t="str">
            <v>204001</v>
          </cell>
        </row>
        <row r="1012">
          <cell r="J1012">
            <v>0</v>
          </cell>
        </row>
        <row r="1012">
          <cell r="N1012" t="str">
            <v>2080899</v>
          </cell>
        </row>
        <row r="1012">
          <cell r="AJ1012" t="str">
            <v>3</v>
          </cell>
        </row>
        <row r="1013">
          <cell r="B1013" t="str">
            <v>204001</v>
          </cell>
        </row>
        <row r="1013">
          <cell r="J1013">
            <v>280000</v>
          </cell>
        </row>
        <row r="1013">
          <cell r="N1013" t="str">
            <v>2082899</v>
          </cell>
        </row>
        <row r="1013">
          <cell r="AJ1013" t="str">
            <v>3</v>
          </cell>
        </row>
        <row r="1014">
          <cell r="B1014" t="str">
            <v>204001</v>
          </cell>
        </row>
        <row r="1014">
          <cell r="J1014">
            <v>125982</v>
          </cell>
        </row>
        <row r="1014">
          <cell r="N1014" t="str">
            <v>2080802</v>
          </cell>
        </row>
        <row r="1014">
          <cell r="AJ1014" t="str">
            <v>3</v>
          </cell>
        </row>
        <row r="1015">
          <cell r="B1015" t="str">
            <v>204001</v>
          </cell>
        </row>
        <row r="1015">
          <cell r="J1015">
            <v>22635</v>
          </cell>
        </row>
        <row r="1015">
          <cell r="N1015" t="str">
            <v>2080806</v>
          </cell>
        </row>
        <row r="1015">
          <cell r="AJ1015" t="str">
            <v>3</v>
          </cell>
        </row>
        <row r="1016">
          <cell r="B1016" t="str">
            <v>204001</v>
          </cell>
        </row>
        <row r="1016">
          <cell r="J1016">
            <v>12000</v>
          </cell>
        </row>
        <row r="1016">
          <cell r="N1016" t="str">
            <v>2080803</v>
          </cell>
        </row>
        <row r="1016">
          <cell r="AJ1016" t="str">
            <v>3</v>
          </cell>
        </row>
        <row r="1017">
          <cell r="B1017" t="str">
            <v>204001</v>
          </cell>
        </row>
        <row r="1017">
          <cell r="J1017">
            <v>22213</v>
          </cell>
        </row>
        <row r="1017">
          <cell r="N1017" t="str">
            <v>2080899</v>
          </cell>
        </row>
        <row r="1017">
          <cell r="AJ1017" t="str">
            <v>3</v>
          </cell>
        </row>
        <row r="1018">
          <cell r="B1018" t="str">
            <v>204001</v>
          </cell>
        </row>
        <row r="1018">
          <cell r="J1018">
            <v>0</v>
          </cell>
        </row>
        <row r="1018">
          <cell r="N1018" t="str">
            <v>2101401</v>
          </cell>
        </row>
        <row r="1018">
          <cell r="AJ1018" t="str">
            <v>3</v>
          </cell>
        </row>
        <row r="1019">
          <cell r="B1019" t="str">
            <v>204001</v>
          </cell>
        </row>
        <row r="1019">
          <cell r="J1019">
            <v>107000</v>
          </cell>
        </row>
        <row r="1019">
          <cell r="N1019" t="str">
            <v>2080805</v>
          </cell>
        </row>
        <row r="1019">
          <cell r="AJ1019" t="str">
            <v>3</v>
          </cell>
        </row>
        <row r="1020">
          <cell r="B1020" t="str">
            <v>204001</v>
          </cell>
        </row>
        <row r="1020">
          <cell r="J1020">
            <v>77286.85</v>
          </cell>
        </row>
        <row r="1020">
          <cell r="N1020" t="str">
            <v>2082801</v>
          </cell>
        </row>
        <row r="1020">
          <cell r="AJ1020" t="str">
            <v>1</v>
          </cell>
        </row>
        <row r="1021">
          <cell r="B1021" t="str">
            <v>204001</v>
          </cell>
        </row>
        <row r="1021">
          <cell r="J1021">
            <v>169926.98</v>
          </cell>
        </row>
        <row r="1021">
          <cell r="N1021" t="str">
            <v>2082801</v>
          </cell>
        </row>
        <row r="1021">
          <cell r="AJ1021" t="str">
            <v>1</v>
          </cell>
        </row>
        <row r="1022">
          <cell r="B1022" t="str">
            <v>204001</v>
          </cell>
        </row>
        <row r="1022">
          <cell r="J1022">
            <v>198263.82</v>
          </cell>
        </row>
        <row r="1022">
          <cell r="N1022" t="str">
            <v>2082801</v>
          </cell>
        </row>
        <row r="1022">
          <cell r="AJ1022" t="str">
            <v>1</v>
          </cell>
        </row>
        <row r="1023">
          <cell r="B1023" t="str">
            <v>204001</v>
          </cell>
        </row>
        <row r="1023">
          <cell r="J1023">
            <v>79792.59</v>
          </cell>
        </row>
        <row r="1023">
          <cell r="N1023" t="str">
            <v>2082801</v>
          </cell>
        </row>
        <row r="1023">
          <cell r="AJ1023" t="str">
            <v>1</v>
          </cell>
        </row>
        <row r="1024">
          <cell r="B1024" t="str">
            <v>204001</v>
          </cell>
        </row>
        <row r="1024">
          <cell r="J1024">
            <v>126655.64</v>
          </cell>
        </row>
        <row r="1024">
          <cell r="N1024" t="str">
            <v>2082801</v>
          </cell>
        </row>
        <row r="1024">
          <cell r="AJ1024" t="str">
            <v>1</v>
          </cell>
        </row>
        <row r="1025">
          <cell r="B1025" t="str">
            <v>204001</v>
          </cell>
        </row>
        <row r="1025">
          <cell r="J1025">
            <v>13685.12</v>
          </cell>
        </row>
        <row r="1025">
          <cell r="N1025" t="str">
            <v>2082801</v>
          </cell>
        </row>
        <row r="1025">
          <cell r="AJ1025" t="str">
            <v>2</v>
          </cell>
        </row>
        <row r="1026">
          <cell r="B1026" t="str">
            <v>204001</v>
          </cell>
        </row>
        <row r="1026">
          <cell r="J1026">
            <v>0</v>
          </cell>
        </row>
        <row r="1026">
          <cell r="N1026" t="str">
            <v>2082801</v>
          </cell>
        </row>
        <row r="1026">
          <cell r="AJ1026" t="str">
            <v>1</v>
          </cell>
        </row>
        <row r="1027">
          <cell r="B1027" t="str">
            <v>204001</v>
          </cell>
        </row>
        <row r="1027">
          <cell r="J1027">
            <v>980</v>
          </cell>
        </row>
        <row r="1027">
          <cell r="N1027" t="str">
            <v>2082801</v>
          </cell>
        </row>
        <row r="1027">
          <cell r="AJ1027" t="str">
            <v>2</v>
          </cell>
        </row>
        <row r="1028">
          <cell r="B1028" t="str">
            <v>204001</v>
          </cell>
        </row>
        <row r="1028">
          <cell r="J1028">
            <v>0</v>
          </cell>
        </row>
        <row r="1028">
          <cell r="N1028" t="str">
            <v>2082801</v>
          </cell>
        </row>
        <row r="1028">
          <cell r="AJ1028" t="str">
            <v>1</v>
          </cell>
        </row>
        <row r="1029">
          <cell r="B1029" t="str">
            <v>204001</v>
          </cell>
        </row>
        <row r="1029">
          <cell r="J1029">
            <v>0</v>
          </cell>
        </row>
        <row r="1029">
          <cell r="N1029" t="str">
            <v>2082801</v>
          </cell>
        </row>
        <row r="1029">
          <cell r="AJ1029" t="str">
            <v>1</v>
          </cell>
        </row>
        <row r="1030">
          <cell r="B1030" t="str">
            <v>204001</v>
          </cell>
        </row>
        <row r="1030">
          <cell r="J1030">
            <v>98016.79</v>
          </cell>
        </row>
        <row r="1030">
          <cell r="N1030" t="str">
            <v>2082801</v>
          </cell>
        </row>
        <row r="1030">
          <cell r="AJ1030" t="str">
            <v>1</v>
          </cell>
        </row>
        <row r="1031">
          <cell r="B1031" t="str">
            <v>204001</v>
          </cell>
        </row>
        <row r="1031">
          <cell r="J1031">
            <v>92822.4</v>
          </cell>
        </row>
        <row r="1031">
          <cell r="N1031" t="str">
            <v>2082801</v>
          </cell>
        </row>
        <row r="1031">
          <cell r="AJ1031" t="str">
            <v>1</v>
          </cell>
        </row>
        <row r="1032">
          <cell r="B1032" t="str">
            <v>204001</v>
          </cell>
        </row>
        <row r="1032">
          <cell r="J1032">
            <v>49171.28</v>
          </cell>
        </row>
        <row r="1032">
          <cell r="N1032" t="str">
            <v>2082801</v>
          </cell>
        </row>
        <row r="1032">
          <cell r="AJ1032" t="str">
            <v>1</v>
          </cell>
        </row>
        <row r="1033">
          <cell r="B1033" t="str">
            <v>204001</v>
          </cell>
        </row>
        <row r="1033">
          <cell r="J1033">
            <v>3000</v>
          </cell>
        </row>
        <row r="1033">
          <cell r="N1033" t="str">
            <v>2082801</v>
          </cell>
        </row>
        <row r="1033">
          <cell r="AJ1033" t="str">
            <v>2</v>
          </cell>
        </row>
        <row r="1034">
          <cell r="B1034" t="str">
            <v>204001</v>
          </cell>
        </row>
        <row r="1034">
          <cell r="J1034">
            <v>10000</v>
          </cell>
        </row>
        <row r="1034">
          <cell r="N1034" t="str">
            <v>2082801</v>
          </cell>
        </row>
        <row r="1034">
          <cell r="AJ1034" t="str">
            <v>2</v>
          </cell>
        </row>
        <row r="1035">
          <cell r="B1035" t="str">
            <v>204001</v>
          </cell>
        </row>
        <row r="1035">
          <cell r="J1035">
            <v>1897.13</v>
          </cell>
        </row>
        <row r="1035">
          <cell r="N1035" t="str">
            <v>2082801</v>
          </cell>
        </row>
        <row r="1035">
          <cell r="AJ1035" t="str">
            <v>2</v>
          </cell>
        </row>
        <row r="1036">
          <cell r="B1036" t="str">
            <v>204001</v>
          </cell>
        </row>
        <row r="1036">
          <cell r="J1036">
            <v>54111.49</v>
          </cell>
        </row>
        <row r="1036">
          <cell r="N1036" t="str">
            <v>2082801</v>
          </cell>
        </row>
        <row r="1036">
          <cell r="AJ1036" t="str">
            <v>2</v>
          </cell>
        </row>
        <row r="1037">
          <cell r="B1037" t="str">
            <v>204001</v>
          </cell>
        </row>
        <row r="1037">
          <cell r="J1037">
            <v>0</v>
          </cell>
        </row>
        <row r="1037">
          <cell r="N1037" t="str">
            <v>2082801</v>
          </cell>
        </row>
        <row r="1037">
          <cell r="AJ1037" t="str">
            <v>2</v>
          </cell>
        </row>
        <row r="1038">
          <cell r="B1038" t="str">
            <v>204001</v>
          </cell>
        </row>
        <row r="1038">
          <cell r="J1038">
            <v>3000</v>
          </cell>
        </row>
        <row r="1038">
          <cell r="N1038" t="str">
            <v>2082801</v>
          </cell>
        </row>
        <row r="1038">
          <cell r="AJ1038" t="str">
            <v>2</v>
          </cell>
        </row>
        <row r="1039">
          <cell r="B1039" t="str">
            <v>204001</v>
          </cell>
        </row>
        <row r="1039">
          <cell r="J1039">
            <v>21846.4</v>
          </cell>
        </row>
        <row r="1039">
          <cell r="N1039" t="str">
            <v>2082801</v>
          </cell>
        </row>
        <row r="1039">
          <cell r="AJ1039" t="str">
            <v>2</v>
          </cell>
        </row>
        <row r="1040">
          <cell r="B1040" t="str">
            <v>204001</v>
          </cell>
        </row>
        <row r="1040">
          <cell r="J1040">
            <v>28221.14</v>
          </cell>
        </row>
        <row r="1040">
          <cell r="N1040" t="str">
            <v>2082801</v>
          </cell>
        </row>
        <row r="1040">
          <cell r="AJ1040" t="str">
            <v>2</v>
          </cell>
        </row>
        <row r="1041">
          <cell r="B1041" t="str">
            <v>204001</v>
          </cell>
        </row>
        <row r="1041">
          <cell r="J1041">
            <v>131474.53</v>
          </cell>
        </row>
        <row r="1041">
          <cell r="N1041" t="str">
            <v>2082801</v>
          </cell>
        </row>
        <row r="1041">
          <cell r="AJ1041" t="str">
            <v>1</v>
          </cell>
        </row>
        <row r="1042">
          <cell r="B1042" t="str">
            <v>204001</v>
          </cell>
        </row>
        <row r="1042">
          <cell r="J1042">
            <v>10200</v>
          </cell>
        </row>
        <row r="1042">
          <cell r="N1042" t="str">
            <v>2082804</v>
          </cell>
        </row>
        <row r="1042">
          <cell r="AJ1042" t="str">
            <v>3</v>
          </cell>
        </row>
        <row r="1043">
          <cell r="B1043" t="str">
            <v>204001</v>
          </cell>
        </row>
        <row r="1043">
          <cell r="J1043">
            <v>2400</v>
          </cell>
        </row>
        <row r="1043">
          <cell r="N1043" t="str">
            <v>2080905</v>
          </cell>
        </row>
        <row r="1043">
          <cell r="AJ1043" t="str">
            <v>3</v>
          </cell>
        </row>
        <row r="1044">
          <cell r="B1044" t="str">
            <v>204001</v>
          </cell>
        </row>
        <row r="1044">
          <cell r="J1044">
            <v>24377</v>
          </cell>
        </row>
        <row r="1044">
          <cell r="N1044" t="str">
            <v>2082802</v>
          </cell>
        </row>
        <row r="1044">
          <cell r="AJ1044" t="str">
            <v>3</v>
          </cell>
        </row>
        <row r="1045">
          <cell r="B1045" t="str">
            <v>204001</v>
          </cell>
        </row>
        <row r="1045">
          <cell r="J1045">
            <v>23792</v>
          </cell>
        </row>
        <row r="1045">
          <cell r="N1045" t="str">
            <v>2082804</v>
          </cell>
        </row>
        <row r="1045">
          <cell r="AJ1045" t="str">
            <v>3</v>
          </cell>
        </row>
        <row r="1046">
          <cell r="B1046" t="str">
            <v>204001</v>
          </cell>
        </row>
        <row r="1046">
          <cell r="J1046">
            <v>86093</v>
          </cell>
        </row>
        <row r="1046">
          <cell r="N1046" t="str">
            <v>2082802</v>
          </cell>
        </row>
        <row r="1046">
          <cell r="AJ1046" t="str">
            <v>3</v>
          </cell>
        </row>
        <row r="1047">
          <cell r="B1047" t="str">
            <v>204001</v>
          </cell>
        </row>
        <row r="1047">
          <cell r="J1047">
            <v>19800</v>
          </cell>
        </row>
        <row r="1047">
          <cell r="N1047" t="str">
            <v>2080901</v>
          </cell>
        </row>
        <row r="1047">
          <cell r="AJ1047" t="str">
            <v>3</v>
          </cell>
        </row>
        <row r="1048">
          <cell r="B1048" t="str">
            <v>204001</v>
          </cell>
        </row>
        <row r="1048">
          <cell r="J1048">
            <v>310000</v>
          </cell>
        </row>
        <row r="1048">
          <cell r="N1048" t="str">
            <v>2080901</v>
          </cell>
        </row>
        <row r="1048">
          <cell r="AJ1048" t="str">
            <v>3</v>
          </cell>
        </row>
        <row r="1049">
          <cell r="B1049" t="str">
            <v>204001</v>
          </cell>
        </row>
        <row r="1049">
          <cell r="J1049">
            <v>130000</v>
          </cell>
        </row>
        <row r="1049">
          <cell r="N1049" t="str">
            <v>2080901</v>
          </cell>
        </row>
        <row r="1049">
          <cell r="AJ1049" t="str">
            <v>3</v>
          </cell>
        </row>
        <row r="1050">
          <cell r="B1050" t="str">
            <v>204001</v>
          </cell>
        </row>
        <row r="1050">
          <cell r="J1050">
            <v>455400</v>
          </cell>
        </row>
        <row r="1050">
          <cell r="N1050" t="str">
            <v>2082804</v>
          </cell>
        </row>
        <row r="1050">
          <cell r="AJ1050" t="str">
            <v>3</v>
          </cell>
        </row>
        <row r="1051">
          <cell r="B1051" t="str">
            <v>204001</v>
          </cell>
        </row>
        <row r="1051">
          <cell r="J1051">
            <v>0</v>
          </cell>
        </row>
        <row r="1051">
          <cell r="N1051" t="str">
            <v>2082899</v>
          </cell>
        </row>
        <row r="1051">
          <cell r="AJ1051" t="str">
            <v>3</v>
          </cell>
        </row>
        <row r="1052">
          <cell r="B1052" t="str">
            <v>204001</v>
          </cell>
        </row>
        <row r="1052">
          <cell r="J1052">
            <v>1</v>
          </cell>
        </row>
        <row r="1052">
          <cell r="N1052" t="str">
            <v>2080805</v>
          </cell>
        </row>
        <row r="1052">
          <cell r="AJ1052" t="str">
            <v>3</v>
          </cell>
        </row>
        <row r="1053">
          <cell r="B1053" t="str">
            <v>204001</v>
          </cell>
        </row>
        <row r="1053">
          <cell r="J1053">
            <v>1345700</v>
          </cell>
        </row>
        <row r="1053">
          <cell r="N1053" t="str">
            <v>2080805</v>
          </cell>
        </row>
        <row r="1053">
          <cell r="AJ1053" t="str">
            <v>3</v>
          </cell>
        </row>
        <row r="1054">
          <cell r="B1054" t="str">
            <v>204001</v>
          </cell>
        </row>
        <row r="1054">
          <cell r="J1054">
            <v>0</v>
          </cell>
        </row>
        <row r="1054">
          <cell r="N1054" t="str">
            <v>2080805</v>
          </cell>
        </row>
        <row r="1054">
          <cell r="AJ1054" t="str">
            <v>3</v>
          </cell>
        </row>
        <row r="1055">
          <cell r="B1055" t="str">
            <v>204001</v>
          </cell>
        </row>
        <row r="1055">
          <cell r="J1055">
            <v>810000</v>
          </cell>
        </row>
        <row r="1055">
          <cell r="N1055" t="str">
            <v>2080805</v>
          </cell>
        </row>
        <row r="1055">
          <cell r="AJ1055" t="str">
            <v>3</v>
          </cell>
        </row>
        <row r="1056">
          <cell r="B1056" t="str">
            <v>204001</v>
          </cell>
        </row>
        <row r="1056">
          <cell r="J1056">
            <v>110000</v>
          </cell>
        </row>
        <row r="1056">
          <cell r="N1056" t="str">
            <v>2080803</v>
          </cell>
        </row>
        <row r="1056">
          <cell r="AJ1056" t="str">
            <v>3</v>
          </cell>
        </row>
        <row r="1057">
          <cell r="B1057" t="str">
            <v>204001</v>
          </cell>
        </row>
        <row r="1057">
          <cell r="J1057">
            <v>1930000</v>
          </cell>
        </row>
        <row r="1057">
          <cell r="N1057" t="str">
            <v>2080899</v>
          </cell>
        </row>
        <row r="1057">
          <cell r="AJ1057" t="str">
            <v>3</v>
          </cell>
        </row>
        <row r="1058">
          <cell r="B1058" t="str">
            <v>204001</v>
          </cell>
        </row>
        <row r="1058">
          <cell r="J1058">
            <v>0</v>
          </cell>
        </row>
        <row r="1058">
          <cell r="N1058" t="str">
            <v>2080899</v>
          </cell>
        </row>
        <row r="1058">
          <cell r="AJ1058" t="str">
            <v>3</v>
          </cell>
        </row>
        <row r="1059">
          <cell r="B1059" t="str">
            <v>204001</v>
          </cell>
        </row>
        <row r="1059">
          <cell r="J1059">
            <v>0</v>
          </cell>
        </row>
        <row r="1059">
          <cell r="N1059" t="str">
            <v>2080899</v>
          </cell>
        </row>
        <row r="1059">
          <cell r="AJ1059" t="str">
            <v>3</v>
          </cell>
        </row>
        <row r="1060">
          <cell r="B1060" t="str">
            <v>204001</v>
          </cell>
        </row>
        <row r="1060">
          <cell r="J1060">
            <v>0</v>
          </cell>
        </row>
        <row r="1060">
          <cell r="N1060" t="str">
            <v>2080802</v>
          </cell>
        </row>
        <row r="1060">
          <cell r="AJ1060" t="str">
            <v>3</v>
          </cell>
        </row>
        <row r="1061">
          <cell r="B1061" t="str">
            <v>204001</v>
          </cell>
        </row>
        <row r="1061">
          <cell r="J1061">
            <v>700000</v>
          </cell>
        </row>
        <row r="1061">
          <cell r="N1061" t="str">
            <v>2080806</v>
          </cell>
        </row>
        <row r="1061">
          <cell r="AJ1061" t="str">
            <v>3</v>
          </cell>
        </row>
        <row r="1062">
          <cell r="B1062" t="str">
            <v>204001</v>
          </cell>
        </row>
        <row r="1062">
          <cell r="J1062">
            <v>1220000</v>
          </cell>
        </row>
        <row r="1062">
          <cell r="N1062" t="str">
            <v>2080802</v>
          </cell>
        </row>
        <row r="1062">
          <cell r="AJ1062" t="str">
            <v>3</v>
          </cell>
        </row>
        <row r="1063">
          <cell r="B1063" t="str">
            <v>204001</v>
          </cell>
        </row>
        <row r="1063">
          <cell r="J1063">
            <v>137624</v>
          </cell>
        </row>
        <row r="1063">
          <cell r="N1063" t="str">
            <v>2101401</v>
          </cell>
        </row>
        <row r="1063">
          <cell r="AJ1063" t="str">
            <v>3</v>
          </cell>
        </row>
        <row r="1064">
          <cell r="B1064" t="str">
            <v>204001</v>
          </cell>
        </row>
        <row r="1064">
          <cell r="J1064">
            <v>0</v>
          </cell>
        </row>
        <row r="1064">
          <cell r="N1064" t="str">
            <v>2101401</v>
          </cell>
        </row>
        <row r="1064">
          <cell r="AJ1064" t="str">
            <v>3</v>
          </cell>
        </row>
        <row r="1065">
          <cell r="B1065" t="str">
            <v>204001</v>
          </cell>
        </row>
        <row r="1065">
          <cell r="J1065">
            <v>17000</v>
          </cell>
        </row>
        <row r="1065">
          <cell r="N1065" t="str">
            <v>2101499</v>
          </cell>
        </row>
        <row r="1065">
          <cell r="AJ1065" t="str">
            <v>3</v>
          </cell>
        </row>
        <row r="1066">
          <cell r="B1066" t="str">
            <v>204001</v>
          </cell>
        </row>
        <row r="1066">
          <cell r="J1066">
            <v>16904</v>
          </cell>
        </row>
        <row r="1066">
          <cell r="N1066" t="str">
            <v>2101401</v>
          </cell>
        </row>
        <row r="1066">
          <cell r="AJ1066" t="str">
            <v>3</v>
          </cell>
        </row>
        <row r="1067">
          <cell r="B1067" t="str">
            <v>205001</v>
          </cell>
        </row>
        <row r="1067">
          <cell r="J1067">
            <v>40000</v>
          </cell>
        </row>
        <row r="1067">
          <cell r="N1067" t="str">
            <v>2100102</v>
          </cell>
        </row>
        <row r="1067">
          <cell r="AJ1067" t="str">
            <v>3</v>
          </cell>
        </row>
        <row r="1068">
          <cell r="B1068" t="str">
            <v>205001</v>
          </cell>
        </row>
        <row r="1068">
          <cell r="J1068">
            <v>40000</v>
          </cell>
        </row>
        <row r="1068">
          <cell r="N1068" t="str">
            <v>2100102</v>
          </cell>
        </row>
        <row r="1068">
          <cell r="AJ1068" t="str">
            <v>3</v>
          </cell>
        </row>
        <row r="1069">
          <cell r="B1069" t="str">
            <v>205001</v>
          </cell>
        </row>
        <row r="1069">
          <cell r="J1069">
            <v>1387300</v>
          </cell>
        </row>
        <row r="1069">
          <cell r="N1069" t="str">
            <v>2100408</v>
          </cell>
        </row>
        <row r="1069">
          <cell r="AJ1069" t="str">
            <v>3</v>
          </cell>
        </row>
        <row r="1070">
          <cell r="B1070" t="str">
            <v>205001</v>
          </cell>
        </row>
        <row r="1070">
          <cell r="J1070">
            <v>0</v>
          </cell>
        </row>
        <row r="1070">
          <cell r="N1070" t="str">
            <v>2100409</v>
          </cell>
        </row>
        <row r="1070">
          <cell r="AJ1070" t="str">
            <v>3</v>
          </cell>
        </row>
        <row r="1071">
          <cell r="B1071" t="str">
            <v>205001</v>
          </cell>
        </row>
        <row r="1071">
          <cell r="J1071">
            <v>0</v>
          </cell>
        </row>
        <row r="1071">
          <cell r="N1071" t="str">
            <v>2100409</v>
          </cell>
        </row>
        <row r="1071">
          <cell r="AJ1071" t="str">
            <v>3</v>
          </cell>
        </row>
        <row r="1072">
          <cell r="B1072" t="str">
            <v>205001</v>
          </cell>
        </row>
        <row r="1072">
          <cell r="J1072">
            <v>44750</v>
          </cell>
        </row>
        <row r="1072">
          <cell r="N1072" t="str">
            <v>2100799</v>
          </cell>
        </row>
        <row r="1072">
          <cell r="AJ1072" t="str">
            <v>3</v>
          </cell>
        </row>
        <row r="1073">
          <cell r="B1073" t="str">
            <v>205001</v>
          </cell>
        </row>
        <row r="1073">
          <cell r="J1073">
            <v>0</v>
          </cell>
        </row>
        <row r="1073">
          <cell r="N1073" t="str">
            <v>2100799</v>
          </cell>
        </row>
        <row r="1073">
          <cell r="AJ1073" t="str">
            <v>3</v>
          </cell>
        </row>
        <row r="1074">
          <cell r="B1074" t="str">
            <v>205001</v>
          </cell>
        </row>
        <row r="1074">
          <cell r="J1074">
            <v>331690</v>
          </cell>
        </row>
        <row r="1074">
          <cell r="N1074" t="str">
            <v>2100102</v>
          </cell>
        </row>
        <row r="1074">
          <cell r="AJ1074" t="str">
            <v>3</v>
          </cell>
        </row>
        <row r="1075">
          <cell r="B1075" t="str">
            <v>205001</v>
          </cell>
        </row>
        <row r="1075">
          <cell r="J1075">
            <v>246120</v>
          </cell>
        </row>
        <row r="1075">
          <cell r="N1075" t="str">
            <v>2100102</v>
          </cell>
        </row>
        <row r="1075">
          <cell r="AJ1075" t="str">
            <v>3</v>
          </cell>
        </row>
        <row r="1076">
          <cell r="B1076" t="str">
            <v>205001</v>
          </cell>
        </row>
        <row r="1076">
          <cell r="J1076">
            <v>50000</v>
          </cell>
        </row>
        <row r="1076">
          <cell r="N1076" t="str">
            <v>2100399</v>
          </cell>
        </row>
        <row r="1076">
          <cell r="AJ1076" t="str">
            <v>3</v>
          </cell>
        </row>
        <row r="1077">
          <cell r="B1077" t="str">
            <v>205001</v>
          </cell>
        </row>
        <row r="1077">
          <cell r="J1077">
            <v>49580</v>
          </cell>
        </row>
        <row r="1077">
          <cell r="N1077" t="str">
            <v>2100102</v>
          </cell>
        </row>
        <row r="1077">
          <cell r="AJ1077" t="str">
            <v>3</v>
          </cell>
        </row>
        <row r="1078">
          <cell r="B1078" t="str">
            <v>205001</v>
          </cell>
        </row>
        <row r="1078">
          <cell r="J1078">
            <v>255000</v>
          </cell>
        </row>
        <row r="1078">
          <cell r="N1078" t="str">
            <v>2130705</v>
          </cell>
        </row>
        <row r="1078">
          <cell r="AJ1078" t="str">
            <v>3</v>
          </cell>
        </row>
        <row r="1079">
          <cell r="B1079" t="str">
            <v>205001</v>
          </cell>
        </row>
        <row r="1079">
          <cell r="J1079">
            <v>274176</v>
          </cell>
        </row>
        <row r="1079">
          <cell r="N1079" t="str">
            <v>2130705</v>
          </cell>
        </row>
        <row r="1079">
          <cell r="AJ1079" t="str">
            <v>3</v>
          </cell>
        </row>
        <row r="1080">
          <cell r="B1080" t="str">
            <v>205001</v>
          </cell>
        </row>
        <row r="1080">
          <cell r="J1080">
            <v>0</v>
          </cell>
        </row>
        <row r="1080">
          <cell r="N1080" t="str">
            <v>2100399</v>
          </cell>
        </row>
        <row r="1080">
          <cell r="AJ1080" t="str">
            <v>3</v>
          </cell>
        </row>
        <row r="1081">
          <cell r="B1081" t="str">
            <v>205001</v>
          </cell>
        </row>
        <row r="1081">
          <cell r="J1081">
            <v>0</v>
          </cell>
        </row>
        <row r="1081">
          <cell r="N1081" t="str">
            <v>2100199</v>
          </cell>
        </row>
        <row r="1081">
          <cell r="AJ1081" t="str">
            <v>3</v>
          </cell>
        </row>
        <row r="1082">
          <cell r="B1082" t="str">
            <v>205001</v>
          </cell>
        </row>
        <row r="1082">
          <cell r="J1082">
            <v>9690</v>
          </cell>
        </row>
        <row r="1082">
          <cell r="N1082" t="str">
            <v>2080102</v>
          </cell>
        </row>
        <row r="1082">
          <cell r="AJ1082" t="str">
            <v>3</v>
          </cell>
        </row>
        <row r="1083">
          <cell r="B1083" t="str">
            <v>205001</v>
          </cell>
        </row>
        <row r="1083">
          <cell r="J1083">
            <v>124489.05</v>
          </cell>
        </row>
        <row r="1083">
          <cell r="N1083" t="str">
            <v>2100101</v>
          </cell>
        </row>
        <row r="1083">
          <cell r="AJ1083" t="str">
            <v>1</v>
          </cell>
        </row>
        <row r="1084">
          <cell r="B1084" t="str">
            <v>205001</v>
          </cell>
        </row>
        <row r="1084">
          <cell r="J1084">
            <v>489907.57</v>
          </cell>
        </row>
        <row r="1084">
          <cell r="N1084" t="str">
            <v>2100101</v>
          </cell>
        </row>
        <row r="1084">
          <cell r="AJ1084" t="str">
            <v>1</v>
          </cell>
        </row>
        <row r="1085">
          <cell r="B1085" t="str">
            <v>205001</v>
          </cell>
        </row>
        <row r="1085">
          <cell r="J1085">
            <v>469221.91</v>
          </cell>
        </row>
        <row r="1085">
          <cell r="N1085" t="str">
            <v>2100101</v>
          </cell>
        </row>
        <row r="1085">
          <cell r="AJ1085" t="str">
            <v>1</v>
          </cell>
        </row>
        <row r="1086">
          <cell r="B1086" t="str">
            <v>205001</v>
          </cell>
        </row>
        <row r="1086">
          <cell r="J1086">
            <v>148783.44</v>
          </cell>
        </row>
        <row r="1086">
          <cell r="N1086" t="str">
            <v>2100101</v>
          </cell>
        </row>
        <row r="1086">
          <cell r="AJ1086" t="str">
            <v>1</v>
          </cell>
        </row>
        <row r="1087">
          <cell r="B1087" t="str">
            <v>205001</v>
          </cell>
        </row>
        <row r="1087">
          <cell r="J1087">
            <v>25057.11</v>
          </cell>
        </row>
        <row r="1087">
          <cell r="N1087" t="str">
            <v>2100101</v>
          </cell>
        </row>
        <row r="1087">
          <cell r="AJ1087" t="str">
            <v>2</v>
          </cell>
        </row>
        <row r="1088">
          <cell r="B1088" t="str">
            <v>205001</v>
          </cell>
        </row>
        <row r="1088">
          <cell r="J1088">
            <v>151218</v>
          </cell>
        </row>
        <row r="1088">
          <cell r="N1088" t="str">
            <v>2100101</v>
          </cell>
        </row>
        <row r="1088">
          <cell r="AJ1088" t="str">
            <v>1</v>
          </cell>
        </row>
        <row r="1089">
          <cell r="B1089" t="str">
            <v>205001</v>
          </cell>
        </row>
        <row r="1089">
          <cell r="J1089">
            <v>11000</v>
          </cell>
        </row>
        <row r="1089">
          <cell r="N1089" t="str">
            <v>2100101</v>
          </cell>
        </row>
        <row r="1089">
          <cell r="AJ1089" t="str">
            <v>2</v>
          </cell>
        </row>
        <row r="1090">
          <cell r="B1090" t="str">
            <v>205001</v>
          </cell>
        </row>
        <row r="1090">
          <cell r="J1090">
            <v>35274</v>
          </cell>
        </row>
        <row r="1090">
          <cell r="N1090" t="str">
            <v>2100101</v>
          </cell>
        </row>
        <row r="1090">
          <cell r="AJ1090" t="str">
            <v>1</v>
          </cell>
        </row>
        <row r="1091">
          <cell r="B1091" t="str">
            <v>205001</v>
          </cell>
        </row>
        <row r="1091">
          <cell r="J1091">
            <v>18792.84</v>
          </cell>
        </row>
        <row r="1091">
          <cell r="N1091" t="str">
            <v>2100101</v>
          </cell>
        </row>
        <row r="1091">
          <cell r="AJ1091" t="str">
            <v>1</v>
          </cell>
        </row>
        <row r="1092">
          <cell r="B1092" t="str">
            <v>205001</v>
          </cell>
        </row>
        <row r="1092">
          <cell r="J1092">
            <v>10925.32</v>
          </cell>
        </row>
        <row r="1092">
          <cell r="N1092" t="str">
            <v>2100101</v>
          </cell>
        </row>
        <row r="1092">
          <cell r="AJ1092" t="str">
            <v>1</v>
          </cell>
        </row>
        <row r="1093">
          <cell r="B1093" t="str">
            <v>205001</v>
          </cell>
        </row>
        <row r="1093">
          <cell r="J1093">
            <v>153454.38</v>
          </cell>
        </row>
        <row r="1093">
          <cell r="N1093" t="str">
            <v>2100101</v>
          </cell>
        </row>
        <row r="1093">
          <cell r="AJ1093" t="str">
            <v>1</v>
          </cell>
        </row>
        <row r="1094">
          <cell r="B1094" t="str">
            <v>205001</v>
          </cell>
        </row>
        <row r="1094">
          <cell r="J1094">
            <v>135572.27</v>
          </cell>
        </row>
        <row r="1094">
          <cell r="N1094" t="str">
            <v>2100101</v>
          </cell>
        </row>
        <row r="1094">
          <cell r="AJ1094" t="str">
            <v>1</v>
          </cell>
        </row>
        <row r="1095">
          <cell r="B1095" t="str">
            <v>205001</v>
          </cell>
        </row>
        <row r="1095">
          <cell r="J1095">
            <v>15000</v>
          </cell>
        </row>
        <row r="1095">
          <cell r="N1095" t="str">
            <v>2100101</v>
          </cell>
        </row>
        <row r="1095">
          <cell r="AJ1095" t="str">
            <v>2</v>
          </cell>
        </row>
        <row r="1096">
          <cell r="B1096" t="str">
            <v>205001</v>
          </cell>
        </row>
        <row r="1096">
          <cell r="J1096">
            <v>52245.32</v>
          </cell>
        </row>
        <row r="1096">
          <cell r="N1096" t="str">
            <v>2100101</v>
          </cell>
        </row>
        <row r="1096">
          <cell r="AJ1096" t="str">
            <v>2</v>
          </cell>
        </row>
        <row r="1097">
          <cell r="B1097" t="str">
            <v>205001</v>
          </cell>
        </row>
        <row r="1097">
          <cell r="J1097">
            <v>10000</v>
          </cell>
        </row>
        <row r="1097">
          <cell r="N1097" t="str">
            <v>2100101</v>
          </cell>
        </row>
        <row r="1097">
          <cell r="AJ1097" t="str">
            <v>2</v>
          </cell>
        </row>
        <row r="1098">
          <cell r="B1098" t="str">
            <v>205001</v>
          </cell>
        </row>
        <row r="1098">
          <cell r="J1098">
            <v>1982.96</v>
          </cell>
        </row>
        <row r="1098">
          <cell r="N1098" t="str">
            <v>2100101</v>
          </cell>
        </row>
        <row r="1098">
          <cell r="AJ1098" t="str">
            <v>2</v>
          </cell>
        </row>
        <row r="1099">
          <cell r="B1099" t="str">
            <v>205001</v>
          </cell>
        </row>
        <row r="1099">
          <cell r="J1099">
            <v>2450</v>
          </cell>
        </row>
        <row r="1099">
          <cell r="N1099" t="str">
            <v>2100101</v>
          </cell>
        </row>
        <row r="1099">
          <cell r="AJ1099" t="str">
            <v>2</v>
          </cell>
        </row>
        <row r="1100">
          <cell r="B1100" t="str">
            <v>205001</v>
          </cell>
        </row>
        <row r="1100">
          <cell r="J1100">
            <v>6378.21</v>
          </cell>
        </row>
        <row r="1100">
          <cell r="N1100" t="str">
            <v>2100101</v>
          </cell>
        </row>
        <row r="1100">
          <cell r="AJ1100" t="str">
            <v>2</v>
          </cell>
        </row>
        <row r="1101">
          <cell r="B1101" t="str">
            <v>205001</v>
          </cell>
        </row>
        <row r="1101">
          <cell r="J1101">
            <v>980</v>
          </cell>
        </row>
        <row r="1101">
          <cell r="N1101" t="str">
            <v>2100101</v>
          </cell>
        </row>
        <row r="1101">
          <cell r="AJ1101" t="str">
            <v>2</v>
          </cell>
        </row>
        <row r="1102">
          <cell r="B1102" t="str">
            <v>205001</v>
          </cell>
        </row>
        <row r="1102">
          <cell r="J1102">
            <v>0</v>
          </cell>
        </row>
        <row r="1102">
          <cell r="N1102" t="str">
            <v>2100101</v>
          </cell>
        </row>
        <row r="1102">
          <cell r="AJ1102" t="str">
            <v>2</v>
          </cell>
        </row>
        <row r="1103">
          <cell r="B1103" t="str">
            <v>205001</v>
          </cell>
        </row>
        <row r="1103">
          <cell r="J1103">
            <v>9638</v>
          </cell>
        </row>
        <row r="1103">
          <cell r="N1103" t="str">
            <v>2100101</v>
          </cell>
        </row>
        <row r="1103">
          <cell r="AJ1103" t="str">
            <v>2</v>
          </cell>
        </row>
        <row r="1104">
          <cell r="B1104" t="str">
            <v>205001</v>
          </cell>
        </row>
        <row r="1104">
          <cell r="J1104">
            <v>30037</v>
          </cell>
        </row>
        <row r="1104">
          <cell r="N1104" t="str">
            <v>2100101</v>
          </cell>
        </row>
        <row r="1104">
          <cell r="AJ1104" t="str">
            <v>2</v>
          </cell>
        </row>
        <row r="1105">
          <cell r="B1105" t="str">
            <v>205001</v>
          </cell>
        </row>
        <row r="1105">
          <cell r="J1105">
            <v>37546.25</v>
          </cell>
        </row>
        <row r="1105">
          <cell r="N1105" t="str">
            <v>2100101</v>
          </cell>
        </row>
        <row r="1105">
          <cell r="AJ1105" t="str">
            <v>2</v>
          </cell>
        </row>
        <row r="1106">
          <cell r="B1106" t="str">
            <v>205001</v>
          </cell>
        </row>
        <row r="1106">
          <cell r="J1106">
            <v>165010</v>
          </cell>
        </row>
        <row r="1106">
          <cell r="N1106" t="str">
            <v>2100101</v>
          </cell>
        </row>
        <row r="1106">
          <cell r="AJ1106" t="str">
            <v>1</v>
          </cell>
        </row>
        <row r="1107">
          <cell r="B1107" t="str">
            <v>205001</v>
          </cell>
        </row>
        <row r="1107">
          <cell r="J1107">
            <v>34600</v>
          </cell>
        </row>
        <row r="1107">
          <cell r="N1107" t="str">
            <v>2100408</v>
          </cell>
        </row>
        <row r="1107">
          <cell r="AJ1107" t="str">
            <v>3</v>
          </cell>
        </row>
        <row r="1108">
          <cell r="B1108" t="str">
            <v>205001</v>
          </cell>
        </row>
        <row r="1108">
          <cell r="J1108">
            <v>1546630</v>
          </cell>
        </row>
        <row r="1108">
          <cell r="N1108" t="str">
            <v>2100408</v>
          </cell>
        </row>
        <row r="1108">
          <cell r="AJ1108" t="str">
            <v>3</v>
          </cell>
        </row>
        <row r="1109">
          <cell r="B1109" t="str">
            <v>205001</v>
          </cell>
        </row>
        <row r="1109">
          <cell r="J1109">
            <v>585000</v>
          </cell>
        </row>
        <row r="1109">
          <cell r="N1109" t="str">
            <v>2100301</v>
          </cell>
        </row>
        <row r="1109">
          <cell r="AJ1109" t="str">
            <v>3</v>
          </cell>
        </row>
        <row r="1110">
          <cell r="B1110" t="str">
            <v>205001</v>
          </cell>
        </row>
        <row r="1110">
          <cell r="J1110">
            <v>530000</v>
          </cell>
        </row>
        <row r="1110">
          <cell r="N1110" t="str">
            <v>2100717</v>
          </cell>
        </row>
        <row r="1110">
          <cell r="AJ1110" t="str">
            <v>3</v>
          </cell>
        </row>
        <row r="1111">
          <cell r="B1111" t="str">
            <v>205001</v>
          </cell>
        </row>
        <row r="1111">
          <cell r="J1111">
            <v>18102</v>
          </cell>
        </row>
        <row r="1111">
          <cell r="N1111" t="str">
            <v>2100717</v>
          </cell>
        </row>
        <row r="1111">
          <cell r="AJ1111" t="str">
            <v>3</v>
          </cell>
        </row>
        <row r="1112">
          <cell r="B1112" t="str">
            <v>205001</v>
          </cell>
        </row>
        <row r="1112">
          <cell r="J1112">
            <v>0</v>
          </cell>
        </row>
        <row r="1112">
          <cell r="N1112" t="str">
            <v>2100799</v>
          </cell>
        </row>
        <row r="1112">
          <cell r="AJ1112" t="str">
            <v>3</v>
          </cell>
        </row>
        <row r="1113">
          <cell r="B1113" t="str">
            <v>205001</v>
          </cell>
        </row>
        <row r="1113">
          <cell r="J1113">
            <v>0</v>
          </cell>
        </row>
        <row r="1113">
          <cell r="N1113" t="str">
            <v>2100799</v>
          </cell>
        </row>
        <row r="1113">
          <cell r="AJ1113" t="str">
            <v>3</v>
          </cell>
        </row>
        <row r="1114">
          <cell r="B1114" t="str">
            <v>205001</v>
          </cell>
        </row>
        <row r="1114">
          <cell r="J1114">
            <v>88090.79</v>
          </cell>
        </row>
        <row r="1114">
          <cell r="N1114" t="str">
            <v>2100717</v>
          </cell>
        </row>
        <row r="1114">
          <cell r="AJ1114" t="str">
            <v>3</v>
          </cell>
        </row>
        <row r="1115">
          <cell r="B1115" t="str">
            <v>205001</v>
          </cell>
        </row>
        <row r="1115">
          <cell r="J1115">
            <v>42758</v>
          </cell>
        </row>
        <row r="1115">
          <cell r="N1115" t="str">
            <v>2100717</v>
          </cell>
        </row>
        <row r="1115">
          <cell r="AJ1115" t="str">
            <v>3</v>
          </cell>
        </row>
        <row r="1116">
          <cell r="B1116" t="str">
            <v>205001</v>
          </cell>
        </row>
        <row r="1116">
          <cell r="J1116">
            <v>30000</v>
          </cell>
        </row>
        <row r="1116">
          <cell r="N1116" t="str">
            <v>2100717</v>
          </cell>
        </row>
        <row r="1116">
          <cell r="AJ1116" t="str">
            <v>3</v>
          </cell>
        </row>
        <row r="1117">
          <cell r="B1117" t="str">
            <v>205001</v>
          </cell>
        </row>
        <row r="1117">
          <cell r="J1117">
            <v>400000</v>
          </cell>
        </row>
        <row r="1117">
          <cell r="N1117" t="str">
            <v>2100717</v>
          </cell>
        </row>
        <row r="1117">
          <cell r="AJ1117" t="str">
            <v>3</v>
          </cell>
        </row>
        <row r="1118">
          <cell r="B1118" t="str">
            <v>205001</v>
          </cell>
        </row>
        <row r="1118">
          <cell r="J1118">
            <v>20000</v>
          </cell>
        </row>
        <row r="1118">
          <cell r="N1118" t="str">
            <v>2100717</v>
          </cell>
        </row>
        <row r="1118">
          <cell r="AJ1118" t="str">
            <v>3</v>
          </cell>
        </row>
        <row r="1119">
          <cell r="B1119" t="str">
            <v>205001</v>
          </cell>
        </row>
        <row r="1119">
          <cell r="J1119">
            <v>21500</v>
          </cell>
        </row>
        <row r="1119">
          <cell r="N1119" t="str">
            <v>2100717</v>
          </cell>
        </row>
        <row r="1119">
          <cell r="AJ1119" t="str">
            <v>3</v>
          </cell>
        </row>
        <row r="1120">
          <cell r="B1120" t="str">
            <v>205001</v>
          </cell>
        </row>
        <row r="1120">
          <cell r="J1120">
            <v>18500</v>
          </cell>
        </row>
        <row r="1120">
          <cell r="N1120" t="str">
            <v>2100717</v>
          </cell>
        </row>
        <row r="1120">
          <cell r="AJ1120" t="str">
            <v>3</v>
          </cell>
        </row>
        <row r="1121">
          <cell r="B1121" t="str">
            <v>205001</v>
          </cell>
        </row>
        <row r="1121">
          <cell r="J1121">
            <v>40</v>
          </cell>
        </row>
        <row r="1121">
          <cell r="N1121" t="str">
            <v>2100717</v>
          </cell>
        </row>
        <row r="1121">
          <cell r="AJ1121" t="str">
            <v>3</v>
          </cell>
        </row>
        <row r="1122">
          <cell r="B1122" t="str">
            <v>205001</v>
          </cell>
        </row>
        <row r="1122">
          <cell r="J1122">
            <v>1320</v>
          </cell>
        </row>
        <row r="1122">
          <cell r="N1122" t="str">
            <v>2100717</v>
          </cell>
        </row>
        <row r="1122">
          <cell r="AJ1122" t="str">
            <v>3</v>
          </cell>
        </row>
        <row r="1123">
          <cell r="B1123" t="str">
            <v>205001</v>
          </cell>
        </row>
        <row r="1123">
          <cell r="J1123">
            <v>4260.3</v>
          </cell>
        </row>
        <row r="1123">
          <cell r="N1123" t="str">
            <v>2100102</v>
          </cell>
        </row>
        <row r="1123">
          <cell r="AJ1123" t="str">
            <v>3</v>
          </cell>
        </row>
        <row r="1124">
          <cell r="B1124" t="str">
            <v>205001</v>
          </cell>
        </row>
        <row r="1124">
          <cell r="J1124">
            <v>0</v>
          </cell>
        </row>
        <row r="1124">
          <cell r="N1124" t="str">
            <v>2100799</v>
          </cell>
        </row>
        <row r="1124">
          <cell r="AJ1124" t="str">
            <v>3</v>
          </cell>
        </row>
        <row r="1125">
          <cell r="B1125" t="str">
            <v>205001</v>
          </cell>
        </row>
        <row r="1125">
          <cell r="J1125">
            <v>9000</v>
          </cell>
        </row>
        <row r="1125">
          <cell r="N1125" t="str">
            <v>2069999</v>
          </cell>
        </row>
        <row r="1125">
          <cell r="AJ1125" t="str">
            <v>3</v>
          </cell>
        </row>
        <row r="1126">
          <cell r="B1126" t="str">
            <v>205001</v>
          </cell>
        </row>
        <row r="1126">
          <cell r="J1126">
            <v>269242.72</v>
          </cell>
        </row>
        <row r="1126">
          <cell r="N1126" t="str">
            <v>2100102</v>
          </cell>
        </row>
        <row r="1126">
          <cell r="AJ1126" t="str">
            <v>3</v>
          </cell>
        </row>
        <row r="1127">
          <cell r="B1127" t="str">
            <v>205001</v>
          </cell>
        </row>
        <row r="1127">
          <cell r="J1127">
            <v>45000</v>
          </cell>
        </row>
        <row r="1127">
          <cell r="N1127" t="str">
            <v>2100102</v>
          </cell>
        </row>
        <row r="1127">
          <cell r="AJ1127" t="str">
            <v>3</v>
          </cell>
        </row>
        <row r="1128">
          <cell r="B1128" t="str">
            <v>205001</v>
          </cell>
        </row>
        <row r="1128">
          <cell r="J1128">
            <v>66979.53</v>
          </cell>
        </row>
        <row r="1128">
          <cell r="N1128" t="str">
            <v>2100102</v>
          </cell>
        </row>
        <row r="1128">
          <cell r="AJ1128" t="str">
            <v>3</v>
          </cell>
        </row>
        <row r="1129">
          <cell r="B1129" t="str">
            <v>205001</v>
          </cell>
        </row>
        <row r="1129">
          <cell r="J1129">
            <v>19477.62</v>
          </cell>
        </row>
        <row r="1129">
          <cell r="N1129" t="str">
            <v>2100102</v>
          </cell>
        </row>
        <row r="1129">
          <cell r="AJ1129" t="str">
            <v>3</v>
          </cell>
        </row>
        <row r="1130">
          <cell r="B1130" t="str">
            <v>205001</v>
          </cell>
        </row>
        <row r="1130">
          <cell r="J1130">
            <v>584460</v>
          </cell>
        </row>
        <row r="1130">
          <cell r="N1130" t="str">
            <v>2100199</v>
          </cell>
        </row>
        <row r="1130">
          <cell r="AJ1130" t="str">
            <v>3</v>
          </cell>
        </row>
        <row r="1131">
          <cell r="B1131" t="str">
            <v>205001</v>
          </cell>
        </row>
        <row r="1131">
          <cell r="J1131">
            <v>0</v>
          </cell>
        </row>
        <row r="1131">
          <cell r="N1131" t="str">
            <v>2100199</v>
          </cell>
        </row>
        <row r="1131">
          <cell r="AJ1131" t="str">
            <v>3</v>
          </cell>
        </row>
        <row r="1132">
          <cell r="B1132" t="str">
            <v>205001</v>
          </cell>
        </row>
        <row r="1132">
          <cell r="J1132">
            <v>1434816</v>
          </cell>
        </row>
        <row r="1132">
          <cell r="N1132" t="str">
            <v>2100399</v>
          </cell>
        </row>
        <row r="1132">
          <cell r="AJ1132" t="str">
            <v>3</v>
          </cell>
        </row>
        <row r="1133">
          <cell r="B1133" t="str">
            <v>205001</v>
          </cell>
        </row>
        <row r="1133">
          <cell r="J1133">
            <v>12880.03</v>
          </cell>
        </row>
        <row r="1133">
          <cell r="N1133" t="str">
            <v>2130599</v>
          </cell>
        </row>
        <row r="1133">
          <cell r="AJ1133" t="str">
            <v>3</v>
          </cell>
        </row>
        <row r="1134">
          <cell r="B1134" t="str">
            <v>205001</v>
          </cell>
        </row>
        <row r="1134">
          <cell r="J1134">
            <v>0</v>
          </cell>
        </row>
        <row r="1134">
          <cell r="N1134" t="str">
            <v>2101399</v>
          </cell>
        </row>
        <row r="1134">
          <cell r="AJ1134" t="str">
            <v>3</v>
          </cell>
        </row>
        <row r="1135">
          <cell r="B1135" t="str">
            <v>205001</v>
          </cell>
        </row>
        <row r="1135">
          <cell r="J1135">
            <v>1200874</v>
          </cell>
        </row>
        <row r="1135">
          <cell r="N1135" t="str">
            <v>2081107</v>
          </cell>
        </row>
        <row r="1135">
          <cell r="AJ1135" t="str">
            <v>3</v>
          </cell>
        </row>
        <row r="1136">
          <cell r="B1136" t="str">
            <v>205001</v>
          </cell>
        </row>
        <row r="1136">
          <cell r="J1136">
            <v>30000</v>
          </cell>
        </row>
        <row r="1136">
          <cell r="N1136" t="str">
            <v>2100410</v>
          </cell>
        </row>
        <row r="1136">
          <cell r="AJ1136" t="str">
            <v>3</v>
          </cell>
        </row>
        <row r="1137">
          <cell r="B1137" t="str">
            <v>205001</v>
          </cell>
        </row>
        <row r="1137">
          <cell r="J1137">
            <v>75000</v>
          </cell>
        </row>
        <row r="1137">
          <cell r="N1137" t="str">
            <v>2100410</v>
          </cell>
        </row>
        <row r="1137">
          <cell r="AJ1137" t="str">
            <v>3</v>
          </cell>
        </row>
        <row r="1138">
          <cell r="B1138" t="str">
            <v>205001</v>
          </cell>
        </row>
        <row r="1138">
          <cell r="J1138">
            <v>124600</v>
          </cell>
        </row>
        <row r="1138">
          <cell r="N1138" t="str">
            <v>2100410</v>
          </cell>
        </row>
        <row r="1138">
          <cell r="AJ1138" t="str">
            <v>3</v>
          </cell>
        </row>
        <row r="1139">
          <cell r="B1139" t="str">
            <v>205001</v>
          </cell>
        </row>
        <row r="1139">
          <cell r="J1139">
            <v>1151051.93</v>
          </cell>
        </row>
        <row r="1139">
          <cell r="N1139" t="str">
            <v>2100410</v>
          </cell>
        </row>
        <row r="1139">
          <cell r="AJ1139" t="str">
            <v>3</v>
          </cell>
        </row>
        <row r="1140">
          <cell r="B1140" t="str">
            <v>205001</v>
          </cell>
        </row>
        <row r="1140">
          <cell r="J1140">
            <v>979668.07</v>
          </cell>
        </row>
        <row r="1140">
          <cell r="N1140" t="str">
            <v>2100410</v>
          </cell>
        </row>
        <row r="1140">
          <cell r="AJ1140" t="str">
            <v>3</v>
          </cell>
        </row>
        <row r="1141">
          <cell r="B1141" t="str">
            <v>205001</v>
          </cell>
        </row>
        <row r="1141">
          <cell r="J1141">
            <v>126235.48</v>
          </cell>
        </row>
        <row r="1141">
          <cell r="N1141" t="str">
            <v>2100410</v>
          </cell>
        </row>
        <row r="1141">
          <cell r="AJ1141" t="str">
            <v>3</v>
          </cell>
        </row>
        <row r="1142">
          <cell r="B1142" t="str">
            <v>205001</v>
          </cell>
        </row>
        <row r="1142">
          <cell r="J1142">
            <v>1000000</v>
          </cell>
        </row>
        <row r="1142">
          <cell r="N1142" t="str">
            <v>2100410</v>
          </cell>
        </row>
        <row r="1142">
          <cell r="AJ1142" t="str">
            <v>3</v>
          </cell>
        </row>
        <row r="1143">
          <cell r="B1143" t="str">
            <v>205001</v>
          </cell>
        </row>
        <row r="1143">
          <cell r="J1143">
            <v>50000</v>
          </cell>
        </row>
        <row r="1143">
          <cell r="N1143" t="str">
            <v>2100799</v>
          </cell>
        </row>
        <row r="1143">
          <cell r="AJ1143" t="str">
            <v>3</v>
          </cell>
        </row>
        <row r="1144">
          <cell r="B1144" t="str">
            <v>205001</v>
          </cell>
        </row>
        <row r="1144">
          <cell r="J1144">
            <v>283200</v>
          </cell>
        </row>
        <row r="1144">
          <cell r="N1144" t="str">
            <v>2100409</v>
          </cell>
        </row>
        <row r="1144">
          <cell r="AJ1144" t="str">
            <v>3</v>
          </cell>
        </row>
        <row r="1145">
          <cell r="B1145" t="str">
            <v>205001</v>
          </cell>
        </row>
        <row r="1145">
          <cell r="J1145">
            <v>19160</v>
          </cell>
        </row>
        <row r="1145">
          <cell r="N1145" t="str">
            <v>2100102</v>
          </cell>
        </row>
        <row r="1145">
          <cell r="AJ1145" t="str">
            <v>3</v>
          </cell>
        </row>
        <row r="1146">
          <cell r="B1146" t="str">
            <v>205002</v>
          </cell>
        </row>
        <row r="1146">
          <cell r="J1146">
            <v>400000</v>
          </cell>
        </row>
        <row r="1146">
          <cell r="N1146" t="str">
            <v>2100408</v>
          </cell>
        </row>
        <row r="1146">
          <cell r="AJ1146" t="str">
            <v>3</v>
          </cell>
        </row>
        <row r="1147">
          <cell r="B1147" t="str">
            <v>205002</v>
          </cell>
        </row>
        <row r="1147">
          <cell r="J1147">
            <v>280000</v>
          </cell>
        </row>
        <row r="1147">
          <cell r="N1147" t="str">
            <v>2100408</v>
          </cell>
        </row>
        <row r="1147">
          <cell r="AJ1147" t="str">
            <v>3</v>
          </cell>
        </row>
        <row r="1148">
          <cell r="B1148" t="str">
            <v>205002</v>
          </cell>
        </row>
        <row r="1148">
          <cell r="J1148">
            <v>70000</v>
          </cell>
        </row>
        <row r="1148">
          <cell r="N1148" t="str">
            <v>2100302</v>
          </cell>
        </row>
        <row r="1148">
          <cell r="AJ1148" t="str">
            <v>3</v>
          </cell>
        </row>
        <row r="1149">
          <cell r="B1149" t="str">
            <v>205002</v>
          </cell>
        </row>
        <row r="1149">
          <cell r="J1149">
            <v>90000</v>
          </cell>
        </row>
        <row r="1149">
          <cell r="N1149" t="str">
            <v>2100302</v>
          </cell>
        </row>
        <row r="1149">
          <cell r="AJ1149" t="str">
            <v>3</v>
          </cell>
        </row>
        <row r="1150">
          <cell r="B1150" t="str">
            <v>205002</v>
          </cell>
        </row>
        <row r="1150">
          <cell r="J1150">
            <v>2939490.66</v>
          </cell>
        </row>
        <row r="1150">
          <cell r="N1150" t="str">
            <v>2100302</v>
          </cell>
        </row>
        <row r="1150">
          <cell r="AJ1150" t="str">
            <v>3</v>
          </cell>
        </row>
        <row r="1151">
          <cell r="B1151" t="str">
            <v>205002</v>
          </cell>
        </row>
        <row r="1151">
          <cell r="J1151">
            <v>980000</v>
          </cell>
        </row>
        <row r="1151">
          <cell r="N1151" t="str">
            <v>2100302</v>
          </cell>
        </row>
        <row r="1151">
          <cell r="AJ1151" t="str">
            <v>3</v>
          </cell>
        </row>
        <row r="1152">
          <cell r="B1152" t="str">
            <v>205003</v>
          </cell>
        </row>
        <row r="1152">
          <cell r="J1152">
            <v>400000</v>
          </cell>
        </row>
        <row r="1152">
          <cell r="N1152" t="str">
            <v>2100408</v>
          </cell>
        </row>
        <row r="1152">
          <cell r="AJ1152" t="str">
            <v>3</v>
          </cell>
        </row>
        <row r="1153">
          <cell r="B1153" t="str">
            <v>205003</v>
          </cell>
        </row>
        <row r="1153">
          <cell r="J1153">
            <v>360055.79</v>
          </cell>
        </row>
        <row r="1153">
          <cell r="N1153" t="str">
            <v>2100302</v>
          </cell>
        </row>
        <row r="1153">
          <cell r="AJ1153" t="str">
            <v>3</v>
          </cell>
        </row>
        <row r="1154">
          <cell r="B1154" t="str">
            <v>205003</v>
          </cell>
        </row>
        <row r="1154">
          <cell r="J1154">
            <v>294154.68</v>
          </cell>
        </row>
        <row r="1154">
          <cell r="N1154" t="str">
            <v>2100302</v>
          </cell>
        </row>
        <row r="1154">
          <cell r="AJ1154" t="str">
            <v>3</v>
          </cell>
        </row>
        <row r="1155">
          <cell r="B1155" t="str">
            <v>205003</v>
          </cell>
        </row>
        <row r="1155">
          <cell r="J1155">
            <v>301592</v>
          </cell>
        </row>
        <row r="1155">
          <cell r="N1155" t="str">
            <v>2100302</v>
          </cell>
        </row>
        <row r="1155">
          <cell r="AJ1155" t="str">
            <v>3</v>
          </cell>
        </row>
        <row r="1156">
          <cell r="B1156" t="str">
            <v>205003</v>
          </cell>
        </row>
        <row r="1156">
          <cell r="J1156">
            <v>246037.15</v>
          </cell>
        </row>
        <row r="1156">
          <cell r="N1156" t="str">
            <v>2100302</v>
          </cell>
        </row>
        <row r="1156">
          <cell r="AJ1156" t="str">
            <v>3</v>
          </cell>
        </row>
        <row r="1157">
          <cell r="B1157" t="str">
            <v>205003</v>
          </cell>
        </row>
        <row r="1157">
          <cell r="J1157">
            <v>100000</v>
          </cell>
        </row>
        <row r="1157">
          <cell r="N1157" t="str">
            <v>2100302</v>
          </cell>
        </row>
        <row r="1157">
          <cell r="AJ1157" t="str">
            <v>3</v>
          </cell>
        </row>
        <row r="1158">
          <cell r="B1158" t="str">
            <v>205003</v>
          </cell>
        </row>
        <row r="1158">
          <cell r="J1158">
            <v>214476</v>
          </cell>
        </row>
        <row r="1158">
          <cell r="N1158" t="str">
            <v>2100302</v>
          </cell>
        </row>
        <row r="1158">
          <cell r="AJ1158" t="str">
            <v>3</v>
          </cell>
        </row>
        <row r="1159">
          <cell r="B1159" t="str">
            <v>205003</v>
          </cell>
        </row>
        <row r="1159">
          <cell r="J1159">
            <v>80177.4</v>
          </cell>
        </row>
        <row r="1159">
          <cell r="N1159" t="str">
            <v>2100302</v>
          </cell>
        </row>
        <row r="1159">
          <cell r="AJ1159" t="str">
            <v>3</v>
          </cell>
        </row>
        <row r="1160">
          <cell r="B1160" t="str">
            <v>205003</v>
          </cell>
        </row>
        <row r="1160">
          <cell r="J1160">
            <v>34828.56</v>
          </cell>
        </row>
        <row r="1160">
          <cell r="N1160" t="str">
            <v>2100302</v>
          </cell>
        </row>
        <row r="1160">
          <cell r="AJ1160" t="str">
            <v>3</v>
          </cell>
        </row>
        <row r="1161">
          <cell r="B1161" t="str">
            <v>205003</v>
          </cell>
        </row>
        <row r="1161">
          <cell r="J1161">
            <v>2730</v>
          </cell>
        </row>
        <row r="1161">
          <cell r="N1161" t="str">
            <v>2100302</v>
          </cell>
        </row>
        <row r="1161">
          <cell r="AJ1161" t="str">
            <v>3</v>
          </cell>
        </row>
        <row r="1162">
          <cell r="B1162" t="str">
            <v>205003</v>
          </cell>
        </row>
        <row r="1162">
          <cell r="J1162">
            <v>592.59</v>
          </cell>
        </row>
        <row r="1162">
          <cell r="N1162" t="str">
            <v>2100302</v>
          </cell>
        </row>
        <row r="1162">
          <cell r="AJ1162" t="str">
            <v>3</v>
          </cell>
        </row>
        <row r="1163">
          <cell r="B1163" t="str">
            <v>205003</v>
          </cell>
        </row>
        <row r="1163">
          <cell r="J1163">
            <v>85179</v>
          </cell>
        </row>
        <row r="1163">
          <cell r="N1163" t="str">
            <v>2100302</v>
          </cell>
        </row>
        <row r="1163">
          <cell r="AJ1163" t="str">
            <v>3</v>
          </cell>
        </row>
        <row r="1164">
          <cell r="B1164" t="str">
            <v>205003</v>
          </cell>
        </row>
        <row r="1164">
          <cell r="J1164">
            <v>19155</v>
          </cell>
        </row>
        <row r="1164">
          <cell r="N1164" t="str">
            <v>2100302</v>
          </cell>
        </row>
        <row r="1164">
          <cell r="AJ1164" t="str">
            <v>3</v>
          </cell>
        </row>
        <row r="1165">
          <cell r="B1165" t="str">
            <v>205003</v>
          </cell>
        </row>
        <row r="1165">
          <cell r="J1165">
            <v>21290</v>
          </cell>
        </row>
        <row r="1165">
          <cell r="N1165" t="str">
            <v>2100302</v>
          </cell>
        </row>
        <row r="1165">
          <cell r="AJ1165" t="str">
            <v>3</v>
          </cell>
        </row>
        <row r="1166">
          <cell r="B1166" t="str">
            <v>205003</v>
          </cell>
        </row>
        <row r="1166">
          <cell r="J1166">
            <v>257136</v>
          </cell>
        </row>
        <row r="1166">
          <cell r="N1166" t="str">
            <v>2100302</v>
          </cell>
        </row>
        <row r="1166">
          <cell r="AJ1166" t="str">
            <v>3</v>
          </cell>
        </row>
        <row r="1167">
          <cell r="B1167" t="str">
            <v>205003</v>
          </cell>
        </row>
        <row r="1167">
          <cell r="J1167">
            <v>0</v>
          </cell>
        </row>
        <row r="1167">
          <cell r="N1167" t="str">
            <v>2100302</v>
          </cell>
        </row>
        <row r="1167">
          <cell r="AJ1167" t="str">
            <v>3</v>
          </cell>
        </row>
        <row r="1168">
          <cell r="B1168" t="str">
            <v>205003</v>
          </cell>
        </row>
        <row r="1168">
          <cell r="J1168">
            <v>516712.98</v>
          </cell>
        </row>
        <row r="1168">
          <cell r="N1168" t="str">
            <v>2100302</v>
          </cell>
        </row>
        <row r="1168">
          <cell r="AJ1168" t="str">
            <v>3</v>
          </cell>
        </row>
        <row r="1169">
          <cell r="B1169" t="str">
            <v>205003</v>
          </cell>
        </row>
        <row r="1169">
          <cell r="J1169">
            <v>0</v>
          </cell>
        </row>
        <row r="1169">
          <cell r="N1169" t="str">
            <v>2100302</v>
          </cell>
        </row>
        <row r="1169">
          <cell r="AJ1169" t="str">
            <v>3</v>
          </cell>
        </row>
        <row r="1170">
          <cell r="B1170" t="str">
            <v>205003</v>
          </cell>
        </row>
        <row r="1170">
          <cell r="J1170">
            <v>16761</v>
          </cell>
        </row>
        <row r="1170">
          <cell r="N1170" t="str">
            <v>2100302</v>
          </cell>
        </row>
        <row r="1170">
          <cell r="AJ1170" t="str">
            <v>3</v>
          </cell>
        </row>
        <row r="1171">
          <cell r="B1171" t="str">
            <v>205003</v>
          </cell>
        </row>
        <row r="1171">
          <cell r="J1171">
            <v>21380</v>
          </cell>
        </row>
        <row r="1171">
          <cell r="N1171" t="str">
            <v>2100302</v>
          </cell>
        </row>
        <row r="1171">
          <cell r="AJ1171" t="str">
            <v>3</v>
          </cell>
        </row>
        <row r="1172">
          <cell r="B1172" t="str">
            <v>205003</v>
          </cell>
        </row>
        <row r="1172">
          <cell r="J1172">
            <v>41325.78</v>
          </cell>
        </row>
        <row r="1172">
          <cell r="N1172" t="str">
            <v>2100302</v>
          </cell>
        </row>
        <row r="1172">
          <cell r="AJ1172" t="str">
            <v>3</v>
          </cell>
        </row>
        <row r="1173">
          <cell r="B1173" t="str">
            <v>205003</v>
          </cell>
        </row>
        <row r="1173">
          <cell r="J1173">
            <v>6000</v>
          </cell>
        </row>
        <row r="1173">
          <cell r="N1173" t="str">
            <v>2069999</v>
          </cell>
        </row>
        <row r="1173">
          <cell r="AJ1173" t="str">
            <v>3</v>
          </cell>
        </row>
        <row r="1174">
          <cell r="B1174" t="str">
            <v>205004</v>
          </cell>
        </row>
        <row r="1174">
          <cell r="J1174">
            <v>18600</v>
          </cell>
        </row>
        <row r="1174">
          <cell r="N1174" t="str">
            <v>2100302</v>
          </cell>
        </row>
        <row r="1174">
          <cell r="AJ1174" t="str">
            <v>3</v>
          </cell>
        </row>
        <row r="1175">
          <cell r="B1175" t="str">
            <v>205004</v>
          </cell>
        </row>
        <row r="1175">
          <cell r="J1175">
            <v>2377166.95</v>
          </cell>
        </row>
        <row r="1175">
          <cell r="N1175" t="str">
            <v>2100302</v>
          </cell>
        </row>
        <row r="1175">
          <cell r="AJ1175" t="str">
            <v>3</v>
          </cell>
        </row>
        <row r="1176">
          <cell r="B1176" t="str">
            <v>205004</v>
          </cell>
        </row>
        <row r="1176">
          <cell r="J1176">
            <v>105035.57</v>
          </cell>
        </row>
        <row r="1176">
          <cell r="N1176" t="str">
            <v>2100302</v>
          </cell>
        </row>
        <row r="1176">
          <cell r="AJ1176" t="str">
            <v>3</v>
          </cell>
        </row>
        <row r="1177">
          <cell r="B1177" t="str">
            <v>205005</v>
          </cell>
        </row>
        <row r="1177">
          <cell r="J1177">
            <v>220556.73</v>
          </cell>
        </row>
        <row r="1177">
          <cell r="N1177" t="str">
            <v>2100302</v>
          </cell>
        </row>
        <row r="1177">
          <cell r="AJ1177" t="str">
            <v>3</v>
          </cell>
        </row>
        <row r="1178">
          <cell r="B1178" t="str">
            <v>205005</v>
          </cell>
        </row>
        <row r="1178">
          <cell r="J1178">
            <v>213200</v>
          </cell>
        </row>
        <row r="1178">
          <cell r="N1178" t="str">
            <v>2100302</v>
          </cell>
        </row>
        <row r="1178">
          <cell r="AJ1178" t="str">
            <v>3</v>
          </cell>
        </row>
        <row r="1179">
          <cell r="B1179" t="str">
            <v>205005</v>
          </cell>
        </row>
        <row r="1179">
          <cell r="J1179">
            <v>214127.65</v>
          </cell>
        </row>
        <row r="1179">
          <cell r="N1179" t="str">
            <v>2100302</v>
          </cell>
        </row>
        <row r="1179">
          <cell r="AJ1179" t="str">
            <v>3</v>
          </cell>
        </row>
        <row r="1180">
          <cell r="B1180" t="str">
            <v>205005</v>
          </cell>
        </row>
        <row r="1180">
          <cell r="J1180">
            <v>0</v>
          </cell>
        </row>
        <row r="1180">
          <cell r="N1180" t="str">
            <v>2100302</v>
          </cell>
        </row>
        <row r="1180">
          <cell r="AJ1180" t="str">
            <v>3</v>
          </cell>
        </row>
        <row r="1181">
          <cell r="B1181" t="str">
            <v>205005</v>
          </cell>
        </row>
        <row r="1181">
          <cell r="J1181">
            <v>519684.4</v>
          </cell>
        </row>
        <row r="1181">
          <cell r="N1181" t="str">
            <v>2100302</v>
          </cell>
        </row>
        <row r="1181">
          <cell r="AJ1181" t="str">
            <v>3</v>
          </cell>
        </row>
        <row r="1182">
          <cell r="B1182" t="str">
            <v>205005</v>
          </cell>
        </row>
        <row r="1182">
          <cell r="J1182">
            <v>864</v>
          </cell>
        </row>
        <row r="1182">
          <cell r="N1182" t="str">
            <v>2100302</v>
          </cell>
        </row>
        <row r="1182">
          <cell r="AJ1182" t="str">
            <v>3</v>
          </cell>
        </row>
        <row r="1183">
          <cell r="B1183" t="str">
            <v>205005</v>
          </cell>
        </row>
        <row r="1183">
          <cell r="J1183">
            <v>0</v>
          </cell>
        </row>
        <row r="1183">
          <cell r="N1183" t="str">
            <v>2100302</v>
          </cell>
        </row>
        <row r="1183">
          <cell r="AJ1183" t="str">
            <v>3</v>
          </cell>
        </row>
        <row r="1184">
          <cell r="B1184" t="str">
            <v>205005</v>
          </cell>
        </row>
        <row r="1184">
          <cell r="J1184">
            <v>0</v>
          </cell>
        </row>
        <row r="1184">
          <cell r="N1184" t="str">
            <v>2100302</v>
          </cell>
        </row>
        <row r="1184">
          <cell r="AJ1184" t="str">
            <v>3</v>
          </cell>
        </row>
        <row r="1185">
          <cell r="B1185" t="str">
            <v>205005</v>
          </cell>
        </row>
        <row r="1185">
          <cell r="J1185">
            <v>0</v>
          </cell>
        </row>
        <row r="1185">
          <cell r="N1185" t="str">
            <v>2100302</v>
          </cell>
        </row>
        <row r="1185">
          <cell r="AJ1185" t="str">
            <v>3</v>
          </cell>
        </row>
        <row r="1186">
          <cell r="B1186" t="str">
            <v>205005</v>
          </cell>
        </row>
        <row r="1186">
          <cell r="J1186">
            <v>0</v>
          </cell>
        </row>
        <row r="1186">
          <cell r="N1186" t="str">
            <v>2100302</v>
          </cell>
        </row>
        <row r="1186">
          <cell r="AJ1186" t="str">
            <v>3</v>
          </cell>
        </row>
        <row r="1187">
          <cell r="B1187" t="str">
            <v>205005</v>
          </cell>
        </row>
        <row r="1187">
          <cell r="J1187">
            <v>1346616</v>
          </cell>
        </row>
        <row r="1187">
          <cell r="N1187" t="str">
            <v>2100302</v>
          </cell>
        </row>
        <row r="1187">
          <cell r="AJ1187" t="str">
            <v>3</v>
          </cell>
        </row>
        <row r="1188">
          <cell r="B1188" t="str">
            <v>205005</v>
          </cell>
        </row>
        <row r="1188">
          <cell r="J1188">
            <v>0</v>
          </cell>
        </row>
        <row r="1188">
          <cell r="N1188" t="str">
            <v>2100302</v>
          </cell>
        </row>
        <row r="1188">
          <cell r="AJ1188" t="str">
            <v>3</v>
          </cell>
        </row>
        <row r="1189">
          <cell r="B1189" t="str">
            <v>205005</v>
          </cell>
        </row>
        <row r="1189">
          <cell r="J1189">
            <v>100135</v>
          </cell>
        </row>
        <row r="1189">
          <cell r="N1189" t="str">
            <v>2100302</v>
          </cell>
        </row>
        <row r="1189">
          <cell r="AJ1189" t="str">
            <v>3</v>
          </cell>
        </row>
        <row r="1190">
          <cell r="B1190" t="str">
            <v>205005</v>
          </cell>
        </row>
        <row r="1190">
          <cell r="J1190">
            <v>129722.15</v>
          </cell>
        </row>
        <row r="1190">
          <cell r="N1190" t="str">
            <v>2100302</v>
          </cell>
        </row>
        <row r="1190">
          <cell r="AJ1190" t="str">
            <v>3</v>
          </cell>
        </row>
        <row r="1191">
          <cell r="B1191" t="str">
            <v>205005</v>
          </cell>
        </row>
        <row r="1191">
          <cell r="J1191">
            <v>1066496.94</v>
          </cell>
        </row>
        <row r="1191">
          <cell r="N1191" t="str">
            <v>2100302</v>
          </cell>
        </row>
        <row r="1191">
          <cell r="AJ1191" t="str">
            <v>3</v>
          </cell>
        </row>
        <row r="1192">
          <cell r="B1192" t="str">
            <v>206001</v>
          </cell>
        </row>
        <row r="1192">
          <cell r="J1192">
            <v>117000</v>
          </cell>
        </row>
        <row r="1192">
          <cell r="N1192" t="str">
            <v>2101506</v>
          </cell>
        </row>
        <row r="1192">
          <cell r="AJ1192" t="str">
            <v>3</v>
          </cell>
        </row>
        <row r="1193">
          <cell r="B1193" t="str">
            <v>206001</v>
          </cell>
        </row>
        <row r="1193">
          <cell r="J1193">
            <v>102144</v>
          </cell>
        </row>
        <row r="1193">
          <cell r="N1193" t="str">
            <v>2101501</v>
          </cell>
        </row>
        <row r="1193">
          <cell r="AJ1193" t="str">
            <v>1</v>
          </cell>
        </row>
        <row r="1194">
          <cell r="B1194" t="str">
            <v>206001</v>
          </cell>
        </row>
        <row r="1194">
          <cell r="J1194">
            <v>75432.79</v>
          </cell>
        </row>
        <row r="1194">
          <cell r="N1194" t="str">
            <v>2101501</v>
          </cell>
        </row>
        <row r="1194">
          <cell r="AJ1194" t="str">
            <v>1</v>
          </cell>
        </row>
        <row r="1195">
          <cell r="B1195" t="str">
            <v>206001</v>
          </cell>
        </row>
        <row r="1195">
          <cell r="J1195">
            <v>266628</v>
          </cell>
        </row>
        <row r="1195">
          <cell r="N1195" t="str">
            <v>2101501</v>
          </cell>
        </row>
        <row r="1195">
          <cell r="AJ1195" t="str">
            <v>1</v>
          </cell>
        </row>
        <row r="1196">
          <cell r="B1196" t="str">
            <v>206001</v>
          </cell>
        </row>
        <row r="1196">
          <cell r="J1196">
            <v>101027.53</v>
          </cell>
        </row>
        <row r="1196">
          <cell r="N1196" t="str">
            <v>2101501</v>
          </cell>
        </row>
        <row r="1196">
          <cell r="AJ1196" t="str">
            <v>1</v>
          </cell>
        </row>
        <row r="1197">
          <cell r="B1197" t="str">
            <v>206001</v>
          </cell>
        </row>
        <row r="1197">
          <cell r="J1197">
            <v>67854.42</v>
          </cell>
        </row>
        <row r="1197">
          <cell r="N1197" t="str">
            <v>2101501</v>
          </cell>
        </row>
        <row r="1197">
          <cell r="AJ1197" t="str">
            <v>1</v>
          </cell>
        </row>
        <row r="1198">
          <cell r="B1198" t="str">
            <v>206001</v>
          </cell>
        </row>
        <row r="1198">
          <cell r="J1198">
            <v>25850</v>
          </cell>
        </row>
        <row r="1198">
          <cell r="N1198" t="str">
            <v>2101501</v>
          </cell>
        </row>
        <row r="1198">
          <cell r="AJ1198" t="str">
            <v>2</v>
          </cell>
        </row>
        <row r="1199">
          <cell r="B1199" t="str">
            <v>206001</v>
          </cell>
        </row>
        <row r="1199">
          <cell r="J1199">
            <v>94823.22</v>
          </cell>
        </row>
        <row r="1199">
          <cell r="N1199" t="str">
            <v>2101501</v>
          </cell>
        </row>
        <row r="1199">
          <cell r="AJ1199" t="str">
            <v>1</v>
          </cell>
        </row>
        <row r="1200">
          <cell r="B1200" t="str">
            <v>206001</v>
          </cell>
        </row>
        <row r="1200">
          <cell r="J1200">
            <v>0</v>
          </cell>
        </row>
        <row r="1200">
          <cell r="N1200" t="str">
            <v>2101501</v>
          </cell>
        </row>
        <row r="1200">
          <cell r="AJ1200" t="str">
            <v>1</v>
          </cell>
        </row>
        <row r="1201">
          <cell r="B1201" t="str">
            <v>206001</v>
          </cell>
        </row>
        <row r="1201">
          <cell r="J1201">
            <v>16300.6</v>
          </cell>
        </row>
        <row r="1201">
          <cell r="N1201" t="str">
            <v>2101501</v>
          </cell>
        </row>
        <row r="1201">
          <cell r="AJ1201" t="str">
            <v>1</v>
          </cell>
        </row>
        <row r="1202">
          <cell r="B1202" t="str">
            <v>206001</v>
          </cell>
        </row>
        <row r="1202">
          <cell r="J1202">
            <v>46992.72</v>
          </cell>
        </row>
        <row r="1202">
          <cell r="N1202" t="str">
            <v>2101501</v>
          </cell>
        </row>
        <row r="1202">
          <cell r="AJ1202" t="str">
            <v>1</v>
          </cell>
        </row>
        <row r="1203">
          <cell r="B1203" t="str">
            <v>206001</v>
          </cell>
        </row>
        <row r="1203">
          <cell r="J1203">
            <v>0</v>
          </cell>
        </row>
        <row r="1203">
          <cell r="N1203" t="str">
            <v>2101501</v>
          </cell>
        </row>
        <row r="1203">
          <cell r="AJ1203" t="str">
            <v>2</v>
          </cell>
        </row>
        <row r="1204">
          <cell r="B1204" t="str">
            <v>206001</v>
          </cell>
        </row>
        <row r="1204">
          <cell r="J1204">
            <v>0</v>
          </cell>
        </row>
        <row r="1204">
          <cell r="N1204" t="str">
            <v>2101501</v>
          </cell>
        </row>
        <row r="1204">
          <cell r="AJ1204" t="str">
            <v>2</v>
          </cell>
        </row>
        <row r="1205">
          <cell r="B1205" t="str">
            <v>206001</v>
          </cell>
        </row>
        <row r="1205">
          <cell r="J1205">
            <v>11700</v>
          </cell>
        </row>
        <row r="1205">
          <cell r="N1205" t="str">
            <v>2101501</v>
          </cell>
        </row>
        <row r="1205">
          <cell r="AJ1205" t="str">
            <v>2</v>
          </cell>
        </row>
        <row r="1206">
          <cell r="B1206" t="str">
            <v>206001</v>
          </cell>
        </row>
        <row r="1206">
          <cell r="J1206">
            <v>1095</v>
          </cell>
        </row>
        <row r="1206">
          <cell r="N1206" t="str">
            <v>2101501</v>
          </cell>
        </row>
        <row r="1206">
          <cell r="AJ1206" t="str">
            <v>2</v>
          </cell>
        </row>
        <row r="1207">
          <cell r="B1207" t="str">
            <v>206001</v>
          </cell>
        </row>
        <row r="1207">
          <cell r="J1207">
            <v>15604.61</v>
          </cell>
        </row>
        <row r="1207">
          <cell r="N1207" t="str">
            <v>2101501</v>
          </cell>
        </row>
        <row r="1207">
          <cell r="AJ1207" t="str">
            <v>2</v>
          </cell>
        </row>
        <row r="1208">
          <cell r="B1208" t="str">
            <v>206001</v>
          </cell>
        </row>
        <row r="1208">
          <cell r="J1208">
            <v>9650.42</v>
          </cell>
        </row>
        <row r="1208">
          <cell r="N1208" t="str">
            <v>2101501</v>
          </cell>
        </row>
        <row r="1208">
          <cell r="AJ1208" t="str">
            <v>2</v>
          </cell>
        </row>
        <row r="1209">
          <cell r="B1209" t="str">
            <v>206001</v>
          </cell>
        </row>
        <row r="1209">
          <cell r="J1209">
            <v>17165.5</v>
          </cell>
        </row>
        <row r="1209">
          <cell r="N1209" t="str">
            <v>2101501</v>
          </cell>
        </row>
        <row r="1209">
          <cell r="AJ1209" t="str">
            <v>2</v>
          </cell>
        </row>
        <row r="1210">
          <cell r="B1210" t="str">
            <v>206001</v>
          </cell>
        </row>
        <row r="1210">
          <cell r="J1210">
            <v>21456.88</v>
          </cell>
        </row>
        <row r="1210">
          <cell r="N1210" t="str">
            <v>2101501</v>
          </cell>
        </row>
        <row r="1210">
          <cell r="AJ1210" t="str">
            <v>2</v>
          </cell>
        </row>
        <row r="1211">
          <cell r="B1211" t="str">
            <v>206001</v>
          </cell>
        </row>
        <row r="1211">
          <cell r="J1211">
            <v>72792</v>
          </cell>
        </row>
        <row r="1211">
          <cell r="N1211" t="str">
            <v>2101501</v>
          </cell>
        </row>
        <row r="1211">
          <cell r="AJ1211" t="str">
            <v>1</v>
          </cell>
        </row>
        <row r="1212">
          <cell r="B1212" t="str">
            <v>206001</v>
          </cell>
        </row>
        <row r="1212">
          <cell r="J1212">
            <v>6384320</v>
          </cell>
        </row>
        <row r="1212">
          <cell r="N1212" t="str">
            <v>2101202</v>
          </cell>
        </row>
        <row r="1212">
          <cell r="AJ1212" t="str">
            <v>3</v>
          </cell>
        </row>
        <row r="1213">
          <cell r="B1213" t="str">
            <v>206001</v>
          </cell>
        </row>
        <row r="1213">
          <cell r="J1213">
            <v>100000</v>
          </cell>
        </row>
        <row r="1213">
          <cell r="N1213" t="str">
            <v>2101506</v>
          </cell>
        </row>
        <row r="1213">
          <cell r="AJ1213" t="str">
            <v>3</v>
          </cell>
        </row>
        <row r="1214">
          <cell r="B1214" t="str">
            <v>206001</v>
          </cell>
        </row>
        <row r="1214">
          <cell r="J1214">
            <v>60160</v>
          </cell>
        </row>
        <row r="1214">
          <cell r="N1214" t="str">
            <v>2101399</v>
          </cell>
        </row>
        <row r="1214">
          <cell r="AJ1214" t="str">
            <v>3</v>
          </cell>
        </row>
        <row r="1215">
          <cell r="B1215" t="str">
            <v>206001</v>
          </cell>
        </row>
        <row r="1215">
          <cell r="J1215">
            <v>402600</v>
          </cell>
        </row>
        <row r="1215">
          <cell r="N1215" t="str">
            <v>2081199</v>
          </cell>
        </row>
        <row r="1215">
          <cell r="AJ1215" t="str">
            <v>3</v>
          </cell>
        </row>
        <row r="1216">
          <cell r="B1216" t="str">
            <v>206001</v>
          </cell>
        </row>
        <row r="1216">
          <cell r="J1216">
            <v>1280</v>
          </cell>
        </row>
        <row r="1216">
          <cell r="N1216" t="str">
            <v>2100717</v>
          </cell>
        </row>
        <row r="1216">
          <cell r="AJ1216" t="str">
            <v>3</v>
          </cell>
        </row>
        <row r="1217">
          <cell r="B1217" t="str">
            <v>206001</v>
          </cell>
        </row>
        <row r="1217">
          <cell r="J1217">
            <v>100000</v>
          </cell>
        </row>
        <row r="1217">
          <cell r="N1217" t="str">
            <v>2130599</v>
          </cell>
        </row>
        <row r="1217">
          <cell r="AJ1217" t="str">
            <v>3</v>
          </cell>
        </row>
        <row r="1218">
          <cell r="B1218" t="str">
            <v>206001</v>
          </cell>
        </row>
        <row r="1218">
          <cell r="J1218">
            <v>71990</v>
          </cell>
        </row>
        <row r="1218">
          <cell r="N1218" t="str">
            <v>2130599</v>
          </cell>
        </row>
        <row r="1218">
          <cell r="AJ1218" t="str">
            <v>3</v>
          </cell>
        </row>
        <row r="1219">
          <cell r="B1219" t="str">
            <v>206001</v>
          </cell>
        </row>
        <row r="1219">
          <cell r="J1219">
            <v>300000</v>
          </cell>
        </row>
        <row r="1219">
          <cell r="N1219" t="str">
            <v>2101506</v>
          </cell>
        </row>
        <row r="1219">
          <cell r="AJ1219" t="str">
            <v>3</v>
          </cell>
        </row>
        <row r="1220">
          <cell r="B1220" t="str">
            <v>206001</v>
          </cell>
        </row>
        <row r="1220">
          <cell r="J1220">
            <v>1323145.98</v>
          </cell>
        </row>
        <row r="1220">
          <cell r="N1220" t="str">
            <v>2101301</v>
          </cell>
        </row>
        <row r="1220">
          <cell r="AJ1220" t="str">
            <v>3</v>
          </cell>
        </row>
        <row r="1221">
          <cell r="B1221" t="str">
            <v>206001</v>
          </cell>
        </row>
        <row r="1221">
          <cell r="J1221">
            <v>0</v>
          </cell>
        </row>
        <row r="1221">
          <cell r="N1221" t="str">
            <v>2101502</v>
          </cell>
        </row>
        <row r="1221">
          <cell r="AJ1221" t="str">
            <v>3</v>
          </cell>
        </row>
        <row r="1222">
          <cell r="B1222" t="str">
            <v>206001</v>
          </cell>
        </row>
        <row r="1222">
          <cell r="J1222">
            <v>33280</v>
          </cell>
        </row>
        <row r="1222">
          <cell r="N1222" t="str">
            <v>2101502</v>
          </cell>
        </row>
        <row r="1222">
          <cell r="AJ1222" t="str">
            <v>3</v>
          </cell>
        </row>
        <row r="1223">
          <cell r="B1223" t="str">
            <v>301001</v>
          </cell>
        </row>
        <row r="1223">
          <cell r="J1223">
            <v>1800000</v>
          </cell>
        </row>
        <row r="1223">
          <cell r="N1223" t="str">
            <v>2050199</v>
          </cell>
        </row>
        <row r="1223">
          <cell r="AJ1223" t="str">
            <v>3</v>
          </cell>
        </row>
        <row r="1224">
          <cell r="B1224" t="str">
            <v>301001</v>
          </cell>
        </row>
        <row r="1224">
          <cell r="J1224">
            <v>0</v>
          </cell>
        </row>
        <row r="1224">
          <cell r="N1224" t="str">
            <v>2050202</v>
          </cell>
        </row>
        <row r="1224">
          <cell r="AJ1224" t="str">
            <v>3</v>
          </cell>
        </row>
        <row r="1225">
          <cell r="B1225" t="str">
            <v>301001</v>
          </cell>
        </row>
        <row r="1225">
          <cell r="J1225">
            <v>80000</v>
          </cell>
        </row>
        <row r="1225">
          <cell r="N1225" t="str">
            <v>2050202</v>
          </cell>
        </row>
        <row r="1225">
          <cell r="AJ1225" t="str">
            <v>3</v>
          </cell>
        </row>
        <row r="1226">
          <cell r="B1226" t="str">
            <v>301001</v>
          </cell>
        </row>
        <row r="1226">
          <cell r="J1226">
            <v>500000</v>
          </cell>
        </row>
        <row r="1226">
          <cell r="N1226" t="str">
            <v>2050102</v>
          </cell>
        </row>
        <row r="1226">
          <cell r="AJ1226" t="str">
            <v>3</v>
          </cell>
        </row>
        <row r="1227">
          <cell r="B1227" t="str">
            <v>301001</v>
          </cell>
        </row>
        <row r="1227">
          <cell r="J1227">
            <v>379730.27</v>
          </cell>
        </row>
        <row r="1227">
          <cell r="N1227" t="str">
            <v>2050101</v>
          </cell>
        </row>
        <row r="1227">
          <cell r="AJ1227" t="str">
            <v>1</v>
          </cell>
        </row>
        <row r="1228">
          <cell r="B1228" t="str">
            <v>301001</v>
          </cell>
        </row>
        <row r="1228">
          <cell r="J1228">
            <v>764868</v>
          </cell>
        </row>
        <row r="1228">
          <cell r="N1228" t="str">
            <v>2050101</v>
          </cell>
        </row>
        <row r="1228">
          <cell r="AJ1228" t="str">
            <v>1</v>
          </cell>
        </row>
        <row r="1229">
          <cell r="B1229" t="str">
            <v>301001</v>
          </cell>
        </row>
        <row r="1229">
          <cell r="J1229">
            <v>289653.24</v>
          </cell>
        </row>
        <row r="1229">
          <cell r="N1229" t="str">
            <v>2050101</v>
          </cell>
        </row>
        <row r="1229">
          <cell r="AJ1229" t="str">
            <v>1</v>
          </cell>
        </row>
        <row r="1230">
          <cell r="B1230" t="str">
            <v>301001</v>
          </cell>
        </row>
        <row r="1230">
          <cell r="J1230">
            <v>121914.92</v>
          </cell>
        </row>
        <row r="1230">
          <cell r="N1230" t="str">
            <v>2050101</v>
          </cell>
        </row>
        <row r="1230">
          <cell r="AJ1230" t="str">
            <v>1</v>
          </cell>
        </row>
        <row r="1231">
          <cell r="B1231" t="str">
            <v>301001</v>
          </cell>
        </row>
        <row r="1231">
          <cell r="J1231">
            <v>31900</v>
          </cell>
        </row>
        <row r="1231">
          <cell r="N1231" t="str">
            <v>2050101</v>
          </cell>
        </row>
        <row r="1231">
          <cell r="AJ1231" t="str">
            <v>2</v>
          </cell>
        </row>
        <row r="1232">
          <cell r="B1232" t="str">
            <v>301001</v>
          </cell>
        </row>
        <row r="1232">
          <cell r="J1232">
            <v>228968</v>
          </cell>
        </row>
        <row r="1232">
          <cell r="N1232" t="str">
            <v>2050101</v>
          </cell>
        </row>
        <row r="1232">
          <cell r="AJ1232" t="str">
            <v>1</v>
          </cell>
        </row>
        <row r="1233">
          <cell r="B1233" t="str">
            <v>301001</v>
          </cell>
        </row>
        <row r="1233">
          <cell r="J1233">
            <v>12000</v>
          </cell>
        </row>
        <row r="1233">
          <cell r="N1233" t="str">
            <v>2050101</v>
          </cell>
        </row>
        <row r="1233">
          <cell r="AJ1233" t="str">
            <v>2</v>
          </cell>
        </row>
        <row r="1234">
          <cell r="B1234" t="str">
            <v>301001</v>
          </cell>
        </row>
        <row r="1234">
          <cell r="J1234">
            <v>12781.05</v>
          </cell>
        </row>
        <row r="1234">
          <cell r="N1234" t="str">
            <v>2050101</v>
          </cell>
        </row>
        <row r="1234">
          <cell r="AJ1234" t="str">
            <v>1</v>
          </cell>
        </row>
        <row r="1235">
          <cell r="B1235" t="str">
            <v>301001</v>
          </cell>
        </row>
        <row r="1235">
          <cell r="J1235">
            <v>264375.68</v>
          </cell>
        </row>
        <row r="1235">
          <cell r="N1235" t="str">
            <v>2050101</v>
          </cell>
        </row>
        <row r="1235">
          <cell r="AJ1235" t="str">
            <v>1</v>
          </cell>
        </row>
        <row r="1236">
          <cell r="B1236" t="str">
            <v>301001</v>
          </cell>
        </row>
        <row r="1236">
          <cell r="J1236">
            <v>102580.8</v>
          </cell>
        </row>
        <row r="1236">
          <cell r="N1236" t="str">
            <v>2050101</v>
          </cell>
        </row>
        <row r="1236">
          <cell r="AJ1236" t="str">
            <v>1</v>
          </cell>
        </row>
        <row r="1237">
          <cell r="B1237" t="str">
            <v>301001</v>
          </cell>
        </row>
        <row r="1237">
          <cell r="J1237">
            <v>16576.88</v>
          </cell>
        </row>
        <row r="1237">
          <cell r="N1237" t="str">
            <v>2050101</v>
          </cell>
        </row>
        <row r="1237">
          <cell r="AJ1237" t="str">
            <v>1</v>
          </cell>
        </row>
        <row r="1238">
          <cell r="B1238" t="str">
            <v>301001</v>
          </cell>
        </row>
        <row r="1238">
          <cell r="J1238">
            <v>205161.6</v>
          </cell>
        </row>
        <row r="1238">
          <cell r="N1238" t="str">
            <v>2050101</v>
          </cell>
        </row>
        <row r="1238">
          <cell r="AJ1238" t="str">
            <v>1</v>
          </cell>
        </row>
        <row r="1239">
          <cell r="B1239" t="str">
            <v>301001</v>
          </cell>
        </row>
        <row r="1239">
          <cell r="J1239">
            <v>130718.5</v>
          </cell>
        </row>
        <row r="1239">
          <cell r="N1239" t="str">
            <v>2050101</v>
          </cell>
        </row>
        <row r="1239">
          <cell r="AJ1239" t="str">
            <v>2</v>
          </cell>
        </row>
        <row r="1240">
          <cell r="B1240" t="str">
            <v>301001</v>
          </cell>
        </row>
        <row r="1240">
          <cell r="J1240">
            <v>7800</v>
          </cell>
        </row>
        <row r="1240">
          <cell r="N1240" t="str">
            <v>2050101</v>
          </cell>
        </row>
        <row r="1240">
          <cell r="AJ1240" t="str">
            <v>2</v>
          </cell>
        </row>
        <row r="1241">
          <cell r="B1241" t="str">
            <v>301001</v>
          </cell>
        </row>
        <row r="1241">
          <cell r="J1241">
            <v>17281.5</v>
          </cell>
        </row>
        <row r="1241">
          <cell r="N1241" t="str">
            <v>2050101</v>
          </cell>
        </row>
        <row r="1241">
          <cell r="AJ1241" t="str">
            <v>2</v>
          </cell>
        </row>
        <row r="1242">
          <cell r="B1242" t="str">
            <v>301001</v>
          </cell>
        </row>
        <row r="1242">
          <cell r="J1242">
            <v>51620.5</v>
          </cell>
        </row>
        <row r="1242">
          <cell r="N1242" t="str">
            <v>2050101</v>
          </cell>
        </row>
        <row r="1242">
          <cell r="AJ1242" t="str">
            <v>2</v>
          </cell>
        </row>
        <row r="1243">
          <cell r="B1243" t="str">
            <v>301001</v>
          </cell>
        </row>
        <row r="1243">
          <cell r="J1243">
            <v>46200</v>
          </cell>
        </row>
        <row r="1243">
          <cell r="N1243" t="str">
            <v>2050101</v>
          </cell>
        </row>
        <row r="1243">
          <cell r="AJ1243" t="str">
            <v>2</v>
          </cell>
        </row>
        <row r="1244">
          <cell r="B1244" t="str">
            <v>301001</v>
          </cell>
        </row>
        <row r="1244">
          <cell r="J1244">
            <v>277293</v>
          </cell>
        </row>
        <row r="1244">
          <cell r="N1244" t="str">
            <v>2050101</v>
          </cell>
        </row>
        <row r="1244">
          <cell r="AJ1244" t="str">
            <v>1</v>
          </cell>
        </row>
        <row r="1245">
          <cell r="B1245" t="str">
            <v>301001</v>
          </cell>
        </row>
        <row r="1245">
          <cell r="J1245">
            <v>2988873</v>
          </cell>
        </row>
        <row r="1245">
          <cell r="N1245" t="str">
            <v>2050202</v>
          </cell>
        </row>
        <row r="1245">
          <cell r="AJ1245" t="str">
            <v>3</v>
          </cell>
        </row>
        <row r="1246">
          <cell r="B1246" t="str">
            <v>301001</v>
          </cell>
        </row>
        <row r="1246">
          <cell r="J1246">
            <v>78246.1</v>
          </cell>
        </row>
        <row r="1246">
          <cell r="N1246" t="str">
            <v>2050102</v>
          </cell>
        </row>
        <row r="1246">
          <cell r="AJ1246" t="str">
            <v>3</v>
          </cell>
        </row>
        <row r="1247">
          <cell r="B1247" t="str">
            <v>301001</v>
          </cell>
        </row>
        <row r="1247">
          <cell r="J1247">
            <v>30856.46</v>
          </cell>
        </row>
        <row r="1247">
          <cell r="N1247" t="str">
            <v>2050102</v>
          </cell>
        </row>
        <row r="1247">
          <cell r="AJ1247" t="str">
            <v>3</v>
          </cell>
        </row>
        <row r="1248">
          <cell r="B1248" t="str">
            <v>301001</v>
          </cell>
        </row>
        <row r="1248">
          <cell r="J1248">
            <v>5172</v>
          </cell>
        </row>
        <row r="1248">
          <cell r="N1248" t="str">
            <v>2050102</v>
          </cell>
        </row>
        <row r="1248">
          <cell r="AJ1248" t="str">
            <v>3</v>
          </cell>
        </row>
        <row r="1249">
          <cell r="B1249" t="str">
            <v>301001</v>
          </cell>
        </row>
        <row r="1249">
          <cell r="J1249">
            <v>10000</v>
          </cell>
        </row>
        <row r="1249">
          <cell r="N1249" t="str">
            <v>2050102</v>
          </cell>
        </row>
        <row r="1249">
          <cell r="AJ1249" t="str">
            <v>3</v>
          </cell>
        </row>
        <row r="1250">
          <cell r="B1250" t="str">
            <v>301001</v>
          </cell>
        </row>
        <row r="1250">
          <cell r="J1250">
            <v>49128</v>
          </cell>
        </row>
        <row r="1250">
          <cell r="N1250" t="str">
            <v>2050102</v>
          </cell>
        </row>
        <row r="1250">
          <cell r="AJ1250" t="str">
            <v>3</v>
          </cell>
        </row>
        <row r="1251">
          <cell r="B1251" t="str">
            <v>301001</v>
          </cell>
        </row>
        <row r="1251">
          <cell r="J1251">
            <v>5000</v>
          </cell>
        </row>
        <row r="1251">
          <cell r="N1251" t="str">
            <v>2050102</v>
          </cell>
        </row>
        <row r="1251">
          <cell r="AJ1251" t="str">
            <v>3</v>
          </cell>
        </row>
        <row r="1252">
          <cell r="B1252" t="str">
            <v>301001</v>
          </cell>
        </row>
        <row r="1252">
          <cell r="J1252">
            <v>10000</v>
          </cell>
        </row>
        <row r="1252">
          <cell r="N1252" t="str">
            <v>2050102</v>
          </cell>
        </row>
        <row r="1252">
          <cell r="AJ1252" t="str">
            <v>3</v>
          </cell>
        </row>
        <row r="1253">
          <cell r="B1253" t="str">
            <v>301001</v>
          </cell>
        </row>
        <row r="1253">
          <cell r="J1253">
            <v>210356.55</v>
          </cell>
        </row>
        <row r="1253">
          <cell r="N1253" t="str">
            <v>2050102</v>
          </cell>
        </row>
        <row r="1253">
          <cell r="AJ1253" t="str">
            <v>3</v>
          </cell>
        </row>
        <row r="1254">
          <cell r="B1254" t="str">
            <v>301001</v>
          </cell>
        </row>
        <row r="1254">
          <cell r="J1254">
            <v>10000</v>
          </cell>
        </row>
        <row r="1254">
          <cell r="N1254" t="str">
            <v>2050102</v>
          </cell>
        </row>
        <row r="1254">
          <cell r="AJ1254" t="str">
            <v>3</v>
          </cell>
        </row>
        <row r="1255">
          <cell r="B1255" t="str">
            <v>301001</v>
          </cell>
        </row>
        <row r="1255">
          <cell r="J1255">
            <v>11988</v>
          </cell>
        </row>
        <row r="1255">
          <cell r="N1255" t="str">
            <v>2050102</v>
          </cell>
        </row>
        <row r="1255">
          <cell r="AJ1255" t="str">
            <v>3</v>
          </cell>
        </row>
        <row r="1256">
          <cell r="B1256" t="str">
            <v>301001</v>
          </cell>
        </row>
        <row r="1256">
          <cell r="J1256">
            <v>471344.13</v>
          </cell>
        </row>
        <row r="1256">
          <cell r="N1256" t="str">
            <v>2050202</v>
          </cell>
        </row>
        <row r="1256">
          <cell r="AJ1256" t="str">
            <v>3</v>
          </cell>
        </row>
        <row r="1257">
          <cell r="B1257" t="str">
            <v>301001</v>
          </cell>
        </row>
        <row r="1257">
          <cell r="J1257">
            <v>80000</v>
          </cell>
        </row>
        <row r="1257">
          <cell r="N1257" t="str">
            <v>2050202</v>
          </cell>
        </row>
        <row r="1257">
          <cell r="AJ1257" t="str">
            <v>3</v>
          </cell>
        </row>
        <row r="1258">
          <cell r="B1258" t="str">
            <v>301001</v>
          </cell>
        </row>
        <row r="1258">
          <cell r="J1258">
            <v>645235.76</v>
          </cell>
        </row>
        <row r="1258">
          <cell r="N1258" t="str">
            <v>2050202</v>
          </cell>
        </row>
        <row r="1258">
          <cell r="AJ1258" t="str">
            <v>3</v>
          </cell>
        </row>
        <row r="1259">
          <cell r="B1259" t="str">
            <v>301001</v>
          </cell>
        </row>
        <row r="1259">
          <cell r="J1259">
            <v>471344.13</v>
          </cell>
        </row>
        <row r="1259">
          <cell r="N1259" t="str">
            <v>2050202</v>
          </cell>
        </row>
        <row r="1259">
          <cell r="AJ1259" t="str">
            <v>3</v>
          </cell>
        </row>
        <row r="1260">
          <cell r="B1260" t="str">
            <v>301001</v>
          </cell>
        </row>
        <row r="1260">
          <cell r="J1260">
            <v>595450.53</v>
          </cell>
        </row>
        <row r="1260">
          <cell r="N1260" t="str">
            <v>2050202</v>
          </cell>
        </row>
        <row r="1260">
          <cell r="AJ1260" t="str">
            <v>3</v>
          </cell>
        </row>
        <row r="1261">
          <cell r="B1261" t="str">
            <v>301001</v>
          </cell>
        </row>
        <row r="1261">
          <cell r="J1261">
            <v>650266.38</v>
          </cell>
        </row>
        <row r="1261">
          <cell r="N1261" t="str">
            <v>2050202</v>
          </cell>
        </row>
        <row r="1261">
          <cell r="AJ1261" t="str">
            <v>3</v>
          </cell>
        </row>
        <row r="1262">
          <cell r="B1262" t="str">
            <v>301001</v>
          </cell>
        </row>
        <row r="1262">
          <cell r="J1262">
            <v>471344.13</v>
          </cell>
        </row>
        <row r="1262">
          <cell r="N1262" t="str">
            <v>2050202</v>
          </cell>
        </row>
        <row r="1262">
          <cell r="AJ1262" t="str">
            <v>3</v>
          </cell>
        </row>
        <row r="1263">
          <cell r="B1263" t="str">
            <v>301001</v>
          </cell>
        </row>
        <row r="1263">
          <cell r="J1263">
            <v>471340.53</v>
          </cell>
        </row>
        <row r="1263">
          <cell r="N1263" t="str">
            <v>2050202</v>
          </cell>
        </row>
        <row r="1263">
          <cell r="AJ1263" t="str">
            <v>3</v>
          </cell>
        </row>
        <row r="1264">
          <cell r="B1264" t="str">
            <v>301001</v>
          </cell>
        </row>
        <row r="1264">
          <cell r="J1264">
            <v>1421801.34</v>
          </cell>
        </row>
        <row r="1264">
          <cell r="N1264" t="str">
            <v>2050202</v>
          </cell>
        </row>
        <row r="1264">
          <cell r="AJ1264" t="str">
            <v>3</v>
          </cell>
        </row>
        <row r="1265">
          <cell r="B1265" t="str">
            <v>301001</v>
          </cell>
        </row>
        <row r="1265">
          <cell r="J1265">
            <v>894400</v>
          </cell>
        </row>
        <row r="1265">
          <cell r="N1265" t="str">
            <v>2050201</v>
          </cell>
        </row>
        <row r="1265">
          <cell r="AJ1265" t="str">
            <v>3</v>
          </cell>
        </row>
        <row r="1266">
          <cell r="B1266" t="str">
            <v>301001</v>
          </cell>
        </row>
        <row r="1266">
          <cell r="J1266">
            <v>300000</v>
          </cell>
        </row>
        <row r="1266">
          <cell r="N1266" t="str">
            <v>2050202</v>
          </cell>
        </row>
        <row r="1266">
          <cell r="AJ1266" t="str">
            <v>3</v>
          </cell>
        </row>
        <row r="1267">
          <cell r="B1267" t="str">
            <v>301001</v>
          </cell>
        </row>
        <row r="1267">
          <cell r="J1267">
            <v>9060.9</v>
          </cell>
        </row>
        <row r="1267">
          <cell r="N1267" t="str">
            <v>2050102</v>
          </cell>
        </row>
        <row r="1267">
          <cell r="AJ1267" t="str">
            <v>3</v>
          </cell>
        </row>
        <row r="1268">
          <cell r="B1268" t="str">
            <v>301001</v>
          </cell>
        </row>
        <row r="1268">
          <cell r="J1268">
            <v>285838</v>
          </cell>
        </row>
        <row r="1268">
          <cell r="N1268" t="str">
            <v>2050202</v>
          </cell>
        </row>
        <row r="1268">
          <cell r="AJ1268" t="str">
            <v>3</v>
          </cell>
        </row>
        <row r="1269">
          <cell r="B1269" t="str">
            <v>301001</v>
          </cell>
        </row>
        <row r="1269">
          <cell r="J1269">
            <v>1214200</v>
          </cell>
        </row>
        <row r="1269">
          <cell r="N1269" t="str">
            <v>2050202</v>
          </cell>
        </row>
        <row r="1269">
          <cell r="AJ1269" t="str">
            <v>3</v>
          </cell>
        </row>
        <row r="1270">
          <cell r="B1270" t="str">
            <v>301001</v>
          </cell>
        </row>
        <row r="1270">
          <cell r="J1270">
            <v>978856</v>
          </cell>
        </row>
        <row r="1270">
          <cell r="N1270" t="str">
            <v>2050202</v>
          </cell>
        </row>
        <row r="1270">
          <cell r="AJ1270" t="str">
            <v>3</v>
          </cell>
        </row>
        <row r="1271">
          <cell r="B1271" t="str">
            <v>301001</v>
          </cell>
        </row>
        <row r="1271">
          <cell r="J1271">
            <v>535838</v>
          </cell>
        </row>
        <row r="1271">
          <cell r="N1271" t="str">
            <v>2050202</v>
          </cell>
        </row>
        <row r="1271">
          <cell r="AJ1271" t="str">
            <v>3</v>
          </cell>
        </row>
        <row r="1272">
          <cell r="B1272" t="str">
            <v>301001</v>
          </cell>
        </row>
        <row r="1272">
          <cell r="J1272">
            <v>214162</v>
          </cell>
        </row>
        <row r="1272">
          <cell r="N1272" t="str">
            <v>2050202</v>
          </cell>
        </row>
        <row r="1272">
          <cell r="AJ1272" t="str">
            <v>3</v>
          </cell>
        </row>
        <row r="1273">
          <cell r="B1273" t="str">
            <v>301001</v>
          </cell>
        </row>
        <row r="1273">
          <cell r="J1273">
            <v>664162</v>
          </cell>
        </row>
        <row r="1273">
          <cell r="N1273" t="str">
            <v>2050202</v>
          </cell>
        </row>
        <row r="1273">
          <cell r="AJ1273" t="str">
            <v>3</v>
          </cell>
        </row>
        <row r="1274">
          <cell r="B1274" t="str">
            <v>301001</v>
          </cell>
        </row>
        <row r="1274">
          <cell r="J1274">
            <v>5000</v>
          </cell>
        </row>
        <row r="1274">
          <cell r="N1274" t="str">
            <v>2050102</v>
          </cell>
        </row>
        <row r="1274">
          <cell r="AJ1274" t="str">
            <v>3</v>
          </cell>
        </row>
        <row r="1275">
          <cell r="B1275" t="str">
            <v>301001</v>
          </cell>
        </row>
        <row r="1275">
          <cell r="J1275">
            <v>6000</v>
          </cell>
        </row>
        <row r="1275">
          <cell r="N1275" t="str">
            <v>2050102</v>
          </cell>
        </row>
        <row r="1275">
          <cell r="AJ1275" t="str">
            <v>3</v>
          </cell>
        </row>
        <row r="1276">
          <cell r="B1276" t="str">
            <v>301001</v>
          </cell>
        </row>
        <row r="1276">
          <cell r="J1276">
            <v>3000</v>
          </cell>
        </row>
        <row r="1276">
          <cell r="N1276" t="str">
            <v>2050102</v>
          </cell>
        </row>
        <row r="1276">
          <cell r="AJ1276" t="str">
            <v>3</v>
          </cell>
        </row>
        <row r="1277">
          <cell r="B1277" t="str">
            <v>301001</v>
          </cell>
        </row>
        <row r="1277">
          <cell r="J1277">
            <v>5000</v>
          </cell>
        </row>
        <row r="1277">
          <cell r="N1277" t="str">
            <v>2050102</v>
          </cell>
        </row>
        <row r="1277">
          <cell r="AJ1277" t="str">
            <v>3</v>
          </cell>
        </row>
        <row r="1278">
          <cell r="B1278" t="str">
            <v>301001</v>
          </cell>
        </row>
        <row r="1278">
          <cell r="J1278">
            <v>28874.18</v>
          </cell>
        </row>
        <row r="1278">
          <cell r="N1278" t="str">
            <v>2050102</v>
          </cell>
        </row>
        <row r="1278">
          <cell r="AJ1278" t="str">
            <v>3</v>
          </cell>
        </row>
        <row r="1279">
          <cell r="B1279" t="str">
            <v>301001</v>
          </cell>
        </row>
        <row r="1279">
          <cell r="J1279">
            <v>10000</v>
          </cell>
        </row>
        <row r="1279">
          <cell r="N1279" t="str">
            <v>2050102</v>
          </cell>
        </row>
        <row r="1279">
          <cell r="AJ1279" t="str">
            <v>3</v>
          </cell>
        </row>
        <row r="1280">
          <cell r="B1280" t="str">
            <v>301001</v>
          </cell>
        </row>
        <row r="1280">
          <cell r="J1280">
            <v>19717</v>
          </cell>
        </row>
        <row r="1280">
          <cell r="N1280" t="str">
            <v>2050102</v>
          </cell>
        </row>
        <row r="1280">
          <cell r="AJ1280" t="str">
            <v>3</v>
          </cell>
        </row>
        <row r="1281">
          <cell r="B1281" t="str">
            <v>301001</v>
          </cell>
        </row>
        <row r="1281">
          <cell r="J1281">
            <v>40000</v>
          </cell>
        </row>
        <row r="1281">
          <cell r="N1281" t="str">
            <v>2050102</v>
          </cell>
        </row>
        <row r="1281">
          <cell r="AJ1281" t="str">
            <v>3</v>
          </cell>
        </row>
        <row r="1282">
          <cell r="B1282" t="str">
            <v>301001</v>
          </cell>
        </row>
        <row r="1282">
          <cell r="J1282">
            <v>20000</v>
          </cell>
        </row>
        <row r="1282">
          <cell r="N1282" t="str">
            <v>2050102</v>
          </cell>
        </row>
        <row r="1282">
          <cell r="AJ1282" t="str">
            <v>3</v>
          </cell>
        </row>
        <row r="1283">
          <cell r="B1283" t="str">
            <v>301001</v>
          </cell>
        </row>
        <row r="1283">
          <cell r="J1283">
            <v>380023.32</v>
          </cell>
        </row>
        <row r="1283">
          <cell r="N1283" t="str">
            <v>2050201</v>
          </cell>
        </row>
        <row r="1283">
          <cell r="AJ1283" t="str">
            <v>3</v>
          </cell>
        </row>
        <row r="1284">
          <cell r="B1284" t="str">
            <v>301001</v>
          </cell>
        </row>
        <row r="1284">
          <cell r="J1284">
            <v>2600000</v>
          </cell>
        </row>
        <row r="1284">
          <cell r="N1284" t="str">
            <v>2050203</v>
          </cell>
        </row>
        <row r="1284">
          <cell r="AJ1284" t="str">
            <v>3</v>
          </cell>
        </row>
        <row r="1285">
          <cell r="B1285" t="str">
            <v>301001</v>
          </cell>
        </row>
        <row r="1285">
          <cell r="J1285">
            <v>663742.14</v>
          </cell>
        </row>
        <row r="1285">
          <cell r="N1285" t="str">
            <v>2050202</v>
          </cell>
        </row>
        <row r="1285">
          <cell r="AJ1285" t="str">
            <v>3</v>
          </cell>
        </row>
        <row r="1286">
          <cell r="B1286" t="str">
            <v>301001</v>
          </cell>
        </row>
        <row r="1286">
          <cell r="J1286">
            <v>0</v>
          </cell>
        </row>
        <row r="1286">
          <cell r="N1286" t="str">
            <v>2050201</v>
          </cell>
        </row>
        <row r="1286">
          <cell r="AJ1286" t="str">
            <v>3</v>
          </cell>
        </row>
        <row r="1287">
          <cell r="B1287" t="str">
            <v>301001</v>
          </cell>
        </row>
        <row r="1287">
          <cell r="J1287">
            <v>2490525.26</v>
          </cell>
        </row>
        <row r="1287">
          <cell r="N1287" t="str">
            <v>2050202</v>
          </cell>
        </row>
        <row r="1287">
          <cell r="AJ1287" t="str">
            <v>3</v>
          </cell>
        </row>
        <row r="1288">
          <cell r="B1288" t="str">
            <v>301001</v>
          </cell>
        </row>
        <row r="1288">
          <cell r="J1288">
            <v>416964.24</v>
          </cell>
        </row>
        <row r="1288">
          <cell r="N1288" t="str">
            <v>2050202</v>
          </cell>
        </row>
        <row r="1288">
          <cell r="AJ1288" t="str">
            <v>3</v>
          </cell>
        </row>
        <row r="1289">
          <cell r="B1289" t="str">
            <v>301001</v>
          </cell>
        </row>
        <row r="1289">
          <cell r="J1289">
            <v>399000</v>
          </cell>
        </row>
        <row r="1289">
          <cell r="N1289" t="str">
            <v>2100410</v>
          </cell>
        </row>
        <row r="1289">
          <cell r="AJ1289" t="str">
            <v>3</v>
          </cell>
        </row>
        <row r="1290">
          <cell r="B1290" t="str">
            <v>301001</v>
          </cell>
        </row>
        <row r="1290">
          <cell r="J1290">
            <v>100000</v>
          </cell>
        </row>
        <row r="1290">
          <cell r="N1290" t="str">
            <v>2050202</v>
          </cell>
        </row>
        <row r="1290">
          <cell r="AJ1290" t="str">
            <v>3</v>
          </cell>
        </row>
        <row r="1291">
          <cell r="B1291" t="str">
            <v>301001</v>
          </cell>
        </row>
        <row r="1291">
          <cell r="J1291">
            <v>50000</v>
          </cell>
        </row>
        <row r="1291">
          <cell r="N1291" t="str">
            <v>2050202</v>
          </cell>
        </row>
        <row r="1291">
          <cell r="AJ1291" t="str">
            <v>3</v>
          </cell>
        </row>
        <row r="1292">
          <cell r="B1292" t="str">
            <v>301001</v>
          </cell>
        </row>
        <row r="1292">
          <cell r="J1292">
            <v>30000</v>
          </cell>
        </row>
        <row r="1292">
          <cell r="N1292" t="str">
            <v>2050102</v>
          </cell>
        </row>
        <row r="1292">
          <cell r="AJ1292" t="str">
            <v>3</v>
          </cell>
        </row>
        <row r="1293">
          <cell r="B1293" t="str">
            <v>301001</v>
          </cell>
        </row>
        <row r="1293">
          <cell r="J1293">
            <v>10000</v>
          </cell>
        </row>
        <row r="1293">
          <cell r="N1293" t="str">
            <v>2050102</v>
          </cell>
        </row>
        <row r="1293">
          <cell r="AJ1293" t="str">
            <v>3</v>
          </cell>
        </row>
        <row r="1294">
          <cell r="B1294" t="str">
            <v>301001</v>
          </cell>
        </row>
        <row r="1294">
          <cell r="J1294">
            <v>40000</v>
          </cell>
        </row>
        <row r="1294">
          <cell r="N1294" t="str">
            <v>2050102</v>
          </cell>
        </row>
        <row r="1294">
          <cell r="AJ1294" t="str">
            <v>3</v>
          </cell>
        </row>
        <row r="1295">
          <cell r="B1295" t="str">
            <v>301001</v>
          </cell>
        </row>
        <row r="1295">
          <cell r="J1295">
            <v>20000</v>
          </cell>
        </row>
        <row r="1295">
          <cell r="N1295" t="str">
            <v>2050102</v>
          </cell>
        </row>
        <row r="1295">
          <cell r="AJ1295" t="str">
            <v>3</v>
          </cell>
        </row>
        <row r="1296">
          <cell r="B1296" t="str">
            <v>301001</v>
          </cell>
        </row>
        <row r="1296">
          <cell r="J1296">
            <v>2172930.91</v>
          </cell>
        </row>
        <row r="1296">
          <cell r="N1296" t="str">
            <v>2050203</v>
          </cell>
        </row>
        <row r="1296">
          <cell r="AJ1296" t="str">
            <v>3</v>
          </cell>
        </row>
        <row r="1297">
          <cell r="B1297" t="str">
            <v>301001</v>
          </cell>
        </row>
        <row r="1297">
          <cell r="J1297">
            <v>24000000</v>
          </cell>
        </row>
        <row r="1297">
          <cell r="N1297" t="str">
            <v>2050203</v>
          </cell>
        </row>
        <row r="1297">
          <cell r="AJ1297" t="str">
            <v>3</v>
          </cell>
        </row>
        <row r="1298">
          <cell r="B1298" t="str">
            <v>301002</v>
          </cell>
        </row>
        <row r="1298">
          <cell r="J1298">
            <v>0</v>
          </cell>
        </row>
        <row r="1298">
          <cell r="N1298" t="str">
            <v>2050203</v>
          </cell>
        </row>
        <row r="1298">
          <cell r="AJ1298" t="str">
            <v>3</v>
          </cell>
        </row>
        <row r="1299">
          <cell r="B1299" t="str">
            <v>301002</v>
          </cell>
        </row>
        <row r="1299">
          <cell r="J1299">
            <v>2659642.96</v>
          </cell>
        </row>
        <row r="1299">
          <cell r="N1299" t="str">
            <v>2050203</v>
          </cell>
        </row>
        <row r="1299">
          <cell r="AJ1299" t="str">
            <v>1</v>
          </cell>
        </row>
        <row r="1300">
          <cell r="B1300" t="str">
            <v>301002</v>
          </cell>
        </row>
        <row r="1300">
          <cell r="J1300">
            <v>0</v>
          </cell>
        </row>
        <row r="1300">
          <cell r="N1300" t="str">
            <v>2050203</v>
          </cell>
        </row>
        <row r="1300">
          <cell r="AJ1300" t="str">
            <v>1</v>
          </cell>
        </row>
        <row r="1301">
          <cell r="B1301" t="str">
            <v>301002</v>
          </cell>
        </row>
        <row r="1301">
          <cell r="J1301">
            <v>929562.68</v>
          </cell>
        </row>
        <row r="1301">
          <cell r="N1301" t="str">
            <v>2050203</v>
          </cell>
        </row>
        <row r="1301">
          <cell r="AJ1301" t="str">
            <v>1</v>
          </cell>
        </row>
        <row r="1302">
          <cell r="B1302" t="str">
            <v>301002</v>
          </cell>
        </row>
        <row r="1302">
          <cell r="J1302">
            <v>2466299.73</v>
          </cell>
        </row>
        <row r="1302">
          <cell r="N1302" t="str">
            <v>2050203</v>
          </cell>
        </row>
        <row r="1302">
          <cell r="AJ1302" t="str">
            <v>1</v>
          </cell>
        </row>
        <row r="1303">
          <cell r="B1303" t="str">
            <v>301002</v>
          </cell>
        </row>
        <row r="1303">
          <cell r="J1303">
            <v>474267</v>
          </cell>
        </row>
        <row r="1303">
          <cell r="N1303" t="str">
            <v>2050203</v>
          </cell>
        </row>
        <row r="1303">
          <cell r="AJ1303" t="str">
            <v>1</v>
          </cell>
        </row>
        <row r="1304">
          <cell r="B1304" t="str">
            <v>301002</v>
          </cell>
        </row>
        <row r="1304">
          <cell r="J1304">
            <v>6000</v>
          </cell>
        </row>
        <row r="1304">
          <cell r="N1304" t="str">
            <v>2050203</v>
          </cell>
        </row>
        <row r="1304">
          <cell r="AJ1304" t="str">
            <v>2</v>
          </cell>
        </row>
        <row r="1305">
          <cell r="B1305" t="str">
            <v>301002</v>
          </cell>
        </row>
        <row r="1305">
          <cell r="J1305">
            <v>0</v>
          </cell>
        </row>
        <row r="1305">
          <cell r="N1305" t="str">
            <v>2050203</v>
          </cell>
        </row>
        <row r="1305">
          <cell r="AJ1305" t="str">
            <v>1</v>
          </cell>
        </row>
        <row r="1306">
          <cell r="B1306" t="str">
            <v>301002</v>
          </cell>
        </row>
        <row r="1306">
          <cell r="J1306">
            <v>38194</v>
          </cell>
        </row>
        <row r="1306">
          <cell r="N1306" t="str">
            <v>2050203</v>
          </cell>
        </row>
        <row r="1306">
          <cell r="AJ1306" t="str">
            <v>1</v>
          </cell>
        </row>
        <row r="1307">
          <cell r="B1307" t="str">
            <v>301002</v>
          </cell>
        </row>
        <row r="1307">
          <cell r="J1307">
            <v>775901.02</v>
          </cell>
        </row>
        <row r="1307">
          <cell r="N1307" t="str">
            <v>2050203</v>
          </cell>
        </row>
        <row r="1307">
          <cell r="AJ1307" t="str">
            <v>1</v>
          </cell>
        </row>
        <row r="1308">
          <cell r="B1308" t="str">
            <v>301002</v>
          </cell>
        </row>
        <row r="1308">
          <cell r="J1308">
            <v>1034124.52</v>
          </cell>
        </row>
        <row r="1308">
          <cell r="N1308" t="str">
            <v>2050203</v>
          </cell>
        </row>
        <row r="1308">
          <cell r="AJ1308" t="str">
            <v>1</v>
          </cell>
        </row>
        <row r="1309">
          <cell r="B1309" t="str">
            <v>301002</v>
          </cell>
        </row>
        <row r="1309">
          <cell r="J1309">
            <v>239600.92</v>
          </cell>
        </row>
        <row r="1309">
          <cell r="N1309" t="str">
            <v>2050203</v>
          </cell>
        </row>
        <row r="1309">
          <cell r="AJ1309" t="str">
            <v>1</v>
          </cell>
        </row>
        <row r="1310">
          <cell r="B1310" t="str">
            <v>301002</v>
          </cell>
        </row>
        <row r="1310">
          <cell r="J1310">
            <v>49636</v>
          </cell>
        </row>
        <row r="1310">
          <cell r="N1310" t="str">
            <v>2050203</v>
          </cell>
        </row>
        <row r="1310">
          <cell r="AJ1310" t="str">
            <v>1</v>
          </cell>
        </row>
        <row r="1311">
          <cell r="B1311" t="str">
            <v>301002</v>
          </cell>
        </row>
        <row r="1311">
          <cell r="J1311">
            <v>96150</v>
          </cell>
        </row>
        <row r="1311">
          <cell r="N1311" t="str">
            <v>2050203</v>
          </cell>
        </row>
        <row r="1311">
          <cell r="AJ1311" t="str">
            <v>2</v>
          </cell>
        </row>
        <row r="1312">
          <cell r="B1312" t="str">
            <v>301002</v>
          </cell>
        </row>
        <row r="1312">
          <cell r="J1312">
            <v>110017</v>
          </cell>
        </row>
        <row r="1312">
          <cell r="N1312" t="str">
            <v>2050203</v>
          </cell>
        </row>
        <row r="1312">
          <cell r="AJ1312" t="str">
            <v>2</v>
          </cell>
        </row>
        <row r="1313">
          <cell r="B1313" t="str">
            <v>301002</v>
          </cell>
        </row>
        <row r="1313">
          <cell r="J1313">
            <v>812198</v>
          </cell>
        </row>
        <row r="1313">
          <cell r="N1313" t="str">
            <v>2050203</v>
          </cell>
        </row>
        <row r="1313">
          <cell r="AJ1313" t="str">
            <v>1</v>
          </cell>
        </row>
        <row r="1314">
          <cell r="B1314" t="str">
            <v>301002</v>
          </cell>
        </row>
        <row r="1314">
          <cell r="J1314">
            <v>28125</v>
          </cell>
        </row>
        <row r="1314">
          <cell r="N1314" t="str">
            <v>2050203</v>
          </cell>
        </row>
        <row r="1314">
          <cell r="AJ1314" t="str">
            <v>3</v>
          </cell>
        </row>
        <row r="1315">
          <cell r="B1315" t="str">
            <v>301002</v>
          </cell>
        </row>
        <row r="1315">
          <cell r="J1315">
            <v>0</v>
          </cell>
        </row>
        <row r="1315">
          <cell r="N1315" t="str">
            <v>2050203</v>
          </cell>
        </row>
        <row r="1315">
          <cell r="AJ1315" t="str">
            <v>3</v>
          </cell>
        </row>
        <row r="1316">
          <cell r="B1316" t="str">
            <v>301002</v>
          </cell>
        </row>
        <row r="1316">
          <cell r="J1316">
            <v>495271.79</v>
          </cell>
        </row>
        <row r="1316">
          <cell r="N1316" t="str">
            <v>2050203</v>
          </cell>
        </row>
        <row r="1316">
          <cell r="AJ1316" t="str">
            <v>3</v>
          </cell>
        </row>
        <row r="1317">
          <cell r="B1317" t="str">
            <v>301002</v>
          </cell>
        </row>
        <row r="1317">
          <cell r="J1317">
            <v>23178.76</v>
          </cell>
        </row>
        <row r="1317">
          <cell r="N1317" t="str">
            <v>2050203</v>
          </cell>
        </row>
        <row r="1317">
          <cell r="AJ1317" t="str">
            <v>3</v>
          </cell>
        </row>
        <row r="1318">
          <cell r="B1318" t="str">
            <v>301002</v>
          </cell>
        </row>
        <row r="1318">
          <cell r="J1318">
            <v>86156.7</v>
          </cell>
        </row>
        <row r="1318">
          <cell r="N1318" t="str">
            <v>2050203</v>
          </cell>
        </row>
        <row r="1318">
          <cell r="AJ1318" t="str">
            <v>3</v>
          </cell>
        </row>
        <row r="1319">
          <cell r="B1319" t="str">
            <v>301002</v>
          </cell>
        </row>
        <row r="1319">
          <cell r="J1319">
            <v>0</v>
          </cell>
        </row>
        <row r="1319">
          <cell r="N1319" t="str">
            <v>2050203</v>
          </cell>
        </row>
        <row r="1319">
          <cell r="AJ1319" t="str">
            <v>3</v>
          </cell>
        </row>
        <row r="1320">
          <cell r="B1320" t="str">
            <v>301002</v>
          </cell>
        </row>
        <row r="1320">
          <cell r="J1320">
            <v>59979</v>
          </cell>
        </row>
        <row r="1320">
          <cell r="N1320" t="str">
            <v>2050203</v>
          </cell>
        </row>
        <row r="1320">
          <cell r="AJ1320" t="str">
            <v>3</v>
          </cell>
        </row>
        <row r="1321">
          <cell r="B1321" t="str">
            <v>301002</v>
          </cell>
        </row>
        <row r="1321">
          <cell r="J1321">
            <v>33897.16</v>
          </cell>
        </row>
        <row r="1321">
          <cell r="N1321" t="str">
            <v>2050203</v>
          </cell>
        </row>
        <row r="1321">
          <cell r="AJ1321" t="str">
            <v>3</v>
          </cell>
        </row>
        <row r="1322">
          <cell r="B1322" t="str">
            <v>301002</v>
          </cell>
        </row>
        <row r="1322">
          <cell r="J1322">
            <v>18336</v>
          </cell>
        </row>
        <row r="1322">
          <cell r="N1322" t="str">
            <v>2050203</v>
          </cell>
        </row>
        <row r="1322">
          <cell r="AJ1322" t="str">
            <v>3</v>
          </cell>
        </row>
        <row r="1323">
          <cell r="B1323" t="str">
            <v>301002</v>
          </cell>
        </row>
        <row r="1323">
          <cell r="J1323">
            <v>128630.45</v>
          </cell>
        </row>
        <row r="1323">
          <cell r="N1323" t="str">
            <v>2050203</v>
          </cell>
        </row>
        <row r="1323">
          <cell r="AJ1323" t="str">
            <v>3</v>
          </cell>
        </row>
        <row r="1324">
          <cell r="B1324" t="str">
            <v>301002</v>
          </cell>
        </row>
        <row r="1324">
          <cell r="J1324">
            <v>108492</v>
          </cell>
        </row>
        <row r="1324">
          <cell r="N1324" t="str">
            <v>2050203</v>
          </cell>
        </row>
        <row r="1324">
          <cell r="AJ1324" t="str">
            <v>3</v>
          </cell>
        </row>
        <row r="1325">
          <cell r="B1325" t="str">
            <v>301002</v>
          </cell>
        </row>
        <row r="1325">
          <cell r="J1325">
            <v>6000000</v>
          </cell>
        </row>
        <row r="1325">
          <cell r="N1325" t="str">
            <v>2050203</v>
          </cell>
        </row>
        <row r="1325">
          <cell r="AJ1325" t="str">
            <v>3</v>
          </cell>
        </row>
        <row r="1326">
          <cell r="B1326" t="str">
            <v>301003</v>
          </cell>
        </row>
        <row r="1326">
          <cell r="J1326">
            <v>0</v>
          </cell>
        </row>
        <row r="1326">
          <cell r="N1326" t="str">
            <v>2050203</v>
          </cell>
        </row>
        <row r="1326">
          <cell r="AJ1326" t="str">
            <v>3</v>
          </cell>
        </row>
        <row r="1327">
          <cell r="B1327" t="str">
            <v>301003</v>
          </cell>
        </row>
        <row r="1327">
          <cell r="J1327">
            <v>0</v>
          </cell>
        </row>
        <row r="1327">
          <cell r="N1327" t="str">
            <v>2050203</v>
          </cell>
        </row>
        <row r="1327">
          <cell r="AJ1327" t="str">
            <v>3</v>
          </cell>
        </row>
        <row r="1328">
          <cell r="B1328" t="str">
            <v>301003</v>
          </cell>
        </row>
        <row r="1328">
          <cell r="J1328">
            <v>2849880</v>
          </cell>
        </row>
        <row r="1328">
          <cell r="N1328" t="str">
            <v>2050203</v>
          </cell>
        </row>
        <row r="1328">
          <cell r="AJ1328" t="str">
            <v>1</v>
          </cell>
        </row>
        <row r="1329">
          <cell r="B1329" t="str">
            <v>301003</v>
          </cell>
        </row>
        <row r="1329">
          <cell r="J1329">
            <v>912993</v>
          </cell>
        </row>
        <row r="1329">
          <cell r="N1329" t="str">
            <v>2050203</v>
          </cell>
        </row>
        <row r="1329">
          <cell r="AJ1329" t="str">
            <v>1</v>
          </cell>
        </row>
        <row r="1330">
          <cell r="B1330" t="str">
            <v>301003</v>
          </cell>
        </row>
        <row r="1330">
          <cell r="J1330">
            <v>237490</v>
          </cell>
        </row>
        <row r="1330">
          <cell r="N1330" t="str">
            <v>2050203</v>
          </cell>
        </row>
        <row r="1330">
          <cell r="AJ1330" t="str">
            <v>1</v>
          </cell>
        </row>
        <row r="1331">
          <cell r="B1331" t="str">
            <v>301003</v>
          </cell>
        </row>
        <row r="1331">
          <cell r="J1331">
            <v>1040617.34</v>
          </cell>
        </row>
        <row r="1331">
          <cell r="N1331" t="str">
            <v>2050203</v>
          </cell>
        </row>
        <row r="1331">
          <cell r="AJ1331" t="str">
            <v>1</v>
          </cell>
        </row>
        <row r="1332">
          <cell r="B1332" t="str">
            <v>301003</v>
          </cell>
        </row>
        <row r="1332">
          <cell r="J1332">
            <v>560940</v>
          </cell>
        </row>
        <row r="1332">
          <cell r="N1332" t="str">
            <v>2050203</v>
          </cell>
        </row>
        <row r="1332">
          <cell r="AJ1332" t="str">
            <v>1</v>
          </cell>
        </row>
        <row r="1333">
          <cell r="B1333" t="str">
            <v>301003</v>
          </cell>
        </row>
        <row r="1333">
          <cell r="J1333">
            <v>11000</v>
          </cell>
        </row>
        <row r="1333">
          <cell r="N1333" t="str">
            <v>2050203</v>
          </cell>
        </row>
        <row r="1333">
          <cell r="AJ1333" t="str">
            <v>2</v>
          </cell>
        </row>
        <row r="1334">
          <cell r="B1334" t="str">
            <v>301003</v>
          </cell>
        </row>
        <row r="1334">
          <cell r="J1334">
            <v>42428.71</v>
          </cell>
        </row>
        <row r="1334">
          <cell r="N1334" t="str">
            <v>2050203</v>
          </cell>
        </row>
        <row r="1334">
          <cell r="AJ1334" t="str">
            <v>1</v>
          </cell>
        </row>
        <row r="1335">
          <cell r="B1335" t="str">
            <v>301003</v>
          </cell>
        </row>
        <row r="1335">
          <cell r="J1335">
            <v>33800</v>
          </cell>
        </row>
        <row r="1335">
          <cell r="N1335" t="str">
            <v>2050203</v>
          </cell>
        </row>
        <row r="1335">
          <cell r="AJ1335" t="str">
            <v>1</v>
          </cell>
        </row>
        <row r="1336">
          <cell r="B1336" t="str">
            <v>301003</v>
          </cell>
        </row>
        <row r="1336">
          <cell r="J1336">
            <v>1061106.37</v>
          </cell>
        </row>
        <row r="1336">
          <cell r="N1336" t="str">
            <v>2050203</v>
          </cell>
        </row>
        <row r="1336">
          <cell r="AJ1336" t="str">
            <v>1</v>
          </cell>
        </row>
        <row r="1337">
          <cell r="B1337" t="str">
            <v>301003</v>
          </cell>
        </row>
        <row r="1337">
          <cell r="J1337">
            <v>105109.37</v>
          </cell>
        </row>
        <row r="1337">
          <cell r="N1337" t="str">
            <v>2050203</v>
          </cell>
        </row>
        <row r="1337">
          <cell r="AJ1337" t="str">
            <v>1</v>
          </cell>
        </row>
        <row r="1338">
          <cell r="B1338" t="str">
            <v>301003</v>
          </cell>
        </row>
        <row r="1338">
          <cell r="J1338">
            <v>316417.93</v>
          </cell>
        </row>
        <row r="1338">
          <cell r="N1338" t="str">
            <v>2050203</v>
          </cell>
        </row>
        <row r="1338">
          <cell r="AJ1338" t="str">
            <v>1</v>
          </cell>
        </row>
        <row r="1339">
          <cell r="B1339" t="str">
            <v>301003</v>
          </cell>
        </row>
        <row r="1339">
          <cell r="J1339">
            <v>1201249.92</v>
          </cell>
        </row>
        <row r="1339">
          <cell r="N1339" t="str">
            <v>2050203</v>
          </cell>
        </row>
        <row r="1339">
          <cell r="AJ1339" t="str">
            <v>1</v>
          </cell>
        </row>
        <row r="1340">
          <cell r="B1340" t="str">
            <v>301003</v>
          </cell>
        </row>
        <row r="1340">
          <cell r="J1340">
            <v>101000</v>
          </cell>
        </row>
        <row r="1340">
          <cell r="N1340" t="str">
            <v>2050203</v>
          </cell>
        </row>
        <row r="1340">
          <cell r="AJ1340" t="str">
            <v>2</v>
          </cell>
        </row>
        <row r="1341">
          <cell r="B1341" t="str">
            <v>301003</v>
          </cell>
        </row>
        <row r="1341">
          <cell r="J1341">
            <v>0</v>
          </cell>
        </row>
        <row r="1341">
          <cell r="N1341" t="str">
            <v>2050203</v>
          </cell>
        </row>
        <row r="1341">
          <cell r="AJ1341" t="str">
            <v>2</v>
          </cell>
        </row>
        <row r="1342">
          <cell r="B1342" t="str">
            <v>301003</v>
          </cell>
        </row>
        <row r="1342">
          <cell r="J1342">
            <v>929436.24</v>
          </cell>
        </row>
        <row r="1342">
          <cell r="N1342" t="str">
            <v>2050203</v>
          </cell>
        </row>
        <row r="1342">
          <cell r="AJ1342" t="str">
            <v>1</v>
          </cell>
        </row>
        <row r="1343">
          <cell r="B1343" t="str">
            <v>301003</v>
          </cell>
        </row>
        <row r="1343">
          <cell r="J1343">
            <v>625</v>
          </cell>
        </row>
        <row r="1343">
          <cell r="N1343" t="str">
            <v>2050203</v>
          </cell>
        </row>
        <row r="1343">
          <cell r="AJ1343" t="str">
            <v>3</v>
          </cell>
        </row>
        <row r="1344">
          <cell r="B1344" t="str">
            <v>301003</v>
          </cell>
        </row>
        <row r="1344">
          <cell r="J1344">
            <v>25000</v>
          </cell>
        </row>
        <row r="1344">
          <cell r="N1344" t="str">
            <v>2050203</v>
          </cell>
        </row>
        <row r="1344">
          <cell r="AJ1344" t="str">
            <v>3</v>
          </cell>
        </row>
        <row r="1345">
          <cell r="B1345" t="str">
            <v>301003</v>
          </cell>
        </row>
        <row r="1345">
          <cell r="J1345">
            <v>482580</v>
          </cell>
        </row>
        <row r="1345">
          <cell r="N1345" t="str">
            <v>2050203</v>
          </cell>
        </row>
        <row r="1345">
          <cell r="AJ1345" t="str">
            <v>3</v>
          </cell>
        </row>
        <row r="1346">
          <cell r="B1346" t="str">
            <v>301003</v>
          </cell>
        </row>
        <row r="1346">
          <cell r="J1346">
            <v>221300.24</v>
          </cell>
        </row>
        <row r="1346">
          <cell r="N1346" t="str">
            <v>2050203</v>
          </cell>
        </row>
        <row r="1346">
          <cell r="AJ1346" t="str">
            <v>3</v>
          </cell>
        </row>
        <row r="1347">
          <cell r="B1347" t="str">
            <v>301004</v>
          </cell>
        </row>
        <row r="1347">
          <cell r="J1347">
            <v>0</v>
          </cell>
        </row>
        <row r="1347">
          <cell r="N1347" t="str">
            <v>2050203</v>
          </cell>
        </row>
        <row r="1347">
          <cell r="AJ1347" t="str">
            <v>3</v>
          </cell>
        </row>
        <row r="1348">
          <cell r="B1348" t="str">
            <v>301004</v>
          </cell>
        </row>
        <row r="1348">
          <cell r="J1348">
            <v>0</v>
          </cell>
        </row>
        <row r="1348">
          <cell r="N1348" t="str">
            <v>2050203</v>
          </cell>
        </row>
        <row r="1348">
          <cell r="AJ1348" t="str">
            <v>3</v>
          </cell>
        </row>
        <row r="1349">
          <cell r="B1349" t="str">
            <v>301004</v>
          </cell>
        </row>
        <row r="1349">
          <cell r="J1349">
            <v>1216918.13</v>
          </cell>
        </row>
        <row r="1349">
          <cell r="N1349" t="str">
            <v>2050203</v>
          </cell>
        </row>
        <row r="1349">
          <cell r="AJ1349" t="str">
            <v>1</v>
          </cell>
        </row>
        <row r="1350">
          <cell r="B1350" t="str">
            <v>301004</v>
          </cell>
        </row>
        <row r="1350">
          <cell r="J1350">
            <v>329079</v>
          </cell>
        </row>
        <row r="1350">
          <cell r="N1350" t="str">
            <v>2050203</v>
          </cell>
        </row>
        <row r="1350">
          <cell r="AJ1350" t="str">
            <v>1</v>
          </cell>
        </row>
        <row r="1351">
          <cell r="B1351" t="str">
            <v>301004</v>
          </cell>
        </row>
        <row r="1351">
          <cell r="J1351">
            <v>1856888.61</v>
          </cell>
        </row>
        <row r="1351">
          <cell r="N1351" t="str">
            <v>2050203</v>
          </cell>
        </row>
        <row r="1351">
          <cell r="AJ1351" t="str">
            <v>1</v>
          </cell>
        </row>
        <row r="1352">
          <cell r="B1352" t="str">
            <v>301004</v>
          </cell>
        </row>
        <row r="1352">
          <cell r="J1352">
            <v>989246</v>
          </cell>
        </row>
        <row r="1352">
          <cell r="N1352" t="str">
            <v>2050203</v>
          </cell>
        </row>
        <row r="1352">
          <cell r="AJ1352" t="str">
            <v>1</v>
          </cell>
        </row>
        <row r="1353">
          <cell r="B1353" t="str">
            <v>301004</v>
          </cell>
        </row>
        <row r="1353">
          <cell r="J1353">
            <v>3716862.22</v>
          </cell>
        </row>
        <row r="1353">
          <cell r="N1353" t="str">
            <v>2050203</v>
          </cell>
        </row>
        <row r="1353">
          <cell r="AJ1353" t="str">
            <v>1</v>
          </cell>
        </row>
        <row r="1354">
          <cell r="B1354" t="str">
            <v>301004</v>
          </cell>
        </row>
        <row r="1354">
          <cell r="J1354">
            <v>23500</v>
          </cell>
        </row>
        <row r="1354">
          <cell r="N1354" t="str">
            <v>2050203</v>
          </cell>
        </row>
        <row r="1354">
          <cell r="AJ1354" t="str">
            <v>2</v>
          </cell>
        </row>
        <row r="1355">
          <cell r="B1355" t="str">
            <v>301004</v>
          </cell>
        </row>
        <row r="1355">
          <cell r="J1355">
            <v>27722.16</v>
          </cell>
        </row>
        <row r="1355">
          <cell r="N1355" t="str">
            <v>2050203</v>
          </cell>
        </row>
        <row r="1355">
          <cell r="AJ1355" t="str">
            <v>1</v>
          </cell>
        </row>
        <row r="1356">
          <cell r="B1356" t="str">
            <v>301004</v>
          </cell>
        </row>
        <row r="1356">
          <cell r="J1356">
            <v>40000</v>
          </cell>
        </row>
        <row r="1356">
          <cell r="N1356" t="str">
            <v>2050203</v>
          </cell>
        </row>
        <row r="1356">
          <cell r="AJ1356" t="str">
            <v>3</v>
          </cell>
        </row>
        <row r="1357">
          <cell r="B1357" t="str">
            <v>301004</v>
          </cell>
        </row>
        <row r="1357">
          <cell r="J1357">
            <v>8450</v>
          </cell>
        </row>
        <row r="1357">
          <cell r="N1357" t="str">
            <v>2050203</v>
          </cell>
        </row>
        <row r="1357">
          <cell r="AJ1357" t="str">
            <v>1</v>
          </cell>
        </row>
        <row r="1358">
          <cell r="B1358" t="str">
            <v>301004</v>
          </cell>
        </row>
        <row r="1358">
          <cell r="J1358">
            <v>151033.88</v>
          </cell>
        </row>
        <row r="1358">
          <cell r="N1358" t="str">
            <v>2050203</v>
          </cell>
        </row>
        <row r="1358">
          <cell r="AJ1358" t="str">
            <v>1</v>
          </cell>
        </row>
        <row r="1359">
          <cell r="B1359" t="str">
            <v>301004</v>
          </cell>
        </row>
        <row r="1359">
          <cell r="J1359">
            <v>1014608.96</v>
          </cell>
        </row>
        <row r="1359">
          <cell r="N1359" t="str">
            <v>2050203</v>
          </cell>
        </row>
        <row r="1359">
          <cell r="AJ1359" t="str">
            <v>1</v>
          </cell>
        </row>
        <row r="1360">
          <cell r="B1360" t="str">
            <v>301004</v>
          </cell>
        </row>
        <row r="1360">
          <cell r="J1360">
            <v>592841.8</v>
          </cell>
        </row>
        <row r="1360">
          <cell r="N1360" t="str">
            <v>2050203</v>
          </cell>
        </row>
        <row r="1360">
          <cell r="AJ1360" t="str">
            <v>1</v>
          </cell>
        </row>
        <row r="1361">
          <cell r="B1361" t="str">
            <v>301004</v>
          </cell>
        </row>
        <row r="1361">
          <cell r="J1361">
            <v>1433600.71</v>
          </cell>
        </row>
        <row r="1361">
          <cell r="N1361" t="str">
            <v>2050203</v>
          </cell>
        </row>
        <row r="1361">
          <cell r="AJ1361" t="str">
            <v>1</v>
          </cell>
        </row>
        <row r="1362">
          <cell r="B1362" t="str">
            <v>301004</v>
          </cell>
        </row>
        <row r="1362">
          <cell r="J1362">
            <v>141600</v>
          </cell>
        </row>
        <row r="1362">
          <cell r="N1362" t="str">
            <v>2050203</v>
          </cell>
        </row>
        <row r="1362">
          <cell r="AJ1362" t="str">
            <v>2</v>
          </cell>
        </row>
        <row r="1363">
          <cell r="B1363" t="str">
            <v>301004</v>
          </cell>
        </row>
        <row r="1363">
          <cell r="J1363">
            <v>119262</v>
          </cell>
        </row>
        <row r="1363">
          <cell r="N1363" t="str">
            <v>2050203</v>
          </cell>
        </row>
        <row r="1363">
          <cell r="AJ1363" t="str">
            <v>2</v>
          </cell>
        </row>
        <row r="1364">
          <cell r="B1364" t="str">
            <v>301004</v>
          </cell>
        </row>
        <row r="1364">
          <cell r="J1364">
            <v>1269254</v>
          </cell>
        </row>
        <row r="1364">
          <cell r="N1364" t="str">
            <v>2050203</v>
          </cell>
        </row>
        <row r="1364">
          <cell r="AJ1364" t="str">
            <v>1</v>
          </cell>
        </row>
        <row r="1365">
          <cell r="B1365" t="str">
            <v>301004</v>
          </cell>
        </row>
        <row r="1365">
          <cell r="J1365">
            <v>23970</v>
          </cell>
        </row>
        <row r="1365">
          <cell r="N1365" t="str">
            <v>2050203</v>
          </cell>
        </row>
        <row r="1365">
          <cell r="AJ1365" t="str">
            <v>3</v>
          </cell>
        </row>
        <row r="1366">
          <cell r="B1366" t="str">
            <v>301004</v>
          </cell>
        </row>
        <row r="1366">
          <cell r="J1366">
            <v>0</v>
          </cell>
        </row>
        <row r="1366">
          <cell r="N1366" t="str">
            <v>2050203</v>
          </cell>
        </row>
        <row r="1366">
          <cell r="AJ1366" t="str">
            <v>3</v>
          </cell>
        </row>
        <row r="1367">
          <cell r="B1367" t="str">
            <v>301004</v>
          </cell>
        </row>
        <row r="1367">
          <cell r="J1367">
            <v>59073.45</v>
          </cell>
        </row>
        <row r="1367">
          <cell r="N1367" t="str">
            <v>2050203</v>
          </cell>
        </row>
        <row r="1367">
          <cell r="AJ1367" t="str">
            <v>3</v>
          </cell>
        </row>
        <row r="1368">
          <cell r="B1368" t="str">
            <v>301004</v>
          </cell>
        </row>
        <row r="1368">
          <cell r="J1368">
            <v>134160.2</v>
          </cell>
        </row>
        <row r="1368">
          <cell r="N1368" t="str">
            <v>2050203</v>
          </cell>
        </row>
        <row r="1368">
          <cell r="AJ1368" t="str">
            <v>3</v>
          </cell>
        </row>
        <row r="1369">
          <cell r="B1369" t="str">
            <v>301004</v>
          </cell>
        </row>
        <row r="1369">
          <cell r="J1369">
            <v>40000</v>
          </cell>
        </row>
        <row r="1369">
          <cell r="N1369" t="str">
            <v>2050203</v>
          </cell>
        </row>
        <row r="1369">
          <cell r="AJ1369" t="str">
            <v>3</v>
          </cell>
        </row>
        <row r="1370">
          <cell r="B1370" t="str">
            <v>301004</v>
          </cell>
        </row>
        <row r="1370">
          <cell r="J1370">
            <v>45000</v>
          </cell>
        </row>
        <row r="1370">
          <cell r="N1370" t="str">
            <v>2050203</v>
          </cell>
        </row>
        <row r="1370">
          <cell r="AJ1370" t="str">
            <v>3</v>
          </cell>
        </row>
        <row r="1371">
          <cell r="B1371" t="str">
            <v>301004</v>
          </cell>
        </row>
        <row r="1371">
          <cell r="J1371">
            <v>12054</v>
          </cell>
        </row>
        <row r="1371">
          <cell r="N1371" t="str">
            <v>2050203</v>
          </cell>
        </row>
        <row r="1371">
          <cell r="AJ1371" t="str">
            <v>3</v>
          </cell>
        </row>
        <row r="1372">
          <cell r="B1372" t="str">
            <v>301004</v>
          </cell>
        </row>
        <row r="1372">
          <cell r="J1372">
            <v>173020</v>
          </cell>
        </row>
        <row r="1372">
          <cell r="N1372" t="str">
            <v>2050203</v>
          </cell>
        </row>
        <row r="1372">
          <cell r="AJ1372" t="str">
            <v>3</v>
          </cell>
        </row>
        <row r="1373">
          <cell r="B1373" t="str">
            <v>301004</v>
          </cell>
        </row>
        <row r="1373">
          <cell r="J1373">
            <v>521475</v>
          </cell>
        </row>
        <row r="1373">
          <cell r="N1373" t="str">
            <v>2050203</v>
          </cell>
        </row>
        <row r="1373">
          <cell r="AJ1373" t="str">
            <v>3</v>
          </cell>
        </row>
        <row r="1374">
          <cell r="B1374" t="str">
            <v>301004</v>
          </cell>
        </row>
        <row r="1374">
          <cell r="J1374">
            <v>521</v>
          </cell>
        </row>
        <row r="1374">
          <cell r="N1374" t="str">
            <v>2050203</v>
          </cell>
        </row>
        <row r="1374">
          <cell r="AJ1374" t="str">
            <v>3</v>
          </cell>
        </row>
        <row r="1375">
          <cell r="B1375" t="str">
            <v>301004</v>
          </cell>
        </row>
        <row r="1375">
          <cell r="J1375">
            <v>0</v>
          </cell>
        </row>
        <row r="1375">
          <cell r="N1375" t="str">
            <v>2050203</v>
          </cell>
        </row>
        <row r="1375">
          <cell r="AJ1375" t="str">
            <v>3</v>
          </cell>
        </row>
        <row r="1376">
          <cell r="B1376" t="str">
            <v>301004</v>
          </cell>
        </row>
        <row r="1376">
          <cell r="J1376">
            <v>0</v>
          </cell>
        </row>
        <row r="1376">
          <cell r="N1376" t="str">
            <v>2050203</v>
          </cell>
        </row>
        <row r="1376">
          <cell r="AJ1376" t="str">
            <v>3</v>
          </cell>
        </row>
        <row r="1377">
          <cell r="B1377" t="str">
            <v>301004</v>
          </cell>
        </row>
        <row r="1377">
          <cell r="J1377">
            <v>0</v>
          </cell>
        </row>
        <row r="1377">
          <cell r="N1377" t="str">
            <v>2050203</v>
          </cell>
        </row>
        <row r="1377">
          <cell r="AJ1377" t="str">
            <v>3</v>
          </cell>
        </row>
        <row r="1378">
          <cell r="B1378" t="str">
            <v>301004</v>
          </cell>
        </row>
        <row r="1378">
          <cell r="J1378">
            <v>4500</v>
          </cell>
        </row>
        <row r="1378">
          <cell r="N1378" t="str">
            <v>2050203</v>
          </cell>
        </row>
        <row r="1378">
          <cell r="AJ1378" t="str">
            <v>3</v>
          </cell>
        </row>
        <row r="1379">
          <cell r="B1379" t="str">
            <v>301005</v>
          </cell>
        </row>
        <row r="1379">
          <cell r="J1379">
            <v>0</v>
          </cell>
        </row>
        <row r="1379">
          <cell r="N1379" t="str">
            <v>2050203</v>
          </cell>
        </row>
        <row r="1379">
          <cell r="AJ1379" t="str">
            <v>3</v>
          </cell>
        </row>
        <row r="1380">
          <cell r="B1380" t="str">
            <v>301005</v>
          </cell>
        </row>
        <row r="1380">
          <cell r="J1380">
            <v>837147.51</v>
          </cell>
        </row>
        <row r="1380">
          <cell r="N1380" t="str">
            <v>2050203</v>
          </cell>
        </row>
        <row r="1380">
          <cell r="AJ1380" t="str">
            <v>1</v>
          </cell>
        </row>
        <row r="1381">
          <cell r="B1381" t="str">
            <v>301005</v>
          </cell>
        </row>
        <row r="1381">
          <cell r="J1381">
            <v>1690000.87</v>
          </cell>
        </row>
        <row r="1381">
          <cell r="N1381" t="str">
            <v>2050203</v>
          </cell>
        </row>
        <row r="1381">
          <cell r="AJ1381" t="str">
            <v>1</v>
          </cell>
        </row>
        <row r="1382">
          <cell r="B1382" t="str">
            <v>301005</v>
          </cell>
        </row>
        <row r="1382">
          <cell r="J1382">
            <v>484391.21</v>
          </cell>
        </row>
        <row r="1382">
          <cell r="N1382" t="str">
            <v>2050203</v>
          </cell>
        </row>
        <row r="1382">
          <cell r="AJ1382" t="str">
            <v>1</v>
          </cell>
        </row>
        <row r="1383">
          <cell r="B1383" t="str">
            <v>301005</v>
          </cell>
        </row>
        <row r="1383">
          <cell r="J1383">
            <v>83058</v>
          </cell>
        </row>
        <row r="1383">
          <cell r="N1383" t="str">
            <v>2050203</v>
          </cell>
        </row>
        <row r="1383">
          <cell r="AJ1383" t="str">
            <v>1</v>
          </cell>
        </row>
        <row r="1384">
          <cell r="B1384" t="str">
            <v>301005</v>
          </cell>
        </row>
        <row r="1384">
          <cell r="J1384">
            <v>17828.82</v>
          </cell>
        </row>
        <row r="1384">
          <cell r="N1384" t="str">
            <v>2050203</v>
          </cell>
        </row>
        <row r="1384">
          <cell r="AJ1384" t="str">
            <v>1</v>
          </cell>
        </row>
        <row r="1385">
          <cell r="B1385" t="str">
            <v>301005</v>
          </cell>
        </row>
        <row r="1385">
          <cell r="J1385">
            <v>0</v>
          </cell>
        </row>
        <row r="1385">
          <cell r="N1385" t="str">
            <v>2050203</v>
          </cell>
        </row>
        <row r="1385">
          <cell r="AJ1385" t="str">
            <v>1</v>
          </cell>
        </row>
        <row r="1386">
          <cell r="B1386" t="str">
            <v>301005</v>
          </cell>
        </row>
        <row r="1386">
          <cell r="J1386">
            <v>22000</v>
          </cell>
        </row>
        <row r="1386">
          <cell r="N1386" t="str">
            <v>2050203</v>
          </cell>
        </row>
        <row r="1386">
          <cell r="AJ1386" t="str">
            <v>2</v>
          </cell>
        </row>
        <row r="1387">
          <cell r="B1387" t="str">
            <v>301005</v>
          </cell>
        </row>
        <row r="1387">
          <cell r="J1387">
            <v>32404</v>
          </cell>
        </row>
        <row r="1387">
          <cell r="N1387" t="str">
            <v>2050203</v>
          </cell>
        </row>
        <row r="1387">
          <cell r="AJ1387" t="str">
            <v>1</v>
          </cell>
        </row>
        <row r="1388">
          <cell r="B1388" t="str">
            <v>301005</v>
          </cell>
        </row>
        <row r="1388">
          <cell r="J1388">
            <v>24843</v>
          </cell>
        </row>
        <row r="1388">
          <cell r="N1388" t="str">
            <v>2050203</v>
          </cell>
        </row>
        <row r="1388">
          <cell r="AJ1388" t="str">
            <v>1</v>
          </cell>
        </row>
        <row r="1389">
          <cell r="B1389" t="str">
            <v>301005</v>
          </cell>
        </row>
        <row r="1389">
          <cell r="J1389">
            <v>60813.22</v>
          </cell>
        </row>
        <row r="1389">
          <cell r="N1389" t="str">
            <v>2050203</v>
          </cell>
        </row>
        <row r="1389">
          <cell r="AJ1389" t="str">
            <v>1</v>
          </cell>
        </row>
        <row r="1390">
          <cell r="B1390" t="str">
            <v>301005</v>
          </cell>
        </row>
        <row r="1390">
          <cell r="J1390">
            <v>181776.08</v>
          </cell>
        </row>
        <row r="1390">
          <cell r="N1390" t="str">
            <v>2050203</v>
          </cell>
        </row>
        <row r="1390">
          <cell r="AJ1390" t="str">
            <v>1</v>
          </cell>
        </row>
        <row r="1391">
          <cell r="B1391" t="str">
            <v>301005</v>
          </cell>
        </row>
        <row r="1391">
          <cell r="J1391">
            <v>515606.22</v>
          </cell>
        </row>
        <row r="1391">
          <cell r="N1391" t="str">
            <v>2050203</v>
          </cell>
        </row>
        <row r="1391">
          <cell r="AJ1391" t="str">
            <v>1</v>
          </cell>
        </row>
        <row r="1392">
          <cell r="B1392" t="str">
            <v>301005</v>
          </cell>
        </row>
        <row r="1392">
          <cell r="J1392">
            <v>409240.73</v>
          </cell>
        </row>
        <row r="1392">
          <cell r="N1392" t="str">
            <v>2050203</v>
          </cell>
        </row>
        <row r="1392">
          <cell r="AJ1392" t="str">
            <v>1</v>
          </cell>
        </row>
        <row r="1393">
          <cell r="B1393" t="str">
            <v>301005</v>
          </cell>
        </row>
        <row r="1393">
          <cell r="J1393">
            <v>24920</v>
          </cell>
        </row>
        <row r="1393">
          <cell r="N1393" t="str">
            <v>2050203</v>
          </cell>
        </row>
        <row r="1393">
          <cell r="AJ1393" t="str">
            <v>2</v>
          </cell>
        </row>
        <row r="1394">
          <cell r="B1394" t="str">
            <v>301005</v>
          </cell>
        </row>
        <row r="1394">
          <cell r="J1394">
            <v>62400</v>
          </cell>
        </row>
        <row r="1394">
          <cell r="N1394" t="str">
            <v>2050203</v>
          </cell>
        </row>
        <row r="1394">
          <cell r="AJ1394" t="str">
            <v>2</v>
          </cell>
        </row>
        <row r="1395">
          <cell r="B1395" t="str">
            <v>301005</v>
          </cell>
        </row>
        <row r="1395">
          <cell r="J1395">
            <v>545873.28</v>
          </cell>
        </row>
        <row r="1395">
          <cell r="N1395" t="str">
            <v>2050203</v>
          </cell>
        </row>
        <row r="1395">
          <cell r="AJ1395" t="str">
            <v>1</v>
          </cell>
        </row>
        <row r="1396">
          <cell r="B1396" t="str">
            <v>301005</v>
          </cell>
        </row>
        <row r="1396">
          <cell r="J1396">
            <v>10000</v>
          </cell>
        </row>
        <row r="1396">
          <cell r="N1396" t="str">
            <v>2050203</v>
          </cell>
        </row>
        <row r="1396">
          <cell r="AJ1396" t="str">
            <v>3</v>
          </cell>
        </row>
        <row r="1397">
          <cell r="B1397" t="str">
            <v>301005</v>
          </cell>
        </row>
        <row r="1397">
          <cell r="J1397">
            <v>0</v>
          </cell>
        </row>
        <row r="1397">
          <cell r="N1397" t="str">
            <v>2050203</v>
          </cell>
        </row>
        <row r="1397">
          <cell r="AJ1397" t="str">
            <v>3</v>
          </cell>
        </row>
        <row r="1398">
          <cell r="B1398" t="str">
            <v>301005</v>
          </cell>
        </row>
        <row r="1398">
          <cell r="J1398">
            <v>11162</v>
          </cell>
        </row>
        <row r="1398">
          <cell r="N1398" t="str">
            <v>2050203</v>
          </cell>
        </row>
        <row r="1398">
          <cell r="AJ1398" t="str">
            <v>3</v>
          </cell>
        </row>
        <row r="1399">
          <cell r="B1399" t="str">
            <v>301005</v>
          </cell>
        </row>
        <row r="1399">
          <cell r="J1399">
            <v>28973.5</v>
          </cell>
        </row>
        <row r="1399">
          <cell r="N1399" t="str">
            <v>2050203</v>
          </cell>
        </row>
        <row r="1399">
          <cell r="AJ1399" t="str">
            <v>3</v>
          </cell>
        </row>
        <row r="1400">
          <cell r="B1400" t="str">
            <v>301005</v>
          </cell>
        </row>
        <row r="1400">
          <cell r="J1400">
            <v>4454</v>
          </cell>
        </row>
        <row r="1400">
          <cell r="N1400" t="str">
            <v>2050203</v>
          </cell>
        </row>
        <row r="1400">
          <cell r="AJ1400" t="str">
            <v>3</v>
          </cell>
        </row>
        <row r="1401">
          <cell r="B1401" t="str">
            <v>301005</v>
          </cell>
        </row>
        <row r="1401">
          <cell r="J1401">
            <v>2000</v>
          </cell>
        </row>
        <row r="1401">
          <cell r="N1401" t="str">
            <v>2050203</v>
          </cell>
        </row>
        <row r="1401">
          <cell r="AJ1401" t="str">
            <v>3</v>
          </cell>
        </row>
        <row r="1402">
          <cell r="B1402" t="str">
            <v>301005</v>
          </cell>
        </row>
        <row r="1402">
          <cell r="J1402">
            <v>6328</v>
          </cell>
        </row>
        <row r="1402">
          <cell r="N1402" t="str">
            <v>2050203</v>
          </cell>
        </row>
        <row r="1402">
          <cell r="AJ1402" t="str">
            <v>3</v>
          </cell>
        </row>
        <row r="1403">
          <cell r="B1403" t="str">
            <v>301005</v>
          </cell>
        </row>
        <row r="1403">
          <cell r="J1403">
            <v>123680.32</v>
          </cell>
        </row>
        <row r="1403">
          <cell r="N1403" t="str">
            <v>2050203</v>
          </cell>
        </row>
        <row r="1403">
          <cell r="AJ1403" t="str">
            <v>3</v>
          </cell>
        </row>
        <row r="1404">
          <cell r="B1404" t="str">
            <v>301005</v>
          </cell>
        </row>
        <row r="1404">
          <cell r="J1404">
            <v>4200</v>
          </cell>
        </row>
        <row r="1404">
          <cell r="N1404" t="str">
            <v>2050203</v>
          </cell>
        </row>
        <row r="1404">
          <cell r="AJ1404" t="str">
            <v>3</v>
          </cell>
        </row>
        <row r="1405">
          <cell r="B1405" t="str">
            <v>301005</v>
          </cell>
        </row>
        <row r="1405">
          <cell r="J1405">
            <v>160</v>
          </cell>
        </row>
        <row r="1405">
          <cell r="N1405" t="str">
            <v>2050203</v>
          </cell>
        </row>
        <row r="1405">
          <cell r="AJ1405" t="str">
            <v>3</v>
          </cell>
        </row>
        <row r="1406">
          <cell r="B1406" t="str">
            <v>301005</v>
          </cell>
        </row>
        <row r="1406">
          <cell r="J1406">
            <v>11881.65</v>
          </cell>
        </row>
        <row r="1406">
          <cell r="N1406" t="str">
            <v>2050203</v>
          </cell>
        </row>
        <row r="1406">
          <cell r="AJ1406" t="str">
            <v>3</v>
          </cell>
        </row>
        <row r="1407">
          <cell r="B1407" t="str">
            <v>301006</v>
          </cell>
        </row>
        <row r="1407">
          <cell r="J1407">
            <v>16536.22</v>
          </cell>
        </row>
        <row r="1407">
          <cell r="N1407" t="str">
            <v>2050203</v>
          </cell>
        </row>
        <row r="1407">
          <cell r="AJ1407" t="str">
            <v>3</v>
          </cell>
        </row>
        <row r="1408">
          <cell r="B1408" t="str">
            <v>301006</v>
          </cell>
        </row>
        <row r="1408">
          <cell r="J1408">
            <v>60000</v>
          </cell>
        </row>
        <row r="1408">
          <cell r="N1408" t="str">
            <v>2050203</v>
          </cell>
        </row>
        <row r="1408">
          <cell r="AJ1408" t="str">
            <v>3</v>
          </cell>
        </row>
        <row r="1409">
          <cell r="B1409" t="str">
            <v>301006</v>
          </cell>
        </row>
        <row r="1409">
          <cell r="J1409">
            <v>12325</v>
          </cell>
        </row>
        <row r="1409">
          <cell r="N1409" t="str">
            <v>2050203</v>
          </cell>
        </row>
        <row r="1409">
          <cell r="AJ1409" t="str">
            <v>3</v>
          </cell>
        </row>
        <row r="1410">
          <cell r="B1410" t="str">
            <v>301006</v>
          </cell>
        </row>
        <row r="1410">
          <cell r="J1410">
            <v>200000</v>
          </cell>
        </row>
        <row r="1410">
          <cell r="N1410" t="str">
            <v>2050203</v>
          </cell>
        </row>
        <row r="1410">
          <cell r="AJ1410" t="str">
            <v>3</v>
          </cell>
        </row>
        <row r="1411">
          <cell r="B1411" t="str">
            <v>301006</v>
          </cell>
        </row>
        <row r="1411">
          <cell r="J1411">
            <v>782303.52</v>
          </cell>
        </row>
        <row r="1411">
          <cell r="N1411" t="str">
            <v>2050203</v>
          </cell>
        </row>
        <row r="1411">
          <cell r="AJ1411" t="str">
            <v>1</v>
          </cell>
        </row>
        <row r="1412">
          <cell r="B1412" t="str">
            <v>301006</v>
          </cell>
        </row>
        <row r="1412">
          <cell r="J1412">
            <v>99416.92</v>
          </cell>
        </row>
        <row r="1412">
          <cell r="N1412" t="str">
            <v>2050203</v>
          </cell>
        </row>
        <row r="1412">
          <cell r="AJ1412" t="str">
            <v>1</v>
          </cell>
        </row>
        <row r="1413">
          <cell r="B1413" t="str">
            <v>301006</v>
          </cell>
        </row>
        <row r="1413">
          <cell r="J1413">
            <v>546662.8</v>
          </cell>
        </row>
        <row r="1413">
          <cell r="N1413" t="str">
            <v>2050203</v>
          </cell>
        </row>
        <row r="1413">
          <cell r="AJ1413" t="str">
            <v>1</v>
          </cell>
        </row>
        <row r="1414">
          <cell r="B1414" t="str">
            <v>301006</v>
          </cell>
        </row>
        <row r="1414">
          <cell r="J1414">
            <v>383551.7</v>
          </cell>
        </row>
        <row r="1414">
          <cell r="N1414" t="str">
            <v>2050203</v>
          </cell>
        </row>
        <row r="1414">
          <cell r="AJ1414" t="str">
            <v>1</v>
          </cell>
        </row>
        <row r="1415">
          <cell r="B1415" t="str">
            <v>301006</v>
          </cell>
        </row>
        <row r="1415">
          <cell r="J1415">
            <v>1486740</v>
          </cell>
        </row>
        <row r="1415">
          <cell r="N1415" t="str">
            <v>2050203</v>
          </cell>
        </row>
        <row r="1415">
          <cell r="AJ1415" t="str">
            <v>1</v>
          </cell>
        </row>
        <row r="1416">
          <cell r="B1416" t="str">
            <v>301006</v>
          </cell>
        </row>
        <row r="1416">
          <cell r="J1416">
            <v>18000</v>
          </cell>
        </row>
        <row r="1416">
          <cell r="N1416" t="str">
            <v>2050203</v>
          </cell>
        </row>
        <row r="1416">
          <cell r="AJ1416" t="str">
            <v>2</v>
          </cell>
        </row>
        <row r="1417">
          <cell r="B1417" t="str">
            <v>301006</v>
          </cell>
        </row>
        <row r="1417">
          <cell r="J1417">
            <v>26787.72</v>
          </cell>
        </row>
        <row r="1417">
          <cell r="N1417" t="str">
            <v>2050203</v>
          </cell>
        </row>
        <row r="1417">
          <cell r="AJ1417" t="str">
            <v>1</v>
          </cell>
        </row>
        <row r="1418">
          <cell r="B1418" t="str">
            <v>301006</v>
          </cell>
        </row>
        <row r="1418">
          <cell r="J1418">
            <v>522311.21</v>
          </cell>
        </row>
        <row r="1418">
          <cell r="N1418" t="str">
            <v>2050203</v>
          </cell>
        </row>
        <row r="1418">
          <cell r="AJ1418" t="str">
            <v>1</v>
          </cell>
        </row>
        <row r="1419">
          <cell r="B1419" t="str">
            <v>301006</v>
          </cell>
        </row>
        <row r="1419">
          <cell r="J1419">
            <v>55405.98</v>
          </cell>
        </row>
        <row r="1419">
          <cell r="N1419" t="str">
            <v>2050203</v>
          </cell>
        </row>
        <row r="1419">
          <cell r="AJ1419" t="str">
            <v>1</v>
          </cell>
        </row>
        <row r="1420">
          <cell r="B1420" t="str">
            <v>301006</v>
          </cell>
        </row>
        <row r="1420">
          <cell r="J1420">
            <v>552281.11</v>
          </cell>
        </row>
        <row r="1420">
          <cell r="N1420" t="str">
            <v>2050203</v>
          </cell>
        </row>
        <row r="1420">
          <cell r="AJ1420" t="str">
            <v>1</v>
          </cell>
        </row>
        <row r="1421">
          <cell r="B1421" t="str">
            <v>301006</v>
          </cell>
        </row>
        <row r="1421">
          <cell r="J1421">
            <v>408223.89</v>
          </cell>
        </row>
        <row r="1421">
          <cell r="N1421" t="str">
            <v>2050203</v>
          </cell>
        </row>
        <row r="1421">
          <cell r="AJ1421" t="str">
            <v>1</v>
          </cell>
        </row>
        <row r="1422">
          <cell r="B1422" t="str">
            <v>301006</v>
          </cell>
        </row>
        <row r="1422">
          <cell r="J1422">
            <v>56200</v>
          </cell>
        </row>
        <row r="1422">
          <cell r="N1422" t="str">
            <v>2050203</v>
          </cell>
        </row>
        <row r="1422">
          <cell r="AJ1422" t="str">
            <v>2</v>
          </cell>
        </row>
        <row r="1423">
          <cell r="B1423" t="str">
            <v>301006</v>
          </cell>
        </row>
        <row r="1423">
          <cell r="J1423">
            <v>33600</v>
          </cell>
        </row>
        <row r="1423">
          <cell r="N1423" t="str">
            <v>2050203</v>
          </cell>
        </row>
        <row r="1423">
          <cell r="AJ1423" t="str">
            <v>2</v>
          </cell>
        </row>
        <row r="1424">
          <cell r="B1424" t="str">
            <v>301006</v>
          </cell>
        </row>
        <row r="1424">
          <cell r="J1424">
            <v>690971.88</v>
          </cell>
        </row>
        <row r="1424">
          <cell r="N1424" t="str">
            <v>2050203</v>
          </cell>
        </row>
        <row r="1424">
          <cell r="AJ1424" t="str">
            <v>1</v>
          </cell>
        </row>
        <row r="1425">
          <cell r="B1425" t="str">
            <v>301006</v>
          </cell>
        </row>
        <row r="1425">
          <cell r="J1425">
            <v>0</v>
          </cell>
        </row>
        <row r="1425">
          <cell r="N1425" t="str">
            <v>2050203</v>
          </cell>
        </row>
        <row r="1425">
          <cell r="AJ1425" t="str">
            <v>3</v>
          </cell>
        </row>
        <row r="1426">
          <cell r="B1426" t="str">
            <v>301007</v>
          </cell>
        </row>
        <row r="1426">
          <cell r="J1426">
            <v>100000</v>
          </cell>
        </row>
        <row r="1426">
          <cell r="N1426" t="str">
            <v>2050203</v>
          </cell>
        </row>
        <row r="1426">
          <cell r="AJ1426" t="str">
            <v>3</v>
          </cell>
        </row>
        <row r="1427">
          <cell r="B1427" t="str">
            <v>301007</v>
          </cell>
        </row>
        <row r="1427">
          <cell r="J1427">
            <v>319725</v>
          </cell>
        </row>
        <row r="1427">
          <cell r="N1427" t="str">
            <v>2050203</v>
          </cell>
        </row>
        <row r="1427">
          <cell r="AJ1427" t="str">
            <v>3</v>
          </cell>
        </row>
        <row r="1428">
          <cell r="B1428" t="str">
            <v>301007</v>
          </cell>
        </row>
        <row r="1428">
          <cell r="J1428">
            <v>22025</v>
          </cell>
        </row>
        <row r="1428">
          <cell r="N1428" t="str">
            <v>2050203</v>
          </cell>
        </row>
        <row r="1428">
          <cell r="AJ1428" t="str">
            <v>3</v>
          </cell>
        </row>
        <row r="1429">
          <cell r="B1429" t="str">
            <v>301007</v>
          </cell>
        </row>
        <row r="1429">
          <cell r="J1429">
            <v>194405.87</v>
          </cell>
        </row>
        <row r="1429">
          <cell r="N1429" t="str">
            <v>2050203</v>
          </cell>
        </row>
        <row r="1429">
          <cell r="AJ1429" t="str">
            <v>3</v>
          </cell>
        </row>
        <row r="1430">
          <cell r="B1430" t="str">
            <v>301007</v>
          </cell>
        </row>
        <row r="1430">
          <cell r="J1430">
            <v>2256300</v>
          </cell>
        </row>
        <row r="1430">
          <cell r="N1430" t="str">
            <v>2050203</v>
          </cell>
        </row>
        <row r="1430">
          <cell r="AJ1430" t="str">
            <v>1</v>
          </cell>
        </row>
        <row r="1431">
          <cell r="B1431" t="str">
            <v>301007</v>
          </cell>
        </row>
        <row r="1431">
          <cell r="J1431">
            <v>157147</v>
          </cell>
        </row>
        <row r="1431">
          <cell r="N1431" t="str">
            <v>2050203</v>
          </cell>
        </row>
        <row r="1431">
          <cell r="AJ1431" t="str">
            <v>1</v>
          </cell>
        </row>
        <row r="1432">
          <cell r="B1432" t="str">
            <v>301007</v>
          </cell>
        </row>
        <row r="1432">
          <cell r="J1432">
            <v>323807.57</v>
          </cell>
        </row>
        <row r="1432">
          <cell r="N1432" t="str">
            <v>2050203</v>
          </cell>
        </row>
        <row r="1432">
          <cell r="AJ1432" t="str">
            <v>1</v>
          </cell>
        </row>
        <row r="1433">
          <cell r="B1433" t="str">
            <v>301007</v>
          </cell>
        </row>
        <row r="1433">
          <cell r="J1433">
            <v>1027254.13</v>
          </cell>
        </row>
        <row r="1433">
          <cell r="N1433" t="str">
            <v>2050203</v>
          </cell>
        </row>
        <row r="1433">
          <cell r="AJ1433" t="str">
            <v>1</v>
          </cell>
        </row>
        <row r="1434">
          <cell r="B1434" t="str">
            <v>301007</v>
          </cell>
        </row>
        <row r="1434">
          <cell r="J1434">
            <v>647757.17</v>
          </cell>
        </row>
        <row r="1434">
          <cell r="N1434" t="str">
            <v>2050203</v>
          </cell>
        </row>
        <row r="1434">
          <cell r="AJ1434" t="str">
            <v>1</v>
          </cell>
        </row>
        <row r="1435">
          <cell r="B1435" t="str">
            <v>301007</v>
          </cell>
        </row>
        <row r="1435">
          <cell r="J1435">
            <v>21300</v>
          </cell>
        </row>
        <row r="1435">
          <cell r="N1435" t="str">
            <v>2050203</v>
          </cell>
        </row>
        <row r="1435">
          <cell r="AJ1435" t="str">
            <v>2</v>
          </cell>
        </row>
        <row r="1436">
          <cell r="B1436" t="str">
            <v>301007</v>
          </cell>
        </row>
        <row r="1436">
          <cell r="J1436">
            <v>0</v>
          </cell>
        </row>
        <row r="1436">
          <cell r="N1436" t="str">
            <v>2050203</v>
          </cell>
        </row>
        <row r="1436">
          <cell r="AJ1436" t="str">
            <v>1</v>
          </cell>
        </row>
        <row r="1437">
          <cell r="B1437" t="str">
            <v>301007</v>
          </cell>
        </row>
        <row r="1437">
          <cell r="J1437">
            <v>24167</v>
          </cell>
        </row>
        <row r="1437">
          <cell r="N1437" t="str">
            <v>2050203</v>
          </cell>
        </row>
        <row r="1437">
          <cell r="AJ1437" t="str">
            <v>1</v>
          </cell>
        </row>
        <row r="1438">
          <cell r="B1438" t="str">
            <v>301007</v>
          </cell>
        </row>
        <row r="1438">
          <cell r="J1438">
            <v>683912.14</v>
          </cell>
        </row>
        <row r="1438">
          <cell r="N1438" t="str">
            <v>2050203</v>
          </cell>
        </row>
        <row r="1438">
          <cell r="AJ1438" t="str">
            <v>1</v>
          </cell>
        </row>
        <row r="1439">
          <cell r="B1439" t="str">
            <v>301007</v>
          </cell>
        </row>
        <row r="1439">
          <cell r="J1439">
            <v>736079.51</v>
          </cell>
        </row>
        <row r="1439">
          <cell r="N1439" t="str">
            <v>2050203</v>
          </cell>
        </row>
        <row r="1439">
          <cell r="AJ1439" t="str">
            <v>1</v>
          </cell>
        </row>
        <row r="1440">
          <cell r="B1440" t="str">
            <v>301007</v>
          </cell>
        </row>
        <row r="1440">
          <cell r="J1440">
            <v>71635.45</v>
          </cell>
        </row>
        <row r="1440">
          <cell r="N1440" t="str">
            <v>2050203</v>
          </cell>
        </row>
        <row r="1440">
          <cell r="AJ1440" t="str">
            <v>1</v>
          </cell>
        </row>
        <row r="1441">
          <cell r="B1441" t="str">
            <v>301007</v>
          </cell>
        </row>
        <row r="1441">
          <cell r="J1441">
            <v>332871.46</v>
          </cell>
        </row>
        <row r="1441">
          <cell r="N1441" t="str">
            <v>2050203</v>
          </cell>
        </row>
        <row r="1441">
          <cell r="AJ1441" t="str">
            <v>1</v>
          </cell>
        </row>
        <row r="1442">
          <cell r="B1442" t="str">
            <v>301007</v>
          </cell>
        </row>
        <row r="1442">
          <cell r="J1442">
            <v>71600</v>
          </cell>
        </row>
        <row r="1442">
          <cell r="N1442" t="str">
            <v>2050203</v>
          </cell>
        </row>
        <row r="1442">
          <cell r="AJ1442" t="str">
            <v>2</v>
          </cell>
        </row>
        <row r="1443">
          <cell r="B1443" t="str">
            <v>301007</v>
          </cell>
        </row>
        <row r="1443">
          <cell r="J1443">
            <v>35305.55</v>
          </cell>
        </row>
        <row r="1443">
          <cell r="N1443" t="str">
            <v>2050203</v>
          </cell>
        </row>
        <row r="1443">
          <cell r="AJ1443" t="str">
            <v>2</v>
          </cell>
        </row>
        <row r="1444">
          <cell r="B1444" t="str">
            <v>301007</v>
          </cell>
        </row>
        <row r="1444">
          <cell r="J1444">
            <v>684261.48</v>
          </cell>
        </row>
        <row r="1444">
          <cell r="N1444" t="str">
            <v>2050203</v>
          </cell>
        </row>
        <row r="1444">
          <cell r="AJ1444" t="str">
            <v>1</v>
          </cell>
        </row>
        <row r="1445">
          <cell r="B1445" t="str">
            <v>301008</v>
          </cell>
        </row>
        <row r="1445">
          <cell r="J1445">
            <v>680625</v>
          </cell>
        </row>
        <row r="1445">
          <cell r="N1445" t="str">
            <v>2050203</v>
          </cell>
        </row>
        <row r="1445">
          <cell r="AJ1445" t="str">
            <v>3</v>
          </cell>
        </row>
        <row r="1446">
          <cell r="B1446" t="str">
            <v>301008</v>
          </cell>
        </row>
        <row r="1446">
          <cell r="J1446">
            <v>3495</v>
          </cell>
        </row>
        <row r="1446">
          <cell r="N1446" t="str">
            <v>2050203</v>
          </cell>
        </row>
        <row r="1446">
          <cell r="AJ1446" t="str">
            <v>3</v>
          </cell>
        </row>
        <row r="1447">
          <cell r="B1447" t="str">
            <v>301008</v>
          </cell>
        </row>
        <row r="1447">
          <cell r="J1447">
            <v>565970.06</v>
          </cell>
        </row>
        <row r="1447">
          <cell r="N1447" t="str">
            <v>2050203</v>
          </cell>
        </row>
        <row r="1447">
          <cell r="AJ1447" t="str">
            <v>3</v>
          </cell>
        </row>
        <row r="1448">
          <cell r="B1448" t="str">
            <v>301008</v>
          </cell>
        </row>
        <row r="1448">
          <cell r="J1448">
            <v>1197691.84</v>
          </cell>
        </row>
        <row r="1448">
          <cell r="N1448" t="str">
            <v>2050203</v>
          </cell>
        </row>
        <row r="1448">
          <cell r="AJ1448" t="str">
            <v>1</v>
          </cell>
        </row>
        <row r="1449">
          <cell r="B1449" t="str">
            <v>301008</v>
          </cell>
        </row>
        <row r="1449">
          <cell r="J1449">
            <v>0</v>
          </cell>
        </row>
        <row r="1449">
          <cell r="N1449" t="str">
            <v>2050203</v>
          </cell>
        </row>
        <row r="1449">
          <cell r="AJ1449" t="str">
            <v>1</v>
          </cell>
        </row>
        <row r="1450">
          <cell r="B1450" t="str">
            <v>301008</v>
          </cell>
        </row>
        <row r="1450">
          <cell r="J1450">
            <v>3943312.22</v>
          </cell>
        </row>
        <row r="1450">
          <cell r="N1450" t="str">
            <v>2050203</v>
          </cell>
        </row>
        <row r="1450">
          <cell r="AJ1450" t="str">
            <v>1</v>
          </cell>
        </row>
        <row r="1451">
          <cell r="B1451" t="str">
            <v>301008</v>
          </cell>
        </row>
        <row r="1451">
          <cell r="J1451">
            <v>2656084</v>
          </cell>
        </row>
        <row r="1451">
          <cell r="N1451" t="str">
            <v>2050203</v>
          </cell>
        </row>
        <row r="1451">
          <cell r="AJ1451" t="str">
            <v>1</v>
          </cell>
        </row>
        <row r="1452">
          <cell r="B1452" t="str">
            <v>301008</v>
          </cell>
        </row>
        <row r="1452">
          <cell r="J1452">
            <v>521231.89</v>
          </cell>
        </row>
        <row r="1452">
          <cell r="N1452" t="str">
            <v>2050203</v>
          </cell>
        </row>
        <row r="1452">
          <cell r="AJ1452" t="str">
            <v>1</v>
          </cell>
        </row>
        <row r="1453">
          <cell r="B1453" t="str">
            <v>301008</v>
          </cell>
        </row>
        <row r="1453">
          <cell r="J1453">
            <v>36900</v>
          </cell>
        </row>
        <row r="1453">
          <cell r="N1453" t="str">
            <v>2050203</v>
          </cell>
        </row>
        <row r="1453">
          <cell r="AJ1453" t="str">
            <v>2</v>
          </cell>
        </row>
        <row r="1454">
          <cell r="B1454" t="str">
            <v>301008</v>
          </cell>
        </row>
        <row r="1454">
          <cell r="J1454">
            <v>32303.26</v>
          </cell>
        </row>
        <row r="1454">
          <cell r="N1454" t="str">
            <v>2050203</v>
          </cell>
        </row>
        <row r="1454">
          <cell r="AJ1454" t="str">
            <v>1</v>
          </cell>
        </row>
        <row r="1455">
          <cell r="B1455" t="str">
            <v>301008</v>
          </cell>
        </row>
        <row r="1455">
          <cell r="J1455">
            <v>0</v>
          </cell>
        </row>
        <row r="1455">
          <cell r="N1455" t="str">
            <v>2050203</v>
          </cell>
        </row>
        <row r="1455">
          <cell r="AJ1455" t="str">
            <v>1</v>
          </cell>
        </row>
        <row r="1456">
          <cell r="B1456" t="str">
            <v>301008</v>
          </cell>
        </row>
        <row r="1456">
          <cell r="J1456">
            <v>151488.22</v>
          </cell>
        </row>
        <row r="1456">
          <cell r="N1456" t="str">
            <v>2050203</v>
          </cell>
        </row>
        <row r="1456">
          <cell r="AJ1456" t="str">
            <v>1</v>
          </cell>
        </row>
        <row r="1457">
          <cell r="B1457" t="str">
            <v>301008</v>
          </cell>
        </row>
        <row r="1457">
          <cell r="J1457">
            <v>629448.39</v>
          </cell>
        </row>
        <row r="1457">
          <cell r="N1457" t="str">
            <v>2050203</v>
          </cell>
        </row>
        <row r="1457">
          <cell r="AJ1457" t="str">
            <v>1</v>
          </cell>
        </row>
        <row r="1458">
          <cell r="B1458" t="str">
            <v>301008</v>
          </cell>
        </row>
        <row r="1458">
          <cell r="J1458">
            <v>1009221.48</v>
          </cell>
        </row>
        <row r="1458">
          <cell r="N1458" t="str">
            <v>2050203</v>
          </cell>
        </row>
        <row r="1458">
          <cell r="AJ1458" t="str">
            <v>1</v>
          </cell>
        </row>
        <row r="1459">
          <cell r="B1459" t="str">
            <v>301008</v>
          </cell>
        </row>
        <row r="1459">
          <cell r="J1459">
            <v>1202505.29</v>
          </cell>
        </row>
        <row r="1459">
          <cell r="N1459" t="str">
            <v>2050203</v>
          </cell>
        </row>
        <row r="1459">
          <cell r="AJ1459" t="str">
            <v>1</v>
          </cell>
        </row>
        <row r="1460">
          <cell r="B1460" t="str">
            <v>301008</v>
          </cell>
        </row>
        <row r="1460">
          <cell r="J1460">
            <v>127400</v>
          </cell>
        </row>
        <row r="1460">
          <cell r="N1460" t="str">
            <v>2050203</v>
          </cell>
        </row>
        <row r="1460">
          <cell r="AJ1460" t="str">
            <v>2</v>
          </cell>
        </row>
        <row r="1461">
          <cell r="B1461" t="str">
            <v>301008</v>
          </cell>
        </row>
        <row r="1461">
          <cell r="J1461">
            <v>61044</v>
          </cell>
        </row>
        <row r="1461">
          <cell r="N1461" t="str">
            <v>2050203</v>
          </cell>
        </row>
        <row r="1461">
          <cell r="AJ1461" t="str">
            <v>2</v>
          </cell>
        </row>
        <row r="1462">
          <cell r="B1462" t="str">
            <v>301008</v>
          </cell>
        </row>
        <row r="1462">
          <cell r="J1462">
            <v>1357572.48</v>
          </cell>
        </row>
        <row r="1462">
          <cell r="N1462" t="str">
            <v>2050203</v>
          </cell>
        </row>
        <row r="1462">
          <cell r="AJ1462" t="str">
            <v>1</v>
          </cell>
        </row>
        <row r="1463">
          <cell r="B1463" t="str">
            <v>301008</v>
          </cell>
        </row>
        <row r="1463">
          <cell r="J1463">
            <v>0</v>
          </cell>
        </row>
        <row r="1463">
          <cell r="N1463" t="str">
            <v>2050203</v>
          </cell>
        </row>
        <row r="1463">
          <cell r="AJ1463" t="str">
            <v>3</v>
          </cell>
        </row>
        <row r="1464">
          <cell r="B1464" t="str">
            <v>301009</v>
          </cell>
        </row>
        <row r="1464">
          <cell r="J1464">
            <v>0</v>
          </cell>
        </row>
        <row r="1464">
          <cell r="N1464" t="str">
            <v>2050202</v>
          </cell>
        </row>
        <row r="1464">
          <cell r="AJ1464" t="str">
            <v>3</v>
          </cell>
        </row>
        <row r="1465">
          <cell r="B1465" t="str">
            <v>301009</v>
          </cell>
        </row>
        <row r="1465">
          <cell r="J1465">
            <v>344103</v>
          </cell>
        </row>
        <row r="1465">
          <cell r="N1465" t="str">
            <v>2050202</v>
          </cell>
        </row>
        <row r="1465">
          <cell r="AJ1465" t="str">
            <v>1</v>
          </cell>
        </row>
        <row r="1466">
          <cell r="B1466" t="str">
            <v>301009</v>
          </cell>
        </row>
        <row r="1466">
          <cell r="J1466">
            <v>3297194.73</v>
          </cell>
        </row>
        <row r="1466">
          <cell r="N1466" t="str">
            <v>2050202</v>
          </cell>
        </row>
        <row r="1466">
          <cell r="AJ1466" t="str">
            <v>1</v>
          </cell>
        </row>
        <row r="1467">
          <cell r="B1467" t="str">
            <v>301009</v>
          </cell>
        </row>
        <row r="1467">
          <cell r="J1467">
            <v>0</v>
          </cell>
        </row>
        <row r="1467">
          <cell r="N1467" t="str">
            <v>2050202</v>
          </cell>
        </row>
        <row r="1467">
          <cell r="AJ1467" t="str">
            <v>1</v>
          </cell>
        </row>
        <row r="1468">
          <cell r="B1468" t="str">
            <v>301009</v>
          </cell>
        </row>
        <row r="1468">
          <cell r="J1468">
            <v>7160117.64</v>
          </cell>
        </row>
        <row r="1468">
          <cell r="N1468" t="str">
            <v>2050202</v>
          </cell>
        </row>
        <row r="1468">
          <cell r="AJ1468" t="str">
            <v>1</v>
          </cell>
        </row>
        <row r="1469">
          <cell r="B1469" t="str">
            <v>301009</v>
          </cell>
        </row>
        <row r="1469">
          <cell r="J1469">
            <v>8120368.2</v>
          </cell>
        </row>
        <row r="1469">
          <cell r="N1469" t="str">
            <v>2050202</v>
          </cell>
        </row>
        <row r="1469">
          <cell r="AJ1469" t="str">
            <v>1</v>
          </cell>
        </row>
        <row r="1470">
          <cell r="B1470" t="str">
            <v>301009</v>
          </cell>
        </row>
        <row r="1470">
          <cell r="J1470">
            <v>76825</v>
          </cell>
        </row>
        <row r="1470">
          <cell r="N1470" t="str">
            <v>2050202</v>
          </cell>
        </row>
        <row r="1470">
          <cell r="AJ1470" t="str">
            <v>2</v>
          </cell>
        </row>
        <row r="1471">
          <cell r="B1471" t="str">
            <v>301009</v>
          </cell>
        </row>
        <row r="1471">
          <cell r="J1471">
            <v>110898.58</v>
          </cell>
        </row>
        <row r="1471">
          <cell r="N1471" t="str">
            <v>2050202</v>
          </cell>
        </row>
        <row r="1471">
          <cell r="AJ1471" t="str">
            <v>1</v>
          </cell>
        </row>
        <row r="1472">
          <cell r="B1472" t="str">
            <v>301009</v>
          </cell>
        </row>
        <row r="1472">
          <cell r="J1472">
            <v>115061.4</v>
          </cell>
        </row>
        <row r="1472">
          <cell r="N1472" t="str">
            <v>2050202</v>
          </cell>
        </row>
        <row r="1472">
          <cell r="AJ1472" t="str">
            <v>1</v>
          </cell>
        </row>
        <row r="1473">
          <cell r="B1473" t="str">
            <v>301009</v>
          </cell>
        </row>
        <row r="1473">
          <cell r="J1473">
            <v>2419943.82</v>
          </cell>
        </row>
        <row r="1473">
          <cell r="N1473" t="str">
            <v>2050202</v>
          </cell>
        </row>
        <row r="1473">
          <cell r="AJ1473" t="str">
            <v>1</v>
          </cell>
        </row>
        <row r="1474">
          <cell r="B1474" t="str">
            <v>301009</v>
          </cell>
        </row>
        <row r="1474">
          <cell r="J1474">
            <v>138549.68</v>
          </cell>
        </row>
        <row r="1474">
          <cell r="N1474" t="str">
            <v>2050202</v>
          </cell>
        </row>
        <row r="1474">
          <cell r="AJ1474" t="str">
            <v>1</v>
          </cell>
        </row>
        <row r="1475">
          <cell r="B1475" t="str">
            <v>301009</v>
          </cell>
        </row>
        <row r="1475">
          <cell r="J1475">
            <v>3486829.98</v>
          </cell>
        </row>
        <row r="1475">
          <cell r="N1475" t="str">
            <v>2050202</v>
          </cell>
        </row>
        <row r="1475">
          <cell r="AJ1475" t="str">
            <v>1</v>
          </cell>
        </row>
        <row r="1476">
          <cell r="B1476" t="str">
            <v>301009</v>
          </cell>
        </row>
        <row r="1476">
          <cell r="J1476">
            <v>708281.48</v>
          </cell>
        </row>
        <row r="1476">
          <cell r="N1476" t="str">
            <v>2050202</v>
          </cell>
        </row>
        <row r="1476">
          <cell r="AJ1476" t="str">
            <v>1</v>
          </cell>
        </row>
        <row r="1477">
          <cell r="B1477" t="str">
            <v>301009</v>
          </cell>
        </row>
        <row r="1477">
          <cell r="J1477">
            <v>348353</v>
          </cell>
        </row>
        <row r="1477">
          <cell r="N1477" t="str">
            <v>2050202</v>
          </cell>
        </row>
        <row r="1477">
          <cell r="AJ1477" t="str">
            <v>2</v>
          </cell>
        </row>
        <row r="1478">
          <cell r="B1478" t="str">
            <v>301009</v>
          </cell>
        </row>
        <row r="1478">
          <cell r="J1478">
            <v>200309</v>
          </cell>
        </row>
        <row r="1478">
          <cell r="N1478" t="str">
            <v>2050202</v>
          </cell>
        </row>
        <row r="1478">
          <cell r="AJ1478" t="str">
            <v>2</v>
          </cell>
        </row>
        <row r="1479">
          <cell r="B1479" t="str">
            <v>301009</v>
          </cell>
        </row>
        <row r="1479">
          <cell r="J1479">
            <v>3055794</v>
          </cell>
        </row>
        <row r="1479">
          <cell r="N1479" t="str">
            <v>2050202</v>
          </cell>
        </row>
        <row r="1479">
          <cell r="AJ1479" t="str">
            <v>1</v>
          </cell>
        </row>
        <row r="1480">
          <cell r="B1480" t="str">
            <v>301009</v>
          </cell>
        </row>
        <row r="1480">
          <cell r="J1480">
            <v>43250</v>
          </cell>
        </row>
        <row r="1480">
          <cell r="N1480" t="str">
            <v>2050202</v>
          </cell>
        </row>
        <row r="1480">
          <cell r="AJ1480" t="str">
            <v>3</v>
          </cell>
        </row>
        <row r="1481">
          <cell r="B1481" t="str">
            <v>301009</v>
          </cell>
        </row>
        <row r="1481">
          <cell r="J1481">
            <v>0</v>
          </cell>
        </row>
        <row r="1481">
          <cell r="N1481" t="str">
            <v>2050202</v>
          </cell>
        </row>
        <row r="1481">
          <cell r="AJ1481" t="str">
            <v>3</v>
          </cell>
        </row>
        <row r="1482">
          <cell r="B1482" t="str">
            <v>301009</v>
          </cell>
        </row>
        <row r="1482">
          <cell r="J1482">
            <v>48250</v>
          </cell>
        </row>
        <row r="1482">
          <cell r="N1482" t="str">
            <v>2130599</v>
          </cell>
        </row>
        <row r="1482">
          <cell r="AJ1482" t="str">
            <v>3</v>
          </cell>
        </row>
        <row r="1483">
          <cell r="B1483" t="str">
            <v>301009</v>
          </cell>
        </row>
        <row r="1483">
          <cell r="J1483">
            <v>125413.84</v>
          </cell>
        </row>
        <row r="1483">
          <cell r="N1483" t="str">
            <v>2050202</v>
          </cell>
        </row>
        <row r="1483">
          <cell r="AJ1483" t="str">
            <v>3</v>
          </cell>
        </row>
        <row r="1484">
          <cell r="B1484" t="str">
            <v>301009</v>
          </cell>
        </row>
        <row r="1484">
          <cell r="J1484">
            <v>90580</v>
          </cell>
        </row>
        <row r="1484">
          <cell r="N1484" t="str">
            <v>2050202</v>
          </cell>
        </row>
        <row r="1484">
          <cell r="AJ1484" t="str">
            <v>3</v>
          </cell>
        </row>
        <row r="1485">
          <cell r="B1485" t="str">
            <v>301009</v>
          </cell>
        </row>
        <row r="1485">
          <cell r="J1485">
            <v>0</v>
          </cell>
        </row>
        <row r="1485">
          <cell r="N1485" t="str">
            <v>2050202</v>
          </cell>
        </row>
        <row r="1485">
          <cell r="AJ1485" t="str">
            <v>3</v>
          </cell>
        </row>
        <row r="1486">
          <cell r="B1486" t="str">
            <v>301009</v>
          </cell>
        </row>
        <row r="1486">
          <cell r="J1486">
            <v>0</v>
          </cell>
        </row>
        <row r="1486">
          <cell r="N1486" t="str">
            <v>2050202</v>
          </cell>
        </row>
        <row r="1486">
          <cell r="AJ1486" t="str">
            <v>3</v>
          </cell>
        </row>
        <row r="1487">
          <cell r="B1487" t="str">
            <v>301009</v>
          </cell>
        </row>
        <row r="1487">
          <cell r="J1487">
            <v>0</v>
          </cell>
        </row>
        <row r="1487">
          <cell r="N1487" t="str">
            <v>2050202</v>
          </cell>
        </row>
        <row r="1487">
          <cell r="AJ1487" t="str">
            <v>3</v>
          </cell>
        </row>
        <row r="1488">
          <cell r="B1488" t="str">
            <v>301009</v>
          </cell>
        </row>
        <row r="1488">
          <cell r="J1488">
            <v>0</v>
          </cell>
        </row>
        <row r="1488">
          <cell r="N1488" t="str">
            <v>2050202</v>
          </cell>
        </row>
        <row r="1488">
          <cell r="AJ1488" t="str">
            <v>3</v>
          </cell>
        </row>
        <row r="1489">
          <cell r="B1489" t="str">
            <v>301009</v>
          </cell>
        </row>
        <row r="1489">
          <cell r="J1489">
            <v>0</v>
          </cell>
        </row>
        <row r="1489">
          <cell r="N1489" t="str">
            <v>2050202</v>
          </cell>
        </row>
        <row r="1489">
          <cell r="AJ1489" t="str">
            <v>3</v>
          </cell>
        </row>
        <row r="1490">
          <cell r="B1490" t="str">
            <v>301009</v>
          </cell>
        </row>
        <row r="1490">
          <cell r="J1490">
            <v>639598.31</v>
          </cell>
        </row>
        <row r="1490">
          <cell r="N1490" t="str">
            <v>2050202</v>
          </cell>
        </row>
        <row r="1490">
          <cell r="AJ1490" t="str">
            <v>3</v>
          </cell>
        </row>
        <row r="1491">
          <cell r="B1491" t="str">
            <v>301009</v>
          </cell>
        </row>
        <row r="1491">
          <cell r="J1491">
            <v>0</v>
          </cell>
        </row>
        <row r="1491">
          <cell r="N1491" t="str">
            <v>2050202</v>
          </cell>
        </row>
        <row r="1491">
          <cell r="AJ1491" t="str">
            <v>3</v>
          </cell>
        </row>
        <row r="1492">
          <cell r="B1492" t="str">
            <v>301009</v>
          </cell>
        </row>
        <row r="1492">
          <cell r="J1492">
            <v>0</v>
          </cell>
        </row>
        <row r="1492">
          <cell r="N1492" t="str">
            <v>2050202</v>
          </cell>
        </row>
        <row r="1492">
          <cell r="AJ1492" t="str">
            <v>3</v>
          </cell>
        </row>
        <row r="1493">
          <cell r="B1493" t="str">
            <v>301009</v>
          </cell>
        </row>
        <row r="1493">
          <cell r="J1493">
            <v>1941455.06</v>
          </cell>
        </row>
        <row r="1493">
          <cell r="N1493" t="str">
            <v>2050202</v>
          </cell>
        </row>
        <row r="1493">
          <cell r="AJ1493" t="str">
            <v>3</v>
          </cell>
        </row>
        <row r="1494">
          <cell r="B1494" t="str">
            <v>301009</v>
          </cell>
        </row>
        <row r="1494">
          <cell r="J1494">
            <v>0</v>
          </cell>
        </row>
        <row r="1494">
          <cell r="N1494" t="str">
            <v>2050202</v>
          </cell>
        </row>
        <row r="1494">
          <cell r="AJ1494" t="str">
            <v>3</v>
          </cell>
        </row>
        <row r="1495">
          <cell r="B1495" t="str">
            <v>301009</v>
          </cell>
        </row>
        <row r="1495">
          <cell r="J1495">
            <v>0</v>
          </cell>
        </row>
        <row r="1495">
          <cell r="N1495" t="str">
            <v>2050202</v>
          </cell>
        </row>
        <row r="1495">
          <cell r="AJ1495" t="str">
            <v>3</v>
          </cell>
        </row>
        <row r="1496">
          <cell r="B1496" t="str">
            <v>301009</v>
          </cell>
        </row>
        <row r="1496">
          <cell r="J1496">
            <v>0</v>
          </cell>
        </row>
        <row r="1496">
          <cell r="N1496" t="str">
            <v>2050202</v>
          </cell>
        </row>
        <row r="1496">
          <cell r="AJ1496" t="str">
            <v>3</v>
          </cell>
        </row>
        <row r="1497">
          <cell r="B1497" t="str">
            <v>301009</v>
          </cell>
        </row>
        <row r="1497">
          <cell r="J1497">
            <v>0</v>
          </cell>
        </row>
        <row r="1497">
          <cell r="N1497" t="str">
            <v>2050202</v>
          </cell>
        </row>
        <row r="1497">
          <cell r="AJ1497" t="str">
            <v>3</v>
          </cell>
        </row>
        <row r="1498">
          <cell r="B1498" t="str">
            <v>301009</v>
          </cell>
        </row>
        <row r="1498">
          <cell r="J1498">
            <v>37643.82</v>
          </cell>
        </row>
        <row r="1498">
          <cell r="N1498" t="str">
            <v>2050202</v>
          </cell>
        </row>
        <row r="1498">
          <cell r="AJ1498" t="str">
            <v>3</v>
          </cell>
        </row>
        <row r="1499">
          <cell r="B1499" t="str">
            <v>301010</v>
          </cell>
        </row>
        <row r="1499">
          <cell r="J1499">
            <v>0</v>
          </cell>
        </row>
        <row r="1499">
          <cell r="N1499" t="str">
            <v>2050202</v>
          </cell>
        </row>
        <row r="1499">
          <cell r="AJ1499" t="str">
            <v>3</v>
          </cell>
        </row>
        <row r="1500">
          <cell r="B1500" t="str">
            <v>301010</v>
          </cell>
        </row>
        <row r="1500">
          <cell r="J1500">
            <v>34120</v>
          </cell>
        </row>
        <row r="1500">
          <cell r="N1500" t="str">
            <v>2050202</v>
          </cell>
        </row>
        <row r="1500">
          <cell r="AJ1500" t="str">
            <v>3</v>
          </cell>
        </row>
        <row r="1501">
          <cell r="B1501" t="str">
            <v>301010</v>
          </cell>
        </row>
        <row r="1501">
          <cell r="J1501">
            <v>110000</v>
          </cell>
        </row>
        <row r="1501">
          <cell r="N1501" t="str">
            <v>2050202</v>
          </cell>
        </row>
        <row r="1501">
          <cell r="AJ1501" t="str">
            <v>3</v>
          </cell>
        </row>
        <row r="1502">
          <cell r="B1502" t="str">
            <v>301010</v>
          </cell>
        </row>
        <row r="1502">
          <cell r="J1502">
            <v>1852547.32</v>
          </cell>
        </row>
        <row r="1502">
          <cell r="N1502" t="str">
            <v>2050202</v>
          </cell>
        </row>
        <row r="1502">
          <cell r="AJ1502" t="str">
            <v>1</v>
          </cell>
        </row>
        <row r="1503">
          <cell r="B1503" t="str">
            <v>301010</v>
          </cell>
        </row>
        <row r="1503">
          <cell r="J1503">
            <v>538208</v>
          </cell>
        </row>
        <row r="1503">
          <cell r="N1503" t="str">
            <v>2050202</v>
          </cell>
        </row>
        <row r="1503">
          <cell r="AJ1503" t="str">
            <v>1</v>
          </cell>
        </row>
        <row r="1504">
          <cell r="B1504" t="str">
            <v>301010</v>
          </cell>
        </row>
        <row r="1504">
          <cell r="J1504">
            <v>2067286.72</v>
          </cell>
        </row>
        <row r="1504">
          <cell r="N1504" t="str">
            <v>2050202</v>
          </cell>
        </row>
        <row r="1504">
          <cell r="AJ1504" t="str">
            <v>1</v>
          </cell>
        </row>
        <row r="1505">
          <cell r="B1505" t="str">
            <v>301010</v>
          </cell>
        </row>
        <row r="1505">
          <cell r="J1505">
            <v>1717096.4</v>
          </cell>
        </row>
        <row r="1505">
          <cell r="N1505" t="str">
            <v>2050202</v>
          </cell>
        </row>
        <row r="1505">
          <cell r="AJ1505" t="str">
            <v>1</v>
          </cell>
        </row>
        <row r="1506">
          <cell r="B1506" t="str">
            <v>301010</v>
          </cell>
        </row>
        <row r="1506">
          <cell r="J1506">
            <v>7260487.9</v>
          </cell>
        </row>
        <row r="1506">
          <cell r="N1506" t="str">
            <v>2050202</v>
          </cell>
        </row>
        <row r="1506">
          <cell r="AJ1506" t="str">
            <v>1</v>
          </cell>
        </row>
        <row r="1507">
          <cell r="B1507" t="str">
            <v>301010</v>
          </cell>
        </row>
        <row r="1507">
          <cell r="J1507">
            <v>162548</v>
          </cell>
        </row>
        <row r="1507">
          <cell r="N1507" t="str">
            <v>2050202</v>
          </cell>
        </row>
        <row r="1507">
          <cell r="AJ1507" t="str">
            <v>2</v>
          </cell>
        </row>
        <row r="1508">
          <cell r="B1508" t="str">
            <v>301010</v>
          </cell>
        </row>
        <row r="1508">
          <cell r="J1508">
            <v>259190.47</v>
          </cell>
        </row>
        <row r="1508">
          <cell r="N1508" t="str">
            <v>2050202</v>
          </cell>
        </row>
        <row r="1508">
          <cell r="AJ1508" t="str">
            <v>1</v>
          </cell>
        </row>
        <row r="1509">
          <cell r="B1509" t="str">
            <v>301010</v>
          </cell>
        </row>
        <row r="1509">
          <cell r="J1509">
            <v>442488.22</v>
          </cell>
        </row>
        <row r="1509">
          <cell r="N1509" t="str">
            <v>2050202</v>
          </cell>
        </row>
        <row r="1509">
          <cell r="AJ1509" t="str">
            <v>1</v>
          </cell>
        </row>
        <row r="1510">
          <cell r="B1510" t="str">
            <v>301010</v>
          </cell>
        </row>
        <row r="1510">
          <cell r="J1510">
            <v>29896.49</v>
          </cell>
        </row>
        <row r="1510">
          <cell r="N1510" t="str">
            <v>2050202</v>
          </cell>
        </row>
        <row r="1510">
          <cell r="AJ1510" t="str">
            <v>1</v>
          </cell>
        </row>
        <row r="1511">
          <cell r="B1511" t="str">
            <v>301010</v>
          </cell>
        </row>
        <row r="1511">
          <cell r="J1511">
            <v>2708340.66</v>
          </cell>
        </row>
        <row r="1511">
          <cell r="N1511" t="str">
            <v>2050202</v>
          </cell>
        </row>
        <row r="1511">
          <cell r="AJ1511" t="str">
            <v>1</v>
          </cell>
        </row>
        <row r="1512">
          <cell r="B1512" t="str">
            <v>301010</v>
          </cell>
        </row>
        <row r="1512">
          <cell r="J1512">
            <v>997267.56</v>
          </cell>
        </row>
        <row r="1512">
          <cell r="N1512" t="str">
            <v>2050202</v>
          </cell>
        </row>
        <row r="1512">
          <cell r="AJ1512" t="str">
            <v>1</v>
          </cell>
        </row>
        <row r="1513">
          <cell r="B1513" t="str">
            <v>301010</v>
          </cell>
        </row>
        <row r="1513">
          <cell r="J1513">
            <v>3034549.13</v>
          </cell>
        </row>
        <row r="1513">
          <cell r="N1513" t="str">
            <v>2050202</v>
          </cell>
        </row>
        <row r="1513">
          <cell r="AJ1513" t="str">
            <v>1</v>
          </cell>
        </row>
        <row r="1514">
          <cell r="B1514" t="str">
            <v>301010</v>
          </cell>
        </row>
        <row r="1514">
          <cell r="J1514">
            <v>246090</v>
          </cell>
        </row>
        <row r="1514">
          <cell r="N1514" t="str">
            <v>2050202</v>
          </cell>
        </row>
        <row r="1514">
          <cell r="AJ1514" t="str">
            <v>2</v>
          </cell>
        </row>
        <row r="1515">
          <cell r="B1515" t="str">
            <v>301010</v>
          </cell>
        </row>
        <row r="1515">
          <cell r="J1515">
            <v>287742</v>
          </cell>
        </row>
        <row r="1515">
          <cell r="N1515" t="str">
            <v>2050202</v>
          </cell>
        </row>
        <row r="1515">
          <cell r="AJ1515" t="str">
            <v>2</v>
          </cell>
        </row>
        <row r="1516">
          <cell r="B1516" t="str">
            <v>301010</v>
          </cell>
        </row>
        <row r="1516">
          <cell r="J1516">
            <v>2430237.48</v>
          </cell>
        </row>
        <row r="1516">
          <cell r="N1516" t="str">
            <v>2050202</v>
          </cell>
        </row>
        <row r="1516">
          <cell r="AJ1516" t="str">
            <v>1</v>
          </cell>
        </row>
        <row r="1517">
          <cell r="B1517" t="str">
            <v>301010</v>
          </cell>
        </row>
        <row r="1517">
          <cell r="J1517">
            <v>29999.08</v>
          </cell>
        </row>
        <row r="1517">
          <cell r="N1517" t="str">
            <v>2050201</v>
          </cell>
        </row>
        <row r="1517">
          <cell r="AJ1517" t="str">
            <v>3</v>
          </cell>
        </row>
        <row r="1518">
          <cell r="B1518" t="str">
            <v>301010</v>
          </cell>
        </row>
        <row r="1518">
          <cell r="J1518">
            <v>67500</v>
          </cell>
        </row>
        <row r="1518">
          <cell r="N1518" t="str">
            <v>2050201</v>
          </cell>
        </row>
        <row r="1518">
          <cell r="AJ1518" t="str">
            <v>3</v>
          </cell>
        </row>
        <row r="1519">
          <cell r="B1519" t="str">
            <v>301010</v>
          </cell>
        </row>
        <row r="1519">
          <cell r="J1519">
            <v>40000</v>
          </cell>
        </row>
        <row r="1519">
          <cell r="N1519" t="str">
            <v>2050202</v>
          </cell>
        </row>
        <row r="1519">
          <cell r="AJ1519" t="str">
            <v>3</v>
          </cell>
        </row>
        <row r="1520">
          <cell r="B1520" t="str">
            <v>301010</v>
          </cell>
        </row>
        <row r="1520">
          <cell r="J1520">
            <v>3050</v>
          </cell>
        </row>
        <row r="1520">
          <cell r="N1520" t="str">
            <v>2050202</v>
          </cell>
        </row>
        <row r="1520">
          <cell r="AJ1520" t="str">
            <v>3</v>
          </cell>
        </row>
        <row r="1521">
          <cell r="B1521" t="str">
            <v>301010</v>
          </cell>
        </row>
        <row r="1521">
          <cell r="J1521">
            <v>40450</v>
          </cell>
        </row>
        <row r="1521">
          <cell r="N1521" t="str">
            <v>2130599</v>
          </cell>
        </row>
        <row r="1521">
          <cell r="AJ1521" t="str">
            <v>3</v>
          </cell>
        </row>
        <row r="1522">
          <cell r="B1522" t="str">
            <v>301010</v>
          </cell>
        </row>
        <row r="1522">
          <cell r="J1522">
            <v>58000</v>
          </cell>
        </row>
        <row r="1522">
          <cell r="N1522" t="str">
            <v>2050202</v>
          </cell>
        </row>
        <row r="1522">
          <cell r="AJ1522" t="str">
            <v>3</v>
          </cell>
        </row>
        <row r="1523">
          <cell r="B1523" t="str">
            <v>301010</v>
          </cell>
        </row>
        <row r="1523">
          <cell r="J1523">
            <v>82810.84</v>
          </cell>
        </row>
        <row r="1523">
          <cell r="N1523" t="str">
            <v>2050202</v>
          </cell>
        </row>
        <row r="1523">
          <cell r="AJ1523" t="str">
            <v>3</v>
          </cell>
        </row>
        <row r="1524">
          <cell r="B1524" t="str">
            <v>301010</v>
          </cell>
        </row>
        <row r="1524">
          <cell r="J1524">
            <v>10600</v>
          </cell>
        </row>
        <row r="1524">
          <cell r="N1524" t="str">
            <v>2050202</v>
          </cell>
        </row>
        <row r="1524">
          <cell r="AJ1524" t="str">
            <v>3</v>
          </cell>
        </row>
        <row r="1525">
          <cell r="B1525" t="str">
            <v>301010</v>
          </cell>
        </row>
        <row r="1525">
          <cell r="J1525">
            <v>1160000</v>
          </cell>
        </row>
        <row r="1525">
          <cell r="N1525" t="str">
            <v>2050202</v>
          </cell>
        </row>
        <row r="1525">
          <cell r="AJ1525" t="str">
            <v>3</v>
          </cell>
        </row>
        <row r="1526">
          <cell r="B1526" t="str">
            <v>301010</v>
          </cell>
        </row>
        <row r="1526">
          <cell r="J1526">
            <v>237352.14</v>
          </cell>
        </row>
        <row r="1526">
          <cell r="N1526" t="str">
            <v>2050202</v>
          </cell>
        </row>
        <row r="1526">
          <cell r="AJ1526" t="str">
            <v>3</v>
          </cell>
        </row>
        <row r="1527">
          <cell r="B1527" t="str">
            <v>301010</v>
          </cell>
        </row>
        <row r="1527">
          <cell r="J1527">
            <v>0</v>
          </cell>
        </row>
        <row r="1527">
          <cell r="N1527" t="str">
            <v>2050202</v>
          </cell>
        </row>
        <row r="1527">
          <cell r="AJ1527" t="str">
            <v>3</v>
          </cell>
        </row>
        <row r="1528">
          <cell r="B1528" t="str">
            <v>301010</v>
          </cell>
        </row>
        <row r="1528">
          <cell r="J1528">
            <v>0</v>
          </cell>
        </row>
        <row r="1528">
          <cell r="N1528" t="str">
            <v>2050202</v>
          </cell>
        </row>
        <row r="1528">
          <cell r="AJ1528" t="str">
            <v>3</v>
          </cell>
        </row>
        <row r="1529">
          <cell r="B1529" t="str">
            <v>301010</v>
          </cell>
        </row>
        <row r="1529">
          <cell r="J1529">
            <v>500000</v>
          </cell>
        </row>
        <row r="1529">
          <cell r="N1529" t="str">
            <v>2050201</v>
          </cell>
        </row>
        <row r="1529">
          <cell r="AJ1529" t="str">
            <v>3</v>
          </cell>
        </row>
        <row r="1530">
          <cell r="B1530" t="str">
            <v>301010</v>
          </cell>
        </row>
        <row r="1530">
          <cell r="J1530">
            <v>0</v>
          </cell>
        </row>
        <row r="1530">
          <cell r="N1530" t="str">
            <v>2050202</v>
          </cell>
        </row>
        <row r="1530">
          <cell r="AJ1530" t="str">
            <v>3</v>
          </cell>
        </row>
        <row r="1531">
          <cell r="B1531" t="str">
            <v>301010</v>
          </cell>
        </row>
        <row r="1531">
          <cell r="J1531">
            <v>0</v>
          </cell>
        </row>
        <row r="1531">
          <cell r="N1531" t="str">
            <v>2050202</v>
          </cell>
        </row>
        <row r="1531">
          <cell r="AJ1531" t="str">
            <v>3</v>
          </cell>
        </row>
        <row r="1532">
          <cell r="B1532" t="str">
            <v>301010</v>
          </cell>
        </row>
        <row r="1532">
          <cell r="J1532">
            <v>0</v>
          </cell>
        </row>
        <row r="1532">
          <cell r="N1532" t="str">
            <v>2050202</v>
          </cell>
        </row>
        <row r="1532">
          <cell r="AJ1532" t="str">
            <v>3</v>
          </cell>
        </row>
        <row r="1533">
          <cell r="B1533" t="str">
            <v>301010</v>
          </cell>
        </row>
        <row r="1533">
          <cell r="J1533">
            <v>0</v>
          </cell>
        </row>
        <row r="1533">
          <cell r="N1533" t="str">
            <v>2050202</v>
          </cell>
        </row>
        <row r="1533">
          <cell r="AJ1533" t="str">
            <v>3</v>
          </cell>
        </row>
        <row r="1534">
          <cell r="B1534" t="str">
            <v>301010</v>
          </cell>
        </row>
        <row r="1534">
          <cell r="J1534">
            <v>0</v>
          </cell>
        </row>
        <row r="1534">
          <cell r="N1534" t="str">
            <v>2050202</v>
          </cell>
        </row>
        <row r="1534">
          <cell r="AJ1534" t="str">
            <v>3</v>
          </cell>
        </row>
        <row r="1535">
          <cell r="B1535" t="str">
            <v>301010</v>
          </cell>
        </row>
        <row r="1535">
          <cell r="J1535">
            <v>0</v>
          </cell>
        </row>
        <row r="1535">
          <cell r="N1535" t="str">
            <v>2050202</v>
          </cell>
        </row>
        <row r="1535">
          <cell r="AJ1535" t="str">
            <v>3</v>
          </cell>
        </row>
        <row r="1536">
          <cell r="B1536" t="str">
            <v>301010</v>
          </cell>
        </row>
        <row r="1536">
          <cell r="J1536">
            <v>0</v>
          </cell>
        </row>
        <row r="1536">
          <cell r="N1536" t="str">
            <v>2050202</v>
          </cell>
        </row>
        <row r="1536">
          <cell r="AJ1536" t="str">
            <v>3</v>
          </cell>
        </row>
        <row r="1537">
          <cell r="B1537" t="str">
            <v>301010</v>
          </cell>
        </row>
        <row r="1537">
          <cell r="J1537">
            <v>30000</v>
          </cell>
        </row>
        <row r="1537">
          <cell r="N1537" t="str">
            <v>2050202</v>
          </cell>
        </row>
        <row r="1537">
          <cell r="AJ1537" t="str">
            <v>3</v>
          </cell>
        </row>
        <row r="1538">
          <cell r="B1538" t="str">
            <v>301010</v>
          </cell>
        </row>
        <row r="1538">
          <cell r="J1538">
            <v>9000</v>
          </cell>
        </row>
        <row r="1538">
          <cell r="N1538" t="str">
            <v>2050202</v>
          </cell>
        </row>
        <row r="1538">
          <cell r="AJ1538" t="str">
            <v>3</v>
          </cell>
        </row>
        <row r="1539">
          <cell r="B1539" t="str">
            <v>301010</v>
          </cell>
        </row>
        <row r="1539">
          <cell r="J1539">
            <v>6000</v>
          </cell>
        </row>
        <row r="1539">
          <cell r="N1539" t="str">
            <v>2050202</v>
          </cell>
        </row>
        <row r="1539">
          <cell r="AJ1539" t="str">
            <v>3</v>
          </cell>
        </row>
        <row r="1540">
          <cell r="B1540" t="str">
            <v>301010</v>
          </cell>
        </row>
        <row r="1540">
          <cell r="J1540">
            <v>1000000</v>
          </cell>
        </row>
        <row r="1540">
          <cell r="N1540" t="str">
            <v>2050201</v>
          </cell>
        </row>
        <row r="1540">
          <cell r="AJ1540" t="str">
            <v>3</v>
          </cell>
        </row>
        <row r="1541">
          <cell r="B1541" t="str">
            <v>301010</v>
          </cell>
        </row>
        <row r="1541">
          <cell r="J1541">
            <v>700000</v>
          </cell>
        </row>
        <row r="1541">
          <cell r="N1541" t="str">
            <v>2050201</v>
          </cell>
        </row>
        <row r="1541">
          <cell r="AJ1541" t="str">
            <v>3</v>
          </cell>
        </row>
        <row r="1542">
          <cell r="B1542" t="str">
            <v>301010</v>
          </cell>
        </row>
        <row r="1542">
          <cell r="J1542">
            <v>200000</v>
          </cell>
        </row>
        <row r="1542">
          <cell r="N1542" t="str">
            <v>2050201</v>
          </cell>
        </row>
        <row r="1542">
          <cell r="AJ1542" t="str">
            <v>3</v>
          </cell>
        </row>
        <row r="1543">
          <cell r="B1543" t="str">
            <v>301010</v>
          </cell>
        </row>
        <row r="1543">
          <cell r="J1543">
            <v>30000</v>
          </cell>
        </row>
        <row r="1543">
          <cell r="N1543" t="str">
            <v>2050201</v>
          </cell>
        </row>
        <row r="1543">
          <cell r="AJ1543" t="str">
            <v>3</v>
          </cell>
        </row>
        <row r="1544">
          <cell r="B1544" t="str">
            <v>301010</v>
          </cell>
        </row>
        <row r="1544">
          <cell r="J1544">
            <v>12500</v>
          </cell>
        </row>
        <row r="1544">
          <cell r="N1544" t="str">
            <v>2050201</v>
          </cell>
        </row>
        <row r="1544">
          <cell r="AJ1544" t="str">
            <v>3</v>
          </cell>
        </row>
        <row r="1545">
          <cell r="B1545" t="str">
            <v>301010</v>
          </cell>
        </row>
        <row r="1545">
          <cell r="J1545">
            <v>64400</v>
          </cell>
        </row>
        <row r="1545">
          <cell r="N1545" t="str">
            <v>2050201</v>
          </cell>
        </row>
        <row r="1545">
          <cell r="AJ1545" t="str">
            <v>3</v>
          </cell>
        </row>
        <row r="1546">
          <cell r="B1546" t="str">
            <v>301010</v>
          </cell>
        </row>
        <row r="1546">
          <cell r="J1546">
            <v>20000</v>
          </cell>
        </row>
        <row r="1546">
          <cell r="N1546" t="str">
            <v>2050201</v>
          </cell>
        </row>
        <row r="1546">
          <cell r="AJ1546" t="str">
            <v>3</v>
          </cell>
        </row>
        <row r="1547">
          <cell r="B1547" t="str">
            <v>301010</v>
          </cell>
        </row>
        <row r="1547">
          <cell r="J1547">
            <v>10002.33</v>
          </cell>
        </row>
        <row r="1547">
          <cell r="N1547" t="str">
            <v>2050202</v>
          </cell>
        </row>
        <row r="1547">
          <cell r="AJ1547" t="str">
            <v>3</v>
          </cell>
        </row>
        <row r="1548">
          <cell r="B1548" t="str">
            <v>301010</v>
          </cell>
        </row>
        <row r="1548">
          <cell r="J1548">
            <v>13959.25</v>
          </cell>
        </row>
        <row r="1548">
          <cell r="N1548" t="str">
            <v>2050202</v>
          </cell>
        </row>
        <row r="1548">
          <cell r="AJ1548" t="str">
            <v>3</v>
          </cell>
        </row>
        <row r="1549">
          <cell r="B1549" t="str">
            <v>301011</v>
          </cell>
        </row>
        <row r="1549">
          <cell r="J1549">
            <v>0</v>
          </cell>
        </row>
        <row r="1549">
          <cell r="N1549" t="str">
            <v>2050202</v>
          </cell>
        </row>
        <row r="1549">
          <cell r="AJ1549" t="str">
            <v>3</v>
          </cell>
        </row>
        <row r="1550">
          <cell r="B1550" t="str">
            <v>301011</v>
          </cell>
        </row>
        <row r="1550">
          <cell r="J1550">
            <v>0</v>
          </cell>
        </row>
        <row r="1550">
          <cell r="N1550" t="str">
            <v>2050202</v>
          </cell>
        </row>
        <row r="1550">
          <cell r="AJ1550" t="str">
            <v>3</v>
          </cell>
        </row>
        <row r="1551">
          <cell r="B1551" t="str">
            <v>301011</v>
          </cell>
        </row>
        <row r="1551">
          <cell r="J1551">
            <v>0</v>
          </cell>
        </row>
        <row r="1551">
          <cell r="N1551" t="str">
            <v>2050202</v>
          </cell>
        </row>
        <row r="1551">
          <cell r="AJ1551" t="str">
            <v>3</v>
          </cell>
        </row>
        <row r="1552">
          <cell r="B1552" t="str">
            <v>301011</v>
          </cell>
        </row>
        <row r="1552">
          <cell r="J1552">
            <v>224000</v>
          </cell>
        </row>
        <row r="1552">
          <cell r="N1552" t="str">
            <v>2050201</v>
          </cell>
        </row>
        <row r="1552">
          <cell r="AJ1552" t="str">
            <v>3</v>
          </cell>
        </row>
        <row r="1553">
          <cell r="B1553" t="str">
            <v>301011</v>
          </cell>
        </row>
        <row r="1553">
          <cell r="J1553">
            <v>41845.2</v>
          </cell>
        </row>
        <row r="1553">
          <cell r="N1553" t="str">
            <v>2050201</v>
          </cell>
        </row>
        <row r="1553">
          <cell r="AJ1553" t="str">
            <v>3</v>
          </cell>
        </row>
        <row r="1554">
          <cell r="B1554" t="str">
            <v>301011</v>
          </cell>
        </row>
        <row r="1554">
          <cell r="J1554">
            <v>24951.61</v>
          </cell>
        </row>
        <row r="1554">
          <cell r="N1554" t="str">
            <v>2050202</v>
          </cell>
        </row>
        <row r="1554">
          <cell r="AJ1554" t="str">
            <v>3</v>
          </cell>
        </row>
        <row r="1555">
          <cell r="B1555" t="str">
            <v>301011</v>
          </cell>
        </row>
        <row r="1555">
          <cell r="J1555">
            <v>0</v>
          </cell>
        </row>
        <row r="1555">
          <cell r="N1555" t="str">
            <v>2050202</v>
          </cell>
        </row>
        <row r="1555">
          <cell r="AJ1555" t="str">
            <v>3</v>
          </cell>
        </row>
        <row r="1556">
          <cell r="B1556" t="str">
            <v>301011</v>
          </cell>
        </row>
        <row r="1556">
          <cell r="J1556">
            <v>0</v>
          </cell>
        </row>
        <row r="1556">
          <cell r="N1556" t="str">
            <v>2050202</v>
          </cell>
        </row>
        <row r="1556">
          <cell r="AJ1556" t="str">
            <v>3</v>
          </cell>
        </row>
        <row r="1557">
          <cell r="B1557" t="str">
            <v>301011</v>
          </cell>
        </row>
        <row r="1557">
          <cell r="J1557">
            <v>214750</v>
          </cell>
        </row>
        <row r="1557">
          <cell r="N1557" t="str">
            <v>2130599</v>
          </cell>
        </row>
        <row r="1557">
          <cell r="AJ1557" t="str">
            <v>3</v>
          </cell>
        </row>
        <row r="1558">
          <cell r="B1558" t="str">
            <v>301011</v>
          </cell>
        </row>
        <row r="1558">
          <cell r="J1558">
            <v>1098781.35</v>
          </cell>
        </row>
        <row r="1558">
          <cell r="N1558" t="str">
            <v>2050202</v>
          </cell>
        </row>
        <row r="1558">
          <cell r="AJ1558" t="str">
            <v>3</v>
          </cell>
        </row>
        <row r="1559">
          <cell r="B1559" t="str">
            <v>301011</v>
          </cell>
        </row>
        <row r="1559">
          <cell r="J1559">
            <v>0</v>
          </cell>
        </row>
        <row r="1559">
          <cell r="N1559" t="str">
            <v>2050202</v>
          </cell>
        </row>
        <row r="1559">
          <cell r="AJ1559" t="str">
            <v>3</v>
          </cell>
        </row>
        <row r="1560">
          <cell r="B1560" t="str">
            <v>301011</v>
          </cell>
        </row>
        <row r="1560">
          <cell r="J1560">
            <v>437427.42</v>
          </cell>
        </row>
        <row r="1560">
          <cell r="N1560" t="str">
            <v>2050202</v>
          </cell>
        </row>
        <row r="1560">
          <cell r="AJ1560" t="str">
            <v>3</v>
          </cell>
        </row>
        <row r="1561">
          <cell r="B1561" t="str">
            <v>301011</v>
          </cell>
        </row>
        <row r="1561">
          <cell r="J1561">
            <v>200000</v>
          </cell>
        </row>
        <row r="1561">
          <cell r="N1561" t="str">
            <v>2050202</v>
          </cell>
        </row>
        <row r="1561">
          <cell r="AJ1561" t="str">
            <v>3</v>
          </cell>
        </row>
        <row r="1562">
          <cell r="B1562" t="str">
            <v>301011</v>
          </cell>
        </row>
        <row r="1562">
          <cell r="J1562">
            <v>7695137.47</v>
          </cell>
        </row>
        <row r="1562">
          <cell r="N1562" t="str">
            <v>2050202</v>
          </cell>
        </row>
        <row r="1562">
          <cell r="AJ1562" t="str">
            <v>1</v>
          </cell>
        </row>
        <row r="1563">
          <cell r="B1563" t="str">
            <v>301011</v>
          </cell>
        </row>
        <row r="1563">
          <cell r="J1563">
            <v>4272223.55</v>
          </cell>
        </row>
        <row r="1563">
          <cell r="N1563" t="str">
            <v>2050202</v>
          </cell>
        </row>
        <row r="1563">
          <cell r="AJ1563" t="str">
            <v>1</v>
          </cell>
        </row>
        <row r="1564">
          <cell r="B1564" t="str">
            <v>301011</v>
          </cell>
        </row>
        <row r="1564">
          <cell r="J1564">
            <v>2520301.36</v>
          </cell>
        </row>
        <row r="1564">
          <cell r="N1564" t="str">
            <v>2050202</v>
          </cell>
        </row>
        <row r="1564">
          <cell r="AJ1564" t="str">
            <v>1</v>
          </cell>
        </row>
        <row r="1565">
          <cell r="B1565" t="str">
            <v>301011</v>
          </cell>
        </row>
        <row r="1565">
          <cell r="J1565">
            <v>2115828</v>
          </cell>
        </row>
        <row r="1565">
          <cell r="N1565" t="str">
            <v>2050202</v>
          </cell>
        </row>
        <row r="1565">
          <cell r="AJ1565" t="str">
            <v>1</v>
          </cell>
        </row>
        <row r="1566">
          <cell r="B1566" t="str">
            <v>301011</v>
          </cell>
        </row>
        <row r="1566">
          <cell r="J1566">
            <v>445592</v>
          </cell>
        </row>
        <row r="1566">
          <cell r="N1566" t="str">
            <v>2050202</v>
          </cell>
        </row>
        <row r="1566">
          <cell r="AJ1566" t="str">
            <v>1</v>
          </cell>
        </row>
        <row r="1567">
          <cell r="B1567" t="str">
            <v>301011</v>
          </cell>
        </row>
        <row r="1567">
          <cell r="J1567">
            <v>75648</v>
          </cell>
        </row>
        <row r="1567">
          <cell r="N1567" t="str">
            <v>2050202</v>
          </cell>
        </row>
        <row r="1567">
          <cell r="AJ1567" t="str">
            <v>2</v>
          </cell>
        </row>
        <row r="1568">
          <cell r="B1568" t="str">
            <v>301011</v>
          </cell>
        </row>
        <row r="1568">
          <cell r="J1568">
            <v>0</v>
          </cell>
        </row>
        <row r="1568">
          <cell r="N1568" t="str">
            <v>2050202</v>
          </cell>
        </row>
        <row r="1568">
          <cell r="AJ1568" t="str">
            <v>1</v>
          </cell>
        </row>
        <row r="1569">
          <cell r="B1569" t="str">
            <v>301011</v>
          </cell>
        </row>
        <row r="1569">
          <cell r="J1569">
            <v>165679.46</v>
          </cell>
        </row>
        <row r="1569">
          <cell r="N1569" t="str">
            <v>2050202</v>
          </cell>
        </row>
        <row r="1569">
          <cell r="AJ1569" t="str">
            <v>1</v>
          </cell>
        </row>
        <row r="1570">
          <cell r="B1570" t="str">
            <v>301011</v>
          </cell>
        </row>
        <row r="1570">
          <cell r="J1570">
            <v>213025.18</v>
          </cell>
        </row>
        <row r="1570">
          <cell r="N1570" t="str">
            <v>2050202</v>
          </cell>
        </row>
        <row r="1570">
          <cell r="AJ1570" t="str">
            <v>1</v>
          </cell>
        </row>
        <row r="1571">
          <cell r="B1571" t="str">
            <v>301011</v>
          </cell>
        </row>
        <row r="1571">
          <cell r="J1571">
            <v>2298975.41</v>
          </cell>
        </row>
        <row r="1571">
          <cell r="N1571" t="str">
            <v>2050202</v>
          </cell>
        </row>
        <row r="1571">
          <cell r="AJ1571" t="str">
            <v>1</v>
          </cell>
        </row>
        <row r="1572">
          <cell r="B1572" t="str">
            <v>301011</v>
          </cell>
        </row>
        <row r="1572">
          <cell r="J1572">
            <v>1176461.34</v>
          </cell>
        </row>
        <row r="1572">
          <cell r="N1572" t="str">
            <v>2050202</v>
          </cell>
        </row>
        <row r="1572">
          <cell r="AJ1572" t="str">
            <v>1</v>
          </cell>
        </row>
        <row r="1573">
          <cell r="B1573" t="str">
            <v>301011</v>
          </cell>
        </row>
        <row r="1573">
          <cell r="J1573">
            <v>1918480.33</v>
          </cell>
        </row>
        <row r="1573">
          <cell r="N1573" t="str">
            <v>2050202</v>
          </cell>
        </row>
        <row r="1573">
          <cell r="AJ1573" t="str">
            <v>1</v>
          </cell>
        </row>
        <row r="1574">
          <cell r="B1574" t="str">
            <v>301011</v>
          </cell>
        </row>
        <row r="1574">
          <cell r="J1574">
            <v>200940</v>
          </cell>
        </row>
        <row r="1574">
          <cell r="N1574" t="str">
            <v>2050202</v>
          </cell>
        </row>
        <row r="1574">
          <cell r="AJ1574" t="str">
            <v>2</v>
          </cell>
        </row>
        <row r="1575">
          <cell r="B1575" t="str">
            <v>301011</v>
          </cell>
        </row>
        <row r="1575">
          <cell r="J1575">
            <v>200100</v>
          </cell>
        </row>
        <row r="1575">
          <cell r="N1575" t="str">
            <v>2050202</v>
          </cell>
        </row>
        <row r="1575">
          <cell r="AJ1575" t="str">
            <v>2</v>
          </cell>
        </row>
        <row r="1576">
          <cell r="B1576" t="str">
            <v>301011</v>
          </cell>
        </row>
        <row r="1576">
          <cell r="J1576">
            <v>1879401.12</v>
          </cell>
        </row>
        <row r="1576">
          <cell r="N1576" t="str">
            <v>2050202</v>
          </cell>
        </row>
        <row r="1576">
          <cell r="AJ1576" t="str">
            <v>1</v>
          </cell>
        </row>
        <row r="1577">
          <cell r="B1577" t="str">
            <v>301011</v>
          </cell>
        </row>
        <row r="1577">
          <cell r="J1577">
            <v>0</v>
          </cell>
        </row>
        <row r="1577">
          <cell r="N1577" t="str">
            <v>2050202</v>
          </cell>
        </row>
        <row r="1577">
          <cell r="AJ1577" t="str">
            <v>3</v>
          </cell>
        </row>
        <row r="1578">
          <cell r="B1578" t="str">
            <v>301011</v>
          </cell>
        </row>
        <row r="1578">
          <cell r="J1578">
            <v>0</v>
          </cell>
        </row>
        <row r="1578">
          <cell r="N1578" t="str">
            <v>2050202</v>
          </cell>
        </row>
        <row r="1578">
          <cell r="AJ1578" t="str">
            <v>3</v>
          </cell>
        </row>
        <row r="1579">
          <cell r="B1579" t="str">
            <v>301011</v>
          </cell>
        </row>
        <row r="1579">
          <cell r="J1579">
            <v>13095.45</v>
          </cell>
        </row>
        <row r="1579">
          <cell r="N1579" t="str">
            <v>2050202</v>
          </cell>
        </row>
        <row r="1579">
          <cell r="AJ1579" t="str">
            <v>3</v>
          </cell>
        </row>
        <row r="1580">
          <cell r="B1580" t="str">
            <v>301011</v>
          </cell>
        </row>
        <row r="1580">
          <cell r="J1580">
            <v>8000</v>
          </cell>
        </row>
        <row r="1580">
          <cell r="N1580" t="str">
            <v>2050202</v>
          </cell>
        </row>
        <row r="1580">
          <cell r="AJ1580" t="str">
            <v>3</v>
          </cell>
        </row>
        <row r="1581">
          <cell r="B1581" t="str">
            <v>301011</v>
          </cell>
        </row>
        <row r="1581">
          <cell r="J1581">
            <v>0</v>
          </cell>
        </row>
        <row r="1581">
          <cell r="N1581" t="str">
            <v>2050202</v>
          </cell>
        </row>
        <row r="1581">
          <cell r="AJ1581" t="str">
            <v>3</v>
          </cell>
        </row>
        <row r="1582">
          <cell r="B1582" t="str">
            <v>301011</v>
          </cell>
        </row>
        <row r="1582">
          <cell r="J1582">
            <v>20850</v>
          </cell>
        </row>
        <row r="1582">
          <cell r="N1582" t="str">
            <v>2050202</v>
          </cell>
        </row>
        <row r="1582">
          <cell r="AJ1582" t="str">
            <v>3</v>
          </cell>
        </row>
        <row r="1583">
          <cell r="B1583" t="str">
            <v>301011</v>
          </cell>
        </row>
        <row r="1583">
          <cell r="J1583">
            <v>2351.85</v>
          </cell>
        </row>
        <row r="1583">
          <cell r="N1583" t="str">
            <v>2050202</v>
          </cell>
        </row>
        <row r="1583">
          <cell r="AJ1583" t="str">
            <v>3</v>
          </cell>
        </row>
        <row r="1584">
          <cell r="B1584" t="str">
            <v>301011</v>
          </cell>
        </row>
        <row r="1584">
          <cell r="J1584">
            <v>0</v>
          </cell>
        </row>
        <row r="1584">
          <cell r="N1584" t="str">
            <v>2050202</v>
          </cell>
        </row>
        <row r="1584">
          <cell r="AJ1584" t="str">
            <v>3</v>
          </cell>
        </row>
        <row r="1585">
          <cell r="B1585" t="str">
            <v>301011</v>
          </cell>
        </row>
        <row r="1585">
          <cell r="J1585">
            <v>1500</v>
          </cell>
        </row>
        <row r="1585">
          <cell r="N1585" t="str">
            <v>2050202</v>
          </cell>
        </row>
        <row r="1585">
          <cell r="AJ1585" t="str">
            <v>3</v>
          </cell>
        </row>
        <row r="1586">
          <cell r="B1586" t="str">
            <v>301011</v>
          </cell>
        </row>
        <row r="1586">
          <cell r="J1586">
            <v>300</v>
          </cell>
        </row>
        <row r="1586">
          <cell r="N1586" t="str">
            <v>2050202</v>
          </cell>
        </row>
        <row r="1586">
          <cell r="AJ1586" t="str">
            <v>3</v>
          </cell>
        </row>
        <row r="1587">
          <cell r="B1587" t="str">
            <v>301012</v>
          </cell>
        </row>
        <row r="1587">
          <cell r="J1587">
            <v>17208</v>
          </cell>
        </row>
        <row r="1587">
          <cell r="N1587" t="str">
            <v>2050202</v>
          </cell>
        </row>
        <row r="1587">
          <cell r="AJ1587" t="str">
            <v>3</v>
          </cell>
        </row>
        <row r="1588">
          <cell r="B1588" t="str">
            <v>301012</v>
          </cell>
        </row>
        <row r="1588">
          <cell r="J1588">
            <v>80000</v>
          </cell>
        </row>
        <row r="1588">
          <cell r="N1588" t="str">
            <v>2050201</v>
          </cell>
        </row>
        <row r="1588">
          <cell r="AJ1588" t="str">
            <v>3</v>
          </cell>
        </row>
        <row r="1589">
          <cell r="B1589" t="str">
            <v>301012</v>
          </cell>
        </row>
        <row r="1589">
          <cell r="J1589">
            <v>86262.6</v>
          </cell>
        </row>
        <row r="1589">
          <cell r="N1589" t="str">
            <v>2050201</v>
          </cell>
        </row>
        <row r="1589">
          <cell r="AJ1589" t="str">
            <v>3</v>
          </cell>
        </row>
        <row r="1590">
          <cell r="B1590" t="str">
            <v>301012</v>
          </cell>
        </row>
        <row r="1590">
          <cell r="J1590">
            <v>52250</v>
          </cell>
        </row>
        <row r="1590">
          <cell r="N1590" t="str">
            <v>2050201</v>
          </cell>
        </row>
        <row r="1590">
          <cell r="AJ1590" t="str">
            <v>3</v>
          </cell>
        </row>
        <row r="1591">
          <cell r="B1591" t="str">
            <v>301012</v>
          </cell>
        </row>
        <row r="1591">
          <cell r="J1591">
            <v>868.01</v>
          </cell>
        </row>
        <row r="1591">
          <cell r="N1591" t="str">
            <v>2050202</v>
          </cell>
        </row>
        <row r="1591">
          <cell r="AJ1591" t="str">
            <v>3</v>
          </cell>
        </row>
        <row r="1592">
          <cell r="B1592" t="str">
            <v>301012</v>
          </cell>
        </row>
        <row r="1592">
          <cell r="J1592">
            <v>110050</v>
          </cell>
        </row>
        <row r="1592">
          <cell r="N1592" t="str">
            <v>2050202</v>
          </cell>
        </row>
        <row r="1592">
          <cell r="AJ1592" t="str">
            <v>3</v>
          </cell>
        </row>
        <row r="1593">
          <cell r="B1593" t="str">
            <v>301012</v>
          </cell>
        </row>
        <row r="1593">
          <cell r="J1593">
            <v>0</v>
          </cell>
        </row>
        <row r="1593">
          <cell r="N1593" t="str">
            <v>2050202</v>
          </cell>
        </row>
        <row r="1593">
          <cell r="AJ1593" t="str">
            <v>3</v>
          </cell>
        </row>
        <row r="1594">
          <cell r="B1594" t="str">
            <v>301012</v>
          </cell>
        </row>
        <row r="1594">
          <cell r="J1594">
            <v>208000</v>
          </cell>
        </row>
        <row r="1594">
          <cell r="N1594" t="str">
            <v>2130599</v>
          </cell>
        </row>
        <row r="1594">
          <cell r="AJ1594" t="str">
            <v>3</v>
          </cell>
        </row>
        <row r="1595">
          <cell r="B1595" t="str">
            <v>301012</v>
          </cell>
        </row>
        <row r="1595">
          <cell r="J1595">
            <v>900000</v>
          </cell>
        </row>
        <row r="1595">
          <cell r="N1595" t="str">
            <v>2050202</v>
          </cell>
        </row>
        <row r="1595">
          <cell r="AJ1595" t="str">
            <v>3</v>
          </cell>
        </row>
        <row r="1596">
          <cell r="B1596" t="str">
            <v>301012</v>
          </cell>
        </row>
        <row r="1596">
          <cell r="J1596">
            <v>544285.67</v>
          </cell>
        </row>
        <row r="1596">
          <cell r="N1596" t="str">
            <v>2050202</v>
          </cell>
        </row>
        <row r="1596">
          <cell r="AJ1596" t="str">
            <v>3</v>
          </cell>
        </row>
        <row r="1597">
          <cell r="B1597" t="str">
            <v>301012</v>
          </cell>
        </row>
        <row r="1597">
          <cell r="J1597">
            <v>169500</v>
          </cell>
        </row>
        <row r="1597">
          <cell r="N1597" t="str">
            <v>2050202</v>
          </cell>
        </row>
        <row r="1597">
          <cell r="AJ1597" t="str">
            <v>3</v>
          </cell>
        </row>
        <row r="1598">
          <cell r="B1598" t="str">
            <v>301012</v>
          </cell>
        </row>
        <row r="1598">
          <cell r="J1598">
            <v>300000</v>
          </cell>
        </row>
        <row r="1598">
          <cell r="N1598" t="str">
            <v>2050202</v>
          </cell>
        </row>
        <row r="1598">
          <cell r="AJ1598" t="str">
            <v>3</v>
          </cell>
        </row>
        <row r="1599">
          <cell r="B1599" t="str">
            <v>301012</v>
          </cell>
        </row>
        <row r="1599">
          <cell r="J1599">
            <v>293268</v>
          </cell>
        </row>
        <row r="1599">
          <cell r="N1599" t="str">
            <v>2050202</v>
          </cell>
        </row>
        <row r="1599">
          <cell r="AJ1599" t="str">
            <v>1</v>
          </cell>
        </row>
        <row r="1600">
          <cell r="B1600" t="str">
            <v>301012</v>
          </cell>
        </row>
        <row r="1600">
          <cell r="J1600">
            <v>926879.29</v>
          </cell>
        </row>
        <row r="1600">
          <cell r="N1600" t="str">
            <v>2050202</v>
          </cell>
        </row>
        <row r="1600">
          <cell r="AJ1600" t="str">
            <v>1</v>
          </cell>
        </row>
        <row r="1601">
          <cell r="B1601" t="str">
            <v>301012</v>
          </cell>
        </row>
        <row r="1601">
          <cell r="J1601">
            <v>1491052</v>
          </cell>
        </row>
        <row r="1601">
          <cell r="N1601" t="str">
            <v>2050202</v>
          </cell>
        </row>
        <row r="1601">
          <cell r="AJ1601" t="str">
            <v>1</v>
          </cell>
        </row>
        <row r="1602">
          <cell r="B1602" t="str">
            <v>301012</v>
          </cell>
        </row>
        <row r="1602">
          <cell r="J1602">
            <v>2050952.43</v>
          </cell>
        </row>
        <row r="1602">
          <cell r="N1602" t="str">
            <v>2050202</v>
          </cell>
        </row>
        <row r="1602">
          <cell r="AJ1602" t="str">
            <v>1</v>
          </cell>
        </row>
        <row r="1603">
          <cell r="B1603" t="str">
            <v>301012</v>
          </cell>
        </row>
        <row r="1603">
          <cell r="J1603">
            <v>9184458.02</v>
          </cell>
        </row>
        <row r="1603">
          <cell r="N1603" t="str">
            <v>2050202</v>
          </cell>
        </row>
        <row r="1603">
          <cell r="AJ1603" t="str">
            <v>1</v>
          </cell>
        </row>
        <row r="1604">
          <cell r="B1604" t="str">
            <v>301012</v>
          </cell>
        </row>
        <row r="1604">
          <cell r="J1604">
            <v>121210.4</v>
          </cell>
        </row>
        <row r="1604">
          <cell r="N1604" t="str">
            <v>2050202</v>
          </cell>
        </row>
        <row r="1604">
          <cell r="AJ1604" t="str">
            <v>2</v>
          </cell>
        </row>
        <row r="1605">
          <cell r="B1605" t="str">
            <v>301012</v>
          </cell>
        </row>
        <row r="1605">
          <cell r="J1605">
            <v>385320</v>
          </cell>
        </row>
        <row r="1605">
          <cell r="N1605" t="str">
            <v>2050202</v>
          </cell>
        </row>
        <row r="1605">
          <cell r="AJ1605" t="str">
            <v>1</v>
          </cell>
        </row>
        <row r="1606">
          <cell r="B1606" t="str">
            <v>301012</v>
          </cell>
        </row>
        <row r="1606">
          <cell r="J1606">
            <v>247444.86</v>
          </cell>
        </row>
        <row r="1606">
          <cell r="N1606" t="str">
            <v>2050202</v>
          </cell>
        </row>
        <row r="1606">
          <cell r="AJ1606" t="str">
            <v>1</v>
          </cell>
        </row>
        <row r="1607">
          <cell r="B1607" t="str">
            <v>301012</v>
          </cell>
        </row>
        <row r="1607">
          <cell r="J1607">
            <v>566640.32</v>
          </cell>
        </row>
        <row r="1607">
          <cell r="N1607" t="str">
            <v>2050202</v>
          </cell>
        </row>
        <row r="1607">
          <cell r="AJ1607" t="str">
            <v>1</v>
          </cell>
        </row>
        <row r="1608">
          <cell r="B1608" t="str">
            <v>301012</v>
          </cell>
        </row>
        <row r="1608">
          <cell r="J1608">
            <v>1435263.51</v>
          </cell>
        </row>
        <row r="1608">
          <cell r="N1608" t="str">
            <v>2050202</v>
          </cell>
        </row>
        <row r="1608">
          <cell r="AJ1608" t="str">
            <v>1</v>
          </cell>
        </row>
        <row r="1609">
          <cell r="B1609" t="str">
            <v>301012</v>
          </cell>
        </row>
        <row r="1609">
          <cell r="J1609">
            <v>142563.51</v>
          </cell>
        </row>
        <row r="1609">
          <cell r="N1609" t="str">
            <v>2050202</v>
          </cell>
        </row>
        <row r="1609">
          <cell r="AJ1609" t="str">
            <v>1</v>
          </cell>
        </row>
        <row r="1610">
          <cell r="B1610" t="str">
            <v>301012</v>
          </cell>
        </row>
        <row r="1610">
          <cell r="J1610">
            <v>1608085.15</v>
          </cell>
        </row>
        <row r="1610">
          <cell r="N1610" t="str">
            <v>2050202</v>
          </cell>
        </row>
        <row r="1610">
          <cell r="AJ1610" t="str">
            <v>1</v>
          </cell>
        </row>
        <row r="1611">
          <cell r="B1611" t="str">
            <v>301012</v>
          </cell>
        </row>
        <row r="1611">
          <cell r="J1611">
            <v>156943.61</v>
          </cell>
        </row>
        <row r="1611">
          <cell r="N1611" t="str">
            <v>2050202</v>
          </cell>
        </row>
        <row r="1611">
          <cell r="AJ1611" t="str">
            <v>2</v>
          </cell>
        </row>
        <row r="1612">
          <cell r="B1612" t="str">
            <v>301012</v>
          </cell>
        </row>
        <row r="1612">
          <cell r="J1612">
            <v>132600</v>
          </cell>
        </row>
        <row r="1612">
          <cell r="N1612" t="str">
            <v>2050202</v>
          </cell>
        </row>
        <row r="1612">
          <cell r="AJ1612" t="str">
            <v>2</v>
          </cell>
        </row>
        <row r="1613">
          <cell r="B1613" t="str">
            <v>301012</v>
          </cell>
        </row>
        <row r="1613">
          <cell r="J1613">
            <v>1257165.12</v>
          </cell>
        </row>
        <row r="1613">
          <cell r="N1613" t="str">
            <v>2050202</v>
          </cell>
        </row>
        <row r="1613">
          <cell r="AJ1613" t="str">
            <v>1</v>
          </cell>
        </row>
        <row r="1614">
          <cell r="B1614" t="str">
            <v>301012</v>
          </cell>
        </row>
        <row r="1614">
          <cell r="J1614">
            <v>1500</v>
          </cell>
        </row>
        <row r="1614">
          <cell r="N1614" t="str">
            <v>2050202</v>
          </cell>
        </row>
        <row r="1614">
          <cell r="AJ1614" t="str">
            <v>3</v>
          </cell>
        </row>
        <row r="1615">
          <cell r="B1615" t="str">
            <v>301012</v>
          </cell>
        </row>
        <row r="1615">
          <cell r="J1615">
            <v>4800</v>
          </cell>
        </row>
        <row r="1615">
          <cell r="N1615" t="str">
            <v>2050202</v>
          </cell>
        </row>
        <row r="1615">
          <cell r="AJ1615" t="str">
            <v>3</v>
          </cell>
        </row>
        <row r="1616">
          <cell r="B1616" t="str">
            <v>301012</v>
          </cell>
        </row>
        <row r="1616">
          <cell r="J1616">
            <v>3600</v>
          </cell>
        </row>
        <row r="1616">
          <cell r="N1616" t="str">
            <v>2050202</v>
          </cell>
        </row>
        <row r="1616">
          <cell r="AJ1616" t="str">
            <v>3</v>
          </cell>
        </row>
        <row r="1617">
          <cell r="B1617" t="str">
            <v>301012</v>
          </cell>
        </row>
        <row r="1617">
          <cell r="J1617">
            <v>5232.24</v>
          </cell>
        </row>
        <row r="1617">
          <cell r="N1617" t="str">
            <v>2050202</v>
          </cell>
        </row>
        <row r="1617">
          <cell r="AJ1617" t="str">
            <v>3</v>
          </cell>
        </row>
        <row r="1618">
          <cell r="B1618" t="str">
            <v>301012</v>
          </cell>
        </row>
        <row r="1618">
          <cell r="J1618">
            <v>5362.23</v>
          </cell>
        </row>
        <row r="1618">
          <cell r="N1618" t="str">
            <v>2050202</v>
          </cell>
        </row>
        <row r="1618">
          <cell r="AJ1618" t="str">
            <v>3</v>
          </cell>
        </row>
        <row r="1619">
          <cell r="B1619" t="str">
            <v>301012</v>
          </cell>
        </row>
        <row r="1619">
          <cell r="J1619">
            <v>3500</v>
          </cell>
        </row>
        <row r="1619">
          <cell r="N1619" t="str">
            <v>2050202</v>
          </cell>
        </row>
        <row r="1619">
          <cell r="AJ1619" t="str">
            <v>3</v>
          </cell>
        </row>
        <row r="1620">
          <cell r="B1620" t="str">
            <v>301012</v>
          </cell>
        </row>
        <row r="1620">
          <cell r="J1620">
            <v>6000</v>
          </cell>
        </row>
        <row r="1620">
          <cell r="N1620" t="str">
            <v>2050202</v>
          </cell>
        </row>
        <row r="1620">
          <cell r="AJ1620" t="str">
            <v>3</v>
          </cell>
        </row>
        <row r="1621">
          <cell r="B1621" t="str">
            <v>301012</v>
          </cell>
        </row>
        <row r="1621">
          <cell r="J1621">
            <v>4100</v>
          </cell>
        </row>
        <row r="1621">
          <cell r="N1621" t="str">
            <v>2050202</v>
          </cell>
        </row>
        <row r="1621">
          <cell r="AJ1621" t="str">
            <v>3</v>
          </cell>
        </row>
        <row r="1622">
          <cell r="B1622" t="str">
            <v>301012</v>
          </cell>
        </row>
        <row r="1622">
          <cell r="J1622">
            <v>1500</v>
          </cell>
        </row>
        <row r="1622">
          <cell r="N1622" t="str">
            <v>2050202</v>
          </cell>
        </row>
        <row r="1622">
          <cell r="AJ1622" t="str">
            <v>3</v>
          </cell>
        </row>
        <row r="1623">
          <cell r="B1623" t="str">
            <v>301012</v>
          </cell>
        </row>
        <row r="1623">
          <cell r="J1623">
            <v>2000</v>
          </cell>
        </row>
        <row r="1623">
          <cell r="N1623" t="str">
            <v>2050202</v>
          </cell>
        </row>
        <row r="1623">
          <cell r="AJ1623" t="str">
            <v>3</v>
          </cell>
        </row>
        <row r="1624">
          <cell r="B1624" t="str">
            <v>301012</v>
          </cell>
        </row>
        <row r="1624">
          <cell r="J1624">
            <v>3000</v>
          </cell>
        </row>
        <row r="1624">
          <cell r="N1624" t="str">
            <v>2050202</v>
          </cell>
        </row>
        <row r="1624">
          <cell r="AJ1624" t="str">
            <v>3</v>
          </cell>
        </row>
        <row r="1625">
          <cell r="B1625" t="str">
            <v>301012</v>
          </cell>
        </row>
        <row r="1625">
          <cell r="J1625">
            <v>12467</v>
          </cell>
        </row>
        <row r="1625">
          <cell r="N1625" t="str">
            <v>2050202</v>
          </cell>
        </row>
        <row r="1625">
          <cell r="AJ1625" t="str">
            <v>3</v>
          </cell>
        </row>
        <row r="1626">
          <cell r="B1626" t="str">
            <v>301012</v>
          </cell>
        </row>
        <row r="1626">
          <cell r="J1626">
            <v>4000</v>
          </cell>
        </row>
        <row r="1626">
          <cell r="N1626" t="str">
            <v>2050202</v>
          </cell>
        </row>
        <row r="1626">
          <cell r="AJ1626" t="str">
            <v>3</v>
          </cell>
        </row>
        <row r="1627">
          <cell r="B1627" t="str">
            <v>301013</v>
          </cell>
        </row>
        <row r="1627">
          <cell r="J1627">
            <v>463587.63</v>
          </cell>
        </row>
        <row r="1627">
          <cell r="N1627" t="str">
            <v>2050202</v>
          </cell>
        </row>
        <row r="1627">
          <cell r="AJ1627" t="str">
            <v>3</v>
          </cell>
        </row>
        <row r="1628">
          <cell r="B1628" t="str">
            <v>301013</v>
          </cell>
        </row>
        <row r="1628">
          <cell r="J1628">
            <v>167490.81</v>
          </cell>
        </row>
        <row r="1628">
          <cell r="N1628" t="str">
            <v>2050202</v>
          </cell>
        </row>
        <row r="1628">
          <cell r="AJ1628" t="str">
            <v>3</v>
          </cell>
        </row>
        <row r="1629">
          <cell r="B1629" t="str">
            <v>301013</v>
          </cell>
        </row>
        <row r="1629">
          <cell r="J1629">
            <v>24839.5</v>
          </cell>
        </row>
        <row r="1629">
          <cell r="N1629" t="str">
            <v>2050202</v>
          </cell>
        </row>
        <row r="1629">
          <cell r="AJ1629" t="str">
            <v>3</v>
          </cell>
        </row>
        <row r="1630">
          <cell r="B1630" t="str">
            <v>301013</v>
          </cell>
        </row>
        <row r="1630">
          <cell r="J1630">
            <v>238549.6</v>
          </cell>
        </row>
        <row r="1630">
          <cell r="N1630" t="str">
            <v>2050202</v>
          </cell>
        </row>
        <row r="1630">
          <cell r="AJ1630" t="str">
            <v>3</v>
          </cell>
        </row>
        <row r="1631">
          <cell r="B1631" t="str">
            <v>301013</v>
          </cell>
        </row>
        <row r="1631">
          <cell r="J1631">
            <v>243188.64</v>
          </cell>
        </row>
        <row r="1631">
          <cell r="N1631" t="str">
            <v>2050202</v>
          </cell>
        </row>
        <row r="1631">
          <cell r="AJ1631" t="str">
            <v>3</v>
          </cell>
        </row>
        <row r="1632">
          <cell r="B1632" t="str">
            <v>301013</v>
          </cell>
        </row>
        <row r="1632">
          <cell r="J1632">
            <v>510038.42</v>
          </cell>
        </row>
        <row r="1632">
          <cell r="N1632" t="str">
            <v>2050202</v>
          </cell>
        </row>
        <row r="1632">
          <cell r="AJ1632" t="str">
            <v>3</v>
          </cell>
        </row>
        <row r="1633">
          <cell r="B1633" t="str">
            <v>301013</v>
          </cell>
        </row>
        <row r="1633">
          <cell r="J1633">
            <v>71080.64</v>
          </cell>
        </row>
        <row r="1633">
          <cell r="N1633" t="str">
            <v>2050202</v>
          </cell>
        </row>
        <row r="1633">
          <cell r="AJ1633" t="str">
            <v>3</v>
          </cell>
        </row>
        <row r="1634">
          <cell r="B1634" t="str">
            <v>301013</v>
          </cell>
        </row>
        <row r="1634">
          <cell r="J1634">
            <v>4525</v>
          </cell>
        </row>
        <row r="1634">
          <cell r="N1634" t="str">
            <v>2050203</v>
          </cell>
        </row>
        <row r="1634">
          <cell r="AJ1634" t="str">
            <v>3</v>
          </cell>
        </row>
        <row r="1635">
          <cell r="B1635" t="str">
            <v>301013</v>
          </cell>
        </row>
        <row r="1635">
          <cell r="J1635">
            <v>20745</v>
          </cell>
        </row>
        <row r="1635">
          <cell r="N1635" t="str">
            <v>2050202</v>
          </cell>
        </row>
        <row r="1635">
          <cell r="AJ1635" t="str">
            <v>3</v>
          </cell>
        </row>
        <row r="1636">
          <cell r="B1636" t="str">
            <v>302001</v>
          </cell>
        </row>
        <row r="1636">
          <cell r="J1636">
            <v>10000</v>
          </cell>
        </row>
        <row r="1636">
          <cell r="N1636" t="str">
            <v>2070199</v>
          </cell>
        </row>
        <row r="1636">
          <cell r="AJ1636" t="str">
            <v>3</v>
          </cell>
        </row>
        <row r="1637">
          <cell r="B1637" t="str">
            <v>302001</v>
          </cell>
        </row>
        <row r="1637">
          <cell r="J1637">
            <v>16260.37</v>
          </cell>
        </row>
        <row r="1637">
          <cell r="N1637" t="str">
            <v>2070102</v>
          </cell>
        </row>
        <row r="1637">
          <cell r="AJ1637" t="str">
            <v>3</v>
          </cell>
        </row>
        <row r="1638">
          <cell r="B1638" t="str">
            <v>302001</v>
          </cell>
        </row>
        <row r="1638">
          <cell r="J1638">
            <v>0</v>
          </cell>
        </row>
        <row r="1638">
          <cell r="N1638" t="str">
            <v>2070899</v>
          </cell>
        </row>
        <row r="1638">
          <cell r="AJ1638" t="str">
            <v>3</v>
          </cell>
        </row>
        <row r="1639">
          <cell r="B1639" t="str">
            <v>302001</v>
          </cell>
        </row>
        <row r="1639">
          <cell r="J1639">
            <v>85600</v>
          </cell>
        </row>
        <row r="1639">
          <cell r="N1639" t="str">
            <v>2070204</v>
          </cell>
        </row>
        <row r="1639">
          <cell r="AJ1639" t="str">
            <v>3</v>
          </cell>
        </row>
        <row r="1640">
          <cell r="B1640" t="str">
            <v>302001</v>
          </cell>
        </row>
        <row r="1640">
          <cell r="J1640">
            <v>165617.31</v>
          </cell>
        </row>
        <row r="1640">
          <cell r="N1640" t="str">
            <v>2070109</v>
          </cell>
        </row>
        <row r="1640">
          <cell r="AJ1640" t="str">
            <v>3</v>
          </cell>
        </row>
        <row r="1641">
          <cell r="B1641" t="str">
            <v>302001</v>
          </cell>
        </row>
        <row r="1641">
          <cell r="J1641">
            <v>50000</v>
          </cell>
        </row>
        <row r="1641">
          <cell r="N1641" t="str">
            <v>2070109</v>
          </cell>
        </row>
        <row r="1641">
          <cell r="AJ1641" t="str">
            <v>3</v>
          </cell>
        </row>
        <row r="1642">
          <cell r="B1642" t="str">
            <v>302001</v>
          </cell>
        </row>
        <row r="1642">
          <cell r="J1642">
            <v>67116.34</v>
          </cell>
        </row>
        <row r="1642">
          <cell r="N1642" t="str">
            <v>2070109</v>
          </cell>
        </row>
        <row r="1642">
          <cell r="AJ1642" t="str">
            <v>3</v>
          </cell>
        </row>
        <row r="1643">
          <cell r="B1643" t="str">
            <v>302001</v>
          </cell>
        </row>
        <row r="1643">
          <cell r="J1643">
            <v>12565</v>
          </cell>
        </row>
        <row r="1643">
          <cell r="N1643" t="str">
            <v>2070109</v>
          </cell>
        </row>
        <row r="1643">
          <cell r="AJ1643" t="str">
            <v>3</v>
          </cell>
        </row>
        <row r="1644">
          <cell r="B1644" t="str">
            <v>302001</v>
          </cell>
        </row>
        <row r="1644">
          <cell r="J1644">
            <v>0</v>
          </cell>
        </row>
        <row r="1644">
          <cell r="N1644" t="str">
            <v>2070109</v>
          </cell>
        </row>
        <row r="1644">
          <cell r="AJ1644" t="str">
            <v>3</v>
          </cell>
        </row>
        <row r="1645">
          <cell r="B1645" t="str">
            <v>302001</v>
          </cell>
        </row>
        <row r="1645">
          <cell r="J1645">
            <v>237418.7</v>
          </cell>
        </row>
        <row r="1645">
          <cell r="N1645" t="str">
            <v>2070101</v>
          </cell>
        </row>
        <row r="1645">
          <cell r="AJ1645" t="str">
            <v>1</v>
          </cell>
        </row>
        <row r="1646">
          <cell r="B1646" t="str">
            <v>302001</v>
          </cell>
        </row>
        <row r="1646">
          <cell r="J1646">
            <v>62664</v>
          </cell>
        </row>
        <row r="1646">
          <cell r="N1646" t="str">
            <v>2070101</v>
          </cell>
        </row>
        <row r="1646">
          <cell r="AJ1646" t="str">
            <v>1</v>
          </cell>
        </row>
        <row r="1647">
          <cell r="B1647" t="str">
            <v>302001</v>
          </cell>
        </row>
        <row r="1647">
          <cell r="J1647">
            <v>155976</v>
          </cell>
        </row>
        <row r="1647">
          <cell r="N1647" t="str">
            <v>2070101</v>
          </cell>
        </row>
        <row r="1647">
          <cell r="AJ1647" t="str">
            <v>1</v>
          </cell>
        </row>
        <row r="1648">
          <cell r="B1648" t="str">
            <v>302001</v>
          </cell>
        </row>
        <row r="1648">
          <cell r="J1648">
            <v>512688</v>
          </cell>
        </row>
        <row r="1648">
          <cell r="N1648" t="str">
            <v>2070101</v>
          </cell>
        </row>
        <row r="1648">
          <cell r="AJ1648" t="str">
            <v>1</v>
          </cell>
        </row>
        <row r="1649">
          <cell r="B1649" t="str">
            <v>302001</v>
          </cell>
        </row>
        <row r="1649">
          <cell r="J1649">
            <v>113929.6</v>
          </cell>
        </row>
        <row r="1649">
          <cell r="N1649" t="str">
            <v>2070101</v>
          </cell>
        </row>
        <row r="1649">
          <cell r="AJ1649" t="str">
            <v>1</v>
          </cell>
        </row>
        <row r="1650">
          <cell r="B1650" t="str">
            <v>302001</v>
          </cell>
        </row>
        <row r="1650">
          <cell r="J1650">
            <v>47838.26</v>
          </cell>
        </row>
        <row r="1650">
          <cell r="N1650" t="str">
            <v>2070101</v>
          </cell>
        </row>
        <row r="1650">
          <cell r="AJ1650" t="str">
            <v>2</v>
          </cell>
        </row>
        <row r="1651">
          <cell r="B1651" t="str">
            <v>302001</v>
          </cell>
        </row>
        <row r="1651">
          <cell r="J1651">
            <v>900</v>
          </cell>
        </row>
        <row r="1651">
          <cell r="N1651" t="str">
            <v>2070101</v>
          </cell>
        </row>
        <row r="1651">
          <cell r="AJ1651" t="str">
            <v>1</v>
          </cell>
        </row>
        <row r="1652">
          <cell r="B1652" t="str">
            <v>302001</v>
          </cell>
        </row>
        <row r="1652">
          <cell r="J1652">
            <v>1300</v>
          </cell>
        </row>
        <row r="1652">
          <cell r="N1652" t="str">
            <v>2070101</v>
          </cell>
        </row>
        <row r="1652">
          <cell r="AJ1652" t="str">
            <v>2</v>
          </cell>
        </row>
        <row r="1653">
          <cell r="B1653" t="str">
            <v>302001</v>
          </cell>
        </row>
        <row r="1653">
          <cell r="J1653">
            <v>78001.18</v>
          </cell>
        </row>
        <row r="1653">
          <cell r="N1653" t="str">
            <v>2070101</v>
          </cell>
        </row>
        <row r="1653">
          <cell r="AJ1653" t="str">
            <v>1</v>
          </cell>
        </row>
        <row r="1654">
          <cell r="B1654" t="str">
            <v>302001</v>
          </cell>
        </row>
        <row r="1654">
          <cell r="J1654">
            <v>6878.59</v>
          </cell>
        </row>
        <row r="1654">
          <cell r="N1654" t="str">
            <v>2070101</v>
          </cell>
        </row>
        <row r="1654">
          <cell r="AJ1654" t="str">
            <v>1</v>
          </cell>
        </row>
        <row r="1655">
          <cell r="B1655" t="str">
            <v>302001</v>
          </cell>
        </row>
        <row r="1655">
          <cell r="J1655">
            <v>36860.8</v>
          </cell>
        </row>
        <row r="1655">
          <cell r="N1655" t="str">
            <v>2070101</v>
          </cell>
        </row>
        <row r="1655">
          <cell r="AJ1655" t="str">
            <v>1</v>
          </cell>
        </row>
        <row r="1656">
          <cell r="B1656" t="str">
            <v>302001</v>
          </cell>
        </row>
        <row r="1656">
          <cell r="J1656">
            <v>124603.06</v>
          </cell>
        </row>
        <row r="1656">
          <cell r="N1656" t="str">
            <v>2070101</v>
          </cell>
        </row>
        <row r="1656">
          <cell r="AJ1656" t="str">
            <v>1</v>
          </cell>
        </row>
        <row r="1657">
          <cell r="B1657" t="str">
            <v>302001</v>
          </cell>
        </row>
        <row r="1657">
          <cell r="J1657">
            <v>20000</v>
          </cell>
        </row>
        <row r="1657">
          <cell r="N1657" t="str">
            <v>2070101</v>
          </cell>
        </row>
        <row r="1657">
          <cell r="AJ1657" t="str">
            <v>2</v>
          </cell>
        </row>
        <row r="1658">
          <cell r="B1658" t="str">
            <v>302001</v>
          </cell>
        </row>
        <row r="1658">
          <cell r="J1658">
            <v>15000</v>
          </cell>
        </row>
        <row r="1658">
          <cell r="N1658" t="str">
            <v>2070101</v>
          </cell>
        </row>
        <row r="1658">
          <cell r="AJ1658" t="str">
            <v>2</v>
          </cell>
        </row>
        <row r="1659">
          <cell r="B1659" t="str">
            <v>302001</v>
          </cell>
        </row>
        <row r="1659">
          <cell r="J1659">
            <v>3612</v>
          </cell>
        </row>
        <row r="1659">
          <cell r="N1659" t="str">
            <v>2070101</v>
          </cell>
        </row>
        <row r="1659">
          <cell r="AJ1659" t="str">
            <v>2</v>
          </cell>
        </row>
        <row r="1660">
          <cell r="B1660" t="str">
            <v>302001</v>
          </cell>
        </row>
        <row r="1660">
          <cell r="J1660">
            <v>1501</v>
          </cell>
        </row>
        <row r="1660">
          <cell r="N1660" t="str">
            <v>2070101</v>
          </cell>
        </row>
        <row r="1660">
          <cell r="AJ1660" t="str">
            <v>2</v>
          </cell>
        </row>
        <row r="1661">
          <cell r="B1661" t="str">
            <v>302001</v>
          </cell>
        </row>
        <row r="1661">
          <cell r="J1661">
            <v>37605.77</v>
          </cell>
        </row>
        <row r="1661">
          <cell r="N1661" t="str">
            <v>2070101</v>
          </cell>
        </row>
        <row r="1661">
          <cell r="AJ1661" t="str">
            <v>2</v>
          </cell>
        </row>
        <row r="1662">
          <cell r="B1662" t="str">
            <v>302001</v>
          </cell>
        </row>
        <row r="1662">
          <cell r="J1662">
            <v>8926.89</v>
          </cell>
        </row>
        <row r="1662">
          <cell r="N1662" t="str">
            <v>2070101</v>
          </cell>
        </row>
        <row r="1662">
          <cell r="AJ1662" t="str">
            <v>2</v>
          </cell>
        </row>
        <row r="1663">
          <cell r="B1663" t="str">
            <v>302001</v>
          </cell>
        </row>
        <row r="1663">
          <cell r="J1663">
            <v>2295.45</v>
          </cell>
        </row>
        <row r="1663">
          <cell r="N1663" t="str">
            <v>2070101</v>
          </cell>
        </row>
        <row r="1663">
          <cell r="AJ1663" t="str">
            <v>2</v>
          </cell>
        </row>
        <row r="1664">
          <cell r="B1664" t="str">
            <v>302001</v>
          </cell>
        </row>
        <row r="1664">
          <cell r="J1664">
            <v>23001.8</v>
          </cell>
        </row>
        <row r="1664">
          <cell r="N1664" t="str">
            <v>2070101</v>
          </cell>
        </row>
        <row r="1664">
          <cell r="AJ1664" t="str">
            <v>2</v>
          </cell>
        </row>
        <row r="1665">
          <cell r="B1665" t="str">
            <v>302001</v>
          </cell>
        </row>
        <row r="1665">
          <cell r="J1665">
            <v>18401.44</v>
          </cell>
        </row>
        <row r="1665">
          <cell r="N1665" t="str">
            <v>2070101</v>
          </cell>
        </row>
        <row r="1665">
          <cell r="AJ1665" t="str">
            <v>2</v>
          </cell>
        </row>
        <row r="1666">
          <cell r="B1666" t="str">
            <v>302001</v>
          </cell>
        </row>
        <row r="1666">
          <cell r="J1666">
            <v>110408.64</v>
          </cell>
        </row>
        <row r="1666">
          <cell r="N1666" t="str">
            <v>2070101</v>
          </cell>
        </row>
        <row r="1666">
          <cell r="AJ1666" t="str">
            <v>1</v>
          </cell>
        </row>
        <row r="1667">
          <cell r="B1667" t="str">
            <v>302001</v>
          </cell>
        </row>
        <row r="1667">
          <cell r="J1667">
            <v>0</v>
          </cell>
        </row>
        <row r="1667">
          <cell r="N1667" t="str">
            <v>2070109</v>
          </cell>
        </row>
        <row r="1667">
          <cell r="AJ1667" t="str">
            <v>3</v>
          </cell>
        </row>
        <row r="1668">
          <cell r="B1668" t="str">
            <v>302001</v>
          </cell>
        </row>
        <row r="1668">
          <cell r="J1668">
            <v>118920</v>
          </cell>
        </row>
        <row r="1668">
          <cell r="N1668" t="str">
            <v>2070102</v>
          </cell>
        </row>
        <row r="1668">
          <cell r="AJ1668" t="str">
            <v>3</v>
          </cell>
        </row>
        <row r="1669">
          <cell r="B1669" t="str">
            <v>302001</v>
          </cell>
        </row>
        <row r="1669">
          <cell r="J1669">
            <v>25000</v>
          </cell>
        </row>
        <row r="1669">
          <cell r="N1669" t="str">
            <v>2070302</v>
          </cell>
        </row>
        <row r="1669">
          <cell r="AJ1669" t="str">
            <v>3</v>
          </cell>
        </row>
        <row r="1670">
          <cell r="B1670" t="str">
            <v>302001</v>
          </cell>
        </row>
        <row r="1670">
          <cell r="J1670">
            <v>8440</v>
          </cell>
        </row>
        <row r="1670">
          <cell r="N1670" t="str">
            <v>2070302</v>
          </cell>
        </row>
        <row r="1670">
          <cell r="AJ1670" t="str">
            <v>3</v>
          </cell>
        </row>
        <row r="1671">
          <cell r="B1671" t="str">
            <v>302001</v>
          </cell>
        </row>
        <row r="1671">
          <cell r="J1671">
            <v>36</v>
          </cell>
        </row>
        <row r="1671">
          <cell r="N1671" t="str">
            <v>2070302</v>
          </cell>
        </row>
        <row r="1671">
          <cell r="AJ1671" t="str">
            <v>3</v>
          </cell>
        </row>
        <row r="1672">
          <cell r="B1672" t="str">
            <v>302001</v>
          </cell>
        </row>
        <row r="1672">
          <cell r="J1672">
            <v>0</v>
          </cell>
        </row>
        <row r="1672">
          <cell r="N1672" t="str">
            <v>2070109</v>
          </cell>
        </row>
        <row r="1672">
          <cell r="AJ1672" t="str">
            <v>3</v>
          </cell>
        </row>
        <row r="1673">
          <cell r="B1673" t="str">
            <v>302001</v>
          </cell>
        </row>
        <row r="1673">
          <cell r="J1673">
            <v>0</v>
          </cell>
        </row>
        <row r="1673">
          <cell r="N1673" t="str">
            <v>2070109</v>
          </cell>
        </row>
        <row r="1673">
          <cell r="AJ1673" t="str">
            <v>3</v>
          </cell>
        </row>
        <row r="1674">
          <cell r="B1674" t="str">
            <v>302001</v>
          </cell>
        </row>
        <row r="1674">
          <cell r="J1674">
            <v>20000</v>
          </cell>
        </row>
        <row r="1674">
          <cell r="N1674" t="str">
            <v>2070109</v>
          </cell>
        </row>
        <row r="1674">
          <cell r="AJ1674" t="str">
            <v>3</v>
          </cell>
        </row>
        <row r="1675">
          <cell r="B1675" t="str">
            <v>302001</v>
          </cell>
        </row>
        <row r="1675">
          <cell r="J1675">
            <v>30000</v>
          </cell>
        </row>
        <row r="1675">
          <cell r="N1675" t="str">
            <v>2070109</v>
          </cell>
        </row>
        <row r="1675">
          <cell r="AJ1675" t="str">
            <v>3</v>
          </cell>
        </row>
        <row r="1676">
          <cell r="B1676" t="str">
            <v>302001</v>
          </cell>
        </row>
        <row r="1676">
          <cell r="J1676">
            <v>0</v>
          </cell>
        </row>
        <row r="1676">
          <cell r="N1676" t="str">
            <v>2070109</v>
          </cell>
        </row>
        <row r="1676">
          <cell r="AJ1676" t="str">
            <v>3</v>
          </cell>
        </row>
        <row r="1677">
          <cell r="B1677" t="str">
            <v>302001</v>
          </cell>
        </row>
        <row r="1677">
          <cell r="J1677">
            <v>0</v>
          </cell>
        </row>
        <row r="1677">
          <cell r="N1677" t="str">
            <v>2070109</v>
          </cell>
        </row>
        <row r="1677">
          <cell r="AJ1677" t="str">
            <v>3</v>
          </cell>
        </row>
        <row r="1678">
          <cell r="B1678" t="str">
            <v>302001</v>
          </cell>
        </row>
        <row r="1678">
          <cell r="J1678">
            <v>31578.47</v>
          </cell>
        </row>
        <row r="1678">
          <cell r="N1678" t="str">
            <v>2070109</v>
          </cell>
        </row>
        <row r="1678">
          <cell r="AJ1678" t="str">
            <v>3</v>
          </cell>
        </row>
        <row r="1679">
          <cell r="B1679" t="str">
            <v>302001</v>
          </cell>
        </row>
        <row r="1679">
          <cell r="J1679">
            <v>0</v>
          </cell>
        </row>
        <row r="1679">
          <cell r="N1679" t="str">
            <v>2070109</v>
          </cell>
        </row>
        <row r="1679">
          <cell r="AJ1679" t="str">
            <v>3</v>
          </cell>
        </row>
        <row r="1680">
          <cell r="B1680" t="str">
            <v>302001</v>
          </cell>
        </row>
        <row r="1680">
          <cell r="J1680">
            <v>20000</v>
          </cell>
        </row>
        <row r="1680">
          <cell r="N1680" t="str">
            <v>2070202</v>
          </cell>
        </row>
        <row r="1680">
          <cell r="AJ1680" t="str">
            <v>3</v>
          </cell>
        </row>
        <row r="1681">
          <cell r="B1681" t="str">
            <v>302001</v>
          </cell>
        </row>
        <row r="1681">
          <cell r="J1681">
            <v>100000</v>
          </cell>
        </row>
        <row r="1681">
          <cell r="N1681" t="str">
            <v>2070199</v>
          </cell>
        </row>
        <row r="1681">
          <cell r="AJ1681" t="str">
            <v>3</v>
          </cell>
        </row>
        <row r="1682">
          <cell r="B1682" t="str">
            <v>303001</v>
          </cell>
        </row>
        <row r="1682">
          <cell r="J1682">
            <v>0</v>
          </cell>
        </row>
        <row r="1682">
          <cell r="N1682" t="str">
            <v>2070899</v>
          </cell>
        </row>
        <row r="1682">
          <cell r="AJ1682" t="str">
            <v>3</v>
          </cell>
        </row>
        <row r="1683">
          <cell r="B1683" t="str">
            <v>303001</v>
          </cell>
        </row>
        <row r="1683">
          <cell r="J1683">
            <v>166442.08</v>
          </cell>
        </row>
        <row r="1683">
          <cell r="N1683" t="str">
            <v>2060101</v>
          </cell>
        </row>
        <row r="1683">
          <cell r="AJ1683" t="str">
            <v>1</v>
          </cell>
        </row>
        <row r="1684">
          <cell r="B1684" t="str">
            <v>303001</v>
          </cell>
        </row>
        <row r="1684">
          <cell r="J1684">
            <v>49856.83</v>
          </cell>
        </row>
        <row r="1684">
          <cell r="N1684" t="str">
            <v>2060101</v>
          </cell>
        </row>
        <row r="1684">
          <cell r="AJ1684" t="str">
            <v>1</v>
          </cell>
        </row>
        <row r="1685">
          <cell r="B1685" t="str">
            <v>303001</v>
          </cell>
        </row>
        <row r="1685">
          <cell r="J1685">
            <v>72592.56</v>
          </cell>
        </row>
        <row r="1685">
          <cell r="N1685" t="str">
            <v>2060101</v>
          </cell>
        </row>
        <row r="1685">
          <cell r="AJ1685" t="str">
            <v>1</v>
          </cell>
        </row>
        <row r="1686">
          <cell r="B1686" t="str">
            <v>303001</v>
          </cell>
        </row>
        <row r="1686">
          <cell r="J1686">
            <v>186744</v>
          </cell>
        </row>
        <row r="1686">
          <cell r="N1686" t="str">
            <v>2060101</v>
          </cell>
        </row>
        <row r="1686">
          <cell r="AJ1686" t="str">
            <v>1</v>
          </cell>
        </row>
        <row r="1687">
          <cell r="B1687" t="str">
            <v>303001</v>
          </cell>
        </row>
        <row r="1687">
          <cell r="J1687">
            <v>19380</v>
          </cell>
        </row>
        <row r="1687">
          <cell r="N1687" t="str">
            <v>2060101</v>
          </cell>
        </row>
        <row r="1687">
          <cell r="AJ1687" t="str">
            <v>1</v>
          </cell>
        </row>
        <row r="1688">
          <cell r="B1688" t="str">
            <v>303001</v>
          </cell>
        </row>
        <row r="1688">
          <cell r="J1688">
            <v>20350</v>
          </cell>
        </row>
        <row r="1688">
          <cell r="N1688" t="str">
            <v>2060101</v>
          </cell>
        </row>
        <row r="1688">
          <cell r="AJ1688" t="str">
            <v>2</v>
          </cell>
        </row>
        <row r="1689">
          <cell r="B1689" t="str">
            <v>303001</v>
          </cell>
        </row>
        <row r="1689">
          <cell r="J1689">
            <v>32809.66</v>
          </cell>
        </row>
        <row r="1689">
          <cell r="N1689" t="str">
            <v>2060101</v>
          </cell>
        </row>
        <row r="1689">
          <cell r="AJ1689" t="str">
            <v>1</v>
          </cell>
        </row>
        <row r="1690">
          <cell r="B1690" t="str">
            <v>303001</v>
          </cell>
        </row>
        <row r="1690">
          <cell r="J1690">
            <v>200</v>
          </cell>
        </row>
        <row r="1690">
          <cell r="N1690" t="str">
            <v>2060101</v>
          </cell>
        </row>
        <row r="1690">
          <cell r="AJ1690" t="str">
            <v>2</v>
          </cell>
        </row>
        <row r="1691">
          <cell r="B1691" t="str">
            <v>303001</v>
          </cell>
        </row>
        <row r="1691">
          <cell r="J1691">
            <v>5990.44</v>
          </cell>
        </row>
        <row r="1691">
          <cell r="N1691" t="str">
            <v>2060101</v>
          </cell>
        </row>
        <row r="1691">
          <cell r="AJ1691" t="str">
            <v>1</v>
          </cell>
        </row>
        <row r="1692">
          <cell r="B1692" t="str">
            <v>303001</v>
          </cell>
        </row>
        <row r="1692">
          <cell r="J1692">
            <v>14817.48</v>
          </cell>
        </row>
        <row r="1692">
          <cell r="N1692" t="str">
            <v>2060101</v>
          </cell>
        </row>
        <row r="1692">
          <cell r="AJ1692" t="str">
            <v>1</v>
          </cell>
        </row>
        <row r="1693">
          <cell r="B1693" t="str">
            <v>303001</v>
          </cell>
        </row>
        <row r="1693">
          <cell r="J1693">
            <v>32594.65</v>
          </cell>
        </row>
        <row r="1693">
          <cell r="N1693" t="str">
            <v>2060101</v>
          </cell>
        </row>
        <row r="1693">
          <cell r="AJ1693" t="str">
            <v>1</v>
          </cell>
        </row>
        <row r="1694">
          <cell r="B1694" t="str">
            <v>303001</v>
          </cell>
        </row>
        <row r="1694">
          <cell r="J1694">
            <v>54053.76</v>
          </cell>
        </row>
        <row r="1694">
          <cell r="N1694" t="str">
            <v>2060101</v>
          </cell>
        </row>
        <row r="1694">
          <cell r="AJ1694" t="str">
            <v>1</v>
          </cell>
        </row>
        <row r="1695">
          <cell r="B1695" t="str">
            <v>303001</v>
          </cell>
        </row>
        <row r="1695">
          <cell r="J1695">
            <v>2852.03</v>
          </cell>
        </row>
        <row r="1695">
          <cell r="N1695" t="str">
            <v>2060101</v>
          </cell>
        </row>
        <row r="1695">
          <cell r="AJ1695" t="str">
            <v>1</v>
          </cell>
        </row>
        <row r="1696">
          <cell r="B1696" t="str">
            <v>303001</v>
          </cell>
        </row>
        <row r="1696">
          <cell r="J1696">
            <v>7800</v>
          </cell>
        </row>
        <row r="1696">
          <cell r="N1696" t="str">
            <v>2060101</v>
          </cell>
        </row>
        <row r="1696">
          <cell r="AJ1696" t="str">
            <v>2</v>
          </cell>
        </row>
        <row r="1697">
          <cell r="B1697" t="str">
            <v>303001</v>
          </cell>
        </row>
        <row r="1697">
          <cell r="J1697">
            <v>14740.42</v>
          </cell>
        </row>
        <row r="1697">
          <cell r="N1697" t="str">
            <v>2060101</v>
          </cell>
        </row>
        <row r="1697">
          <cell r="AJ1697" t="str">
            <v>2</v>
          </cell>
        </row>
        <row r="1698">
          <cell r="B1698" t="str">
            <v>303001</v>
          </cell>
        </row>
        <row r="1698">
          <cell r="J1698">
            <v>2609.18</v>
          </cell>
        </row>
        <row r="1698">
          <cell r="N1698" t="str">
            <v>2060101</v>
          </cell>
        </row>
        <row r="1698">
          <cell r="AJ1698" t="str">
            <v>2</v>
          </cell>
        </row>
        <row r="1699">
          <cell r="B1699" t="str">
            <v>303001</v>
          </cell>
        </row>
        <row r="1699">
          <cell r="J1699">
            <v>0</v>
          </cell>
        </row>
        <row r="1699">
          <cell r="N1699" t="str">
            <v>2060101</v>
          </cell>
        </row>
        <row r="1699">
          <cell r="AJ1699" t="str">
            <v>2</v>
          </cell>
        </row>
        <row r="1700">
          <cell r="B1700" t="str">
            <v>303001</v>
          </cell>
        </row>
        <row r="1700">
          <cell r="J1700">
            <v>6310</v>
          </cell>
        </row>
        <row r="1700">
          <cell r="N1700" t="str">
            <v>2060101</v>
          </cell>
        </row>
        <row r="1700">
          <cell r="AJ1700" t="str">
            <v>2</v>
          </cell>
        </row>
        <row r="1701">
          <cell r="B1701" t="str">
            <v>303001</v>
          </cell>
        </row>
        <row r="1701">
          <cell r="J1701">
            <v>0</v>
          </cell>
        </row>
        <row r="1701">
          <cell r="N1701" t="str">
            <v>2060101</v>
          </cell>
        </row>
        <row r="1701">
          <cell r="AJ1701" t="str">
            <v>2</v>
          </cell>
        </row>
        <row r="1702">
          <cell r="B1702" t="str">
            <v>303001</v>
          </cell>
        </row>
        <row r="1702">
          <cell r="J1702">
            <v>9694</v>
          </cell>
        </row>
        <row r="1702">
          <cell r="N1702" t="str">
            <v>2060101</v>
          </cell>
        </row>
        <row r="1702">
          <cell r="AJ1702" t="str">
            <v>2</v>
          </cell>
        </row>
        <row r="1703">
          <cell r="B1703" t="str">
            <v>303001</v>
          </cell>
        </row>
        <row r="1703">
          <cell r="J1703">
            <v>9863.82</v>
          </cell>
        </row>
        <row r="1703">
          <cell r="N1703" t="str">
            <v>2060101</v>
          </cell>
        </row>
        <row r="1703">
          <cell r="AJ1703" t="str">
            <v>2</v>
          </cell>
        </row>
        <row r="1704">
          <cell r="B1704" t="str">
            <v>303001</v>
          </cell>
        </row>
        <row r="1704">
          <cell r="J1704">
            <v>7891.06</v>
          </cell>
        </row>
        <row r="1704">
          <cell r="N1704" t="str">
            <v>2060101</v>
          </cell>
        </row>
        <row r="1704">
          <cell r="AJ1704" t="str">
            <v>2</v>
          </cell>
        </row>
        <row r="1705">
          <cell r="B1705" t="str">
            <v>303001</v>
          </cell>
        </row>
        <row r="1705">
          <cell r="J1705">
            <v>47346.36</v>
          </cell>
        </row>
        <row r="1705">
          <cell r="N1705" t="str">
            <v>2060101</v>
          </cell>
        </row>
        <row r="1705">
          <cell r="AJ1705" t="str">
            <v>1</v>
          </cell>
        </row>
        <row r="1706">
          <cell r="B1706" t="str">
            <v>303001</v>
          </cell>
        </row>
        <row r="1706">
          <cell r="J1706">
            <v>170000</v>
          </cell>
        </row>
        <row r="1706">
          <cell r="N1706" t="str">
            <v>2060799</v>
          </cell>
        </row>
        <row r="1706">
          <cell r="AJ1706" t="str">
            <v>3</v>
          </cell>
        </row>
        <row r="1707">
          <cell r="B1707" t="str">
            <v>303001</v>
          </cell>
        </row>
        <row r="1707">
          <cell r="J1707">
            <v>210000</v>
          </cell>
        </row>
        <row r="1707">
          <cell r="N1707" t="str">
            <v>2060799</v>
          </cell>
        </row>
        <row r="1707">
          <cell r="AJ1707" t="str">
            <v>3</v>
          </cell>
        </row>
        <row r="1708">
          <cell r="B1708" t="str">
            <v>303001</v>
          </cell>
        </row>
        <row r="1708">
          <cell r="J1708">
            <v>500000</v>
          </cell>
        </row>
        <row r="1708">
          <cell r="N1708" t="str">
            <v>2069999</v>
          </cell>
        </row>
        <row r="1708">
          <cell r="AJ1708" t="str">
            <v>3</v>
          </cell>
        </row>
        <row r="1709">
          <cell r="B1709" t="str">
            <v>303001</v>
          </cell>
        </row>
        <row r="1709">
          <cell r="J1709">
            <v>7700000</v>
          </cell>
        </row>
        <row r="1709">
          <cell r="N1709" t="str">
            <v>2069901</v>
          </cell>
        </row>
        <row r="1709">
          <cell r="AJ1709" t="str">
            <v>3</v>
          </cell>
        </row>
        <row r="1710">
          <cell r="B1710" t="str">
            <v>303001</v>
          </cell>
        </row>
        <row r="1710">
          <cell r="J1710">
            <v>2200000</v>
          </cell>
        </row>
        <row r="1710">
          <cell r="N1710" t="str">
            <v>2069901</v>
          </cell>
        </row>
        <row r="1710">
          <cell r="AJ1710" t="str">
            <v>3</v>
          </cell>
        </row>
        <row r="1711">
          <cell r="B1711" t="str">
            <v>303001</v>
          </cell>
        </row>
        <row r="1711">
          <cell r="J1711">
            <v>500000</v>
          </cell>
        </row>
        <row r="1711">
          <cell r="N1711" t="str">
            <v>2069901</v>
          </cell>
        </row>
        <row r="1711">
          <cell r="AJ1711" t="str">
            <v>3</v>
          </cell>
        </row>
        <row r="1712">
          <cell r="B1712" t="str">
            <v>303001</v>
          </cell>
        </row>
        <row r="1712">
          <cell r="J1712">
            <v>0</v>
          </cell>
        </row>
        <row r="1712">
          <cell r="N1712" t="str">
            <v>2060799</v>
          </cell>
        </row>
        <row r="1712">
          <cell r="AJ1712" t="str">
            <v>3</v>
          </cell>
        </row>
        <row r="1713">
          <cell r="B1713" t="str">
            <v>303001</v>
          </cell>
        </row>
        <row r="1713">
          <cell r="J1713">
            <v>0</v>
          </cell>
        </row>
        <row r="1713">
          <cell r="N1713" t="str">
            <v>2060799</v>
          </cell>
        </row>
        <row r="1713">
          <cell r="AJ1713" t="str">
            <v>3</v>
          </cell>
        </row>
        <row r="1714">
          <cell r="B1714" t="str">
            <v>303001</v>
          </cell>
        </row>
        <row r="1714">
          <cell r="J1714">
            <v>149000</v>
          </cell>
        </row>
        <row r="1714">
          <cell r="N1714" t="str">
            <v>2060799</v>
          </cell>
        </row>
        <row r="1714">
          <cell r="AJ1714" t="str">
            <v>3</v>
          </cell>
        </row>
        <row r="1715">
          <cell r="B1715" t="str">
            <v>304001</v>
          </cell>
        </row>
        <row r="1715">
          <cell r="J1715">
            <v>106769.1</v>
          </cell>
        </row>
        <row r="1715">
          <cell r="N1715" t="str">
            <v>2060102</v>
          </cell>
        </row>
        <row r="1715">
          <cell r="AJ1715" t="str">
            <v>3</v>
          </cell>
        </row>
        <row r="1716">
          <cell r="B1716" t="str">
            <v>304001</v>
          </cell>
        </row>
        <row r="1716">
          <cell r="J1716">
            <v>0</v>
          </cell>
        </row>
        <row r="1716">
          <cell r="N1716" t="str">
            <v>2060102</v>
          </cell>
        </row>
        <row r="1716">
          <cell r="AJ1716" t="str">
            <v>3</v>
          </cell>
        </row>
        <row r="1717">
          <cell r="B1717" t="str">
            <v>304001</v>
          </cell>
        </row>
        <row r="1717">
          <cell r="J1717">
            <v>0</v>
          </cell>
        </row>
        <row r="1717">
          <cell r="N1717" t="str">
            <v>2060102</v>
          </cell>
        </row>
        <row r="1717">
          <cell r="AJ1717" t="str">
            <v>3</v>
          </cell>
        </row>
        <row r="1718">
          <cell r="B1718" t="str">
            <v>304001</v>
          </cell>
        </row>
        <row r="1718">
          <cell r="J1718">
            <v>170374.1</v>
          </cell>
        </row>
        <row r="1718">
          <cell r="N1718" t="str">
            <v>2060102</v>
          </cell>
        </row>
        <row r="1718">
          <cell r="AJ1718" t="str">
            <v>3</v>
          </cell>
        </row>
        <row r="1719">
          <cell r="B1719" t="str">
            <v>304001</v>
          </cell>
        </row>
        <row r="1719">
          <cell r="J1719">
            <v>600000</v>
          </cell>
        </row>
        <row r="1719">
          <cell r="N1719" t="str">
            <v>2060102</v>
          </cell>
        </row>
        <row r="1719">
          <cell r="AJ1719" t="str">
            <v>3</v>
          </cell>
        </row>
        <row r="1720">
          <cell r="B1720" t="str">
            <v>304001</v>
          </cell>
        </row>
        <row r="1720">
          <cell r="J1720">
            <v>179800</v>
          </cell>
        </row>
        <row r="1720">
          <cell r="N1720" t="str">
            <v>2060102</v>
          </cell>
        </row>
        <row r="1720">
          <cell r="AJ1720" t="str">
            <v>3</v>
          </cell>
        </row>
        <row r="1721">
          <cell r="B1721" t="str">
            <v>304001</v>
          </cell>
        </row>
        <row r="1721">
          <cell r="J1721">
            <v>228180</v>
          </cell>
        </row>
        <row r="1721">
          <cell r="N1721" t="str">
            <v>2150801</v>
          </cell>
        </row>
        <row r="1721">
          <cell r="AJ1721" t="str">
            <v>1</v>
          </cell>
        </row>
        <row r="1722">
          <cell r="B1722" t="str">
            <v>304001</v>
          </cell>
        </row>
        <row r="1722">
          <cell r="J1722">
            <v>150247.88</v>
          </cell>
        </row>
        <row r="1722">
          <cell r="N1722" t="str">
            <v>2150801</v>
          </cell>
        </row>
        <row r="1722">
          <cell r="AJ1722" t="str">
            <v>1</v>
          </cell>
        </row>
        <row r="1723">
          <cell r="B1723" t="str">
            <v>304001</v>
          </cell>
        </row>
        <row r="1723">
          <cell r="J1723">
            <v>78381.48</v>
          </cell>
        </row>
        <row r="1723">
          <cell r="N1723" t="str">
            <v>2150801</v>
          </cell>
        </row>
        <row r="1723">
          <cell r="AJ1723" t="str">
            <v>1</v>
          </cell>
        </row>
        <row r="1724">
          <cell r="B1724" t="str">
            <v>304001</v>
          </cell>
        </row>
        <row r="1724">
          <cell r="J1724">
            <v>57690.15</v>
          </cell>
        </row>
        <row r="1724">
          <cell r="N1724" t="str">
            <v>2150801</v>
          </cell>
        </row>
        <row r="1724">
          <cell r="AJ1724" t="str">
            <v>1</v>
          </cell>
        </row>
        <row r="1725">
          <cell r="B1725" t="str">
            <v>304001</v>
          </cell>
        </row>
        <row r="1725">
          <cell r="J1725">
            <v>64994.65</v>
          </cell>
        </row>
        <row r="1725">
          <cell r="N1725" t="str">
            <v>2150801</v>
          </cell>
        </row>
        <row r="1725">
          <cell r="AJ1725" t="str">
            <v>1</v>
          </cell>
        </row>
        <row r="1726">
          <cell r="B1726" t="str">
            <v>304001</v>
          </cell>
        </row>
        <row r="1726">
          <cell r="J1726">
            <v>33860</v>
          </cell>
        </row>
        <row r="1726">
          <cell r="N1726" t="str">
            <v>2150801</v>
          </cell>
        </row>
        <row r="1726">
          <cell r="AJ1726" t="str">
            <v>2</v>
          </cell>
        </row>
        <row r="1727">
          <cell r="B1727" t="str">
            <v>304001</v>
          </cell>
        </row>
        <row r="1727">
          <cell r="J1727">
            <v>28939.21</v>
          </cell>
        </row>
        <row r="1727">
          <cell r="N1727" t="str">
            <v>2150801</v>
          </cell>
        </row>
        <row r="1727">
          <cell r="AJ1727" t="str">
            <v>2</v>
          </cell>
        </row>
        <row r="1728">
          <cell r="B1728" t="str">
            <v>304001</v>
          </cell>
        </row>
        <row r="1728">
          <cell r="J1728">
            <v>65625.2</v>
          </cell>
        </row>
        <row r="1728">
          <cell r="N1728" t="str">
            <v>2150801</v>
          </cell>
        </row>
        <row r="1728">
          <cell r="AJ1728" t="str">
            <v>1</v>
          </cell>
        </row>
        <row r="1729">
          <cell r="B1729" t="str">
            <v>304001</v>
          </cell>
        </row>
        <row r="1729">
          <cell r="J1729">
            <v>5742.2</v>
          </cell>
        </row>
        <row r="1729">
          <cell r="N1729" t="str">
            <v>2150801</v>
          </cell>
        </row>
        <row r="1729">
          <cell r="AJ1729" t="str">
            <v>1</v>
          </cell>
        </row>
        <row r="1730">
          <cell r="B1730" t="str">
            <v>304001</v>
          </cell>
        </row>
        <row r="1730">
          <cell r="J1730">
            <v>100010.27</v>
          </cell>
        </row>
        <row r="1730">
          <cell r="N1730" t="str">
            <v>2150801</v>
          </cell>
        </row>
        <row r="1730">
          <cell r="AJ1730" t="str">
            <v>1</v>
          </cell>
        </row>
        <row r="1731">
          <cell r="B1731" t="str">
            <v>304001</v>
          </cell>
        </row>
        <row r="1731">
          <cell r="J1731">
            <v>32812.6</v>
          </cell>
        </row>
        <row r="1731">
          <cell r="N1731" t="str">
            <v>2150801</v>
          </cell>
        </row>
        <row r="1731">
          <cell r="AJ1731" t="str">
            <v>1</v>
          </cell>
        </row>
        <row r="1732">
          <cell r="B1732" t="str">
            <v>304001</v>
          </cell>
        </row>
        <row r="1732">
          <cell r="J1732">
            <v>25000</v>
          </cell>
        </row>
        <row r="1732">
          <cell r="N1732" t="str">
            <v>2150801</v>
          </cell>
        </row>
        <row r="1732">
          <cell r="AJ1732" t="str">
            <v>2</v>
          </cell>
        </row>
        <row r="1733">
          <cell r="B1733" t="str">
            <v>304001</v>
          </cell>
        </row>
        <row r="1733">
          <cell r="J1733">
            <v>3000</v>
          </cell>
        </row>
        <row r="1733">
          <cell r="N1733" t="str">
            <v>2150801</v>
          </cell>
        </row>
        <row r="1733">
          <cell r="AJ1733" t="str">
            <v>2</v>
          </cell>
        </row>
        <row r="1734">
          <cell r="B1734" t="str">
            <v>304001</v>
          </cell>
        </row>
        <row r="1734">
          <cell r="J1734">
            <v>2569</v>
          </cell>
        </row>
        <row r="1734">
          <cell r="N1734" t="str">
            <v>2150801</v>
          </cell>
        </row>
        <row r="1734">
          <cell r="AJ1734" t="str">
            <v>2</v>
          </cell>
        </row>
        <row r="1735">
          <cell r="B1735" t="str">
            <v>304001</v>
          </cell>
        </row>
        <row r="1735">
          <cell r="J1735">
            <v>8457.26</v>
          </cell>
        </row>
        <row r="1735">
          <cell r="N1735" t="str">
            <v>2150801</v>
          </cell>
        </row>
        <row r="1735">
          <cell r="AJ1735" t="str">
            <v>2</v>
          </cell>
        </row>
        <row r="1736">
          <cell r="B1736" t="str">
            <v>304001</v>
          </cell>
        </row>
        <row r="1736">
          <cell r="J1736">
            <v>0</v>
          </cell>
        </row>
        <row r="1736">
          <cell r="N1736" t="str">
            <v>2150801</v>
          </cell>
        </row>
        <row r="1736">
          <cell r="AJ1736" t="str">
            <v>2</v>
          </cell>
        </row>
        <row r="1737">
          <cell r="B1737" t="str">
            <v>304001</v>
          </cell>
        </row>
        <row r="1737">
          <cell r="J1737">
            <v>19064.1</v>
          </cell>
        </row>
        <row r="1737">
          <cell r="N1737" t="str">
            <v>2150801</v>
          </cell>
        </row>
        <row r="1737">
          <cell r="AJ1737" t="str">
            <v>2</v>
          </cell>
        </row>
        <row r="1738">
          <cell r="B1738" t="str">
            <v>304001</v>
          </cell>
        </row>
        <row r="1738">
          <cell r="J1738">
            <v>835.1</v>
          </cell>
        </row>
        <row r="1738">
          <cell r="N1738" t="str">
            <v>2150801</v>
          </cell>
        </row>
        <row r="1738">
          <cell r="AJ1738" t="str">
            <v>2</v>
          </cell>
        </row>
        <row r="1739">
          <cell r="B1739" t="str">
            <v>304001</v>
          </cell>
        </row>
        <row r="1739">
          <cell r="J1739">
            <v>18270.52</v>
          </cell>
        </row>
        <row r="1739">
          <cell r="N1739" t="str">
            <v>2150801</v>
          </cell>
        </row>
        <row r="1739">
          <cell r="AJ1739" t="str">
            <v>2</v>
          </cell>
        </row>
        <row r="1740">
          <cell r="B1740" t="str">
            <v>304001</v>
          </cell>
        </row>
        <row r="1740">
          <cell r="J1740">
            <v>14616.42</v>
          </cell>
        </row>
        <row r="1740">
          <cell r="N1740" t="str">
            <v>2150801</v>
          </cell>
        </row>
        <row r="1740">
          <cell r="AJ1740" t="str">
            <v>2</v>
          </cell>
        </row>
        <row r="1741">
          <cell r="B1741" t="str">
            <v>304001</v>
          </cell>
        </row>
        <row r="1741">
          <cell r="J1741">
            <v>87698.51</v>
          </cell>
        </row>
        <row r="1741">
          <cell r="N1741" t="str">
            <v>2150801</v>
          </cell>
        </row>
        <row r="1741">
          <cell r="AJ1741" t="str">
            <v>1</v>
          </cell>
        </row>
        <row r="1742">
          <cell r="B1742" t="str">
            <v>304001</v>
          </cell>
        </row>
        <row r="1742">
          <cell r="J1742">
            <v>10000</v>
          </cell>
        </row>
        <row r="1742">
          <cell r="N1742" t="str">
            <v>2069999</v>
          </cell>
        </row>
        <row r="1742">
          <cell r="AJ1742" t="str">
            <v>3</v>
          </cell>
        </row>
        <row r="1743">
          <cell r="B1743" t="str">
            <v>304001</v>
          </cell>
        </row>
        <row r="1743">
          <cell r="J1743">
            <v>400000</v>
          </cell>
        </row>
        <row r="1743">
          <cell r="N1743" t="str">
            <v>2060102</v>
          </cell>
        </row>
        <row r="1743">
          <cell r="AJ1743" t="str">
            <v>3</v>
          </cell>
        </row>
        <row r="1744">
          <cell r="B1744" t="str">
            <v>304001</v>
          </cell>
        </row>
        <row r="1744">
          <cell r="J1744">
            <v>100000</v>
          </cell>
        </row>
        <row r="1744">
          <cell r="N1744" t="str">
            <v>2060102</v>
          </cell>
        </row>
        <row r="1744">
          <cell r="AJ1744" t="str">
            <v>3</v>
          </cell>
        </row>
        <row r="1745">
          <cell r="B1745" t="str">
            <v>304001</v>
          </cell>
        </row>
        <row r="1745">
          <cell r="J1745">
            <v>10121</v>
          </cell>
        </row>
        <row r="1745">
          <cell r="N1745" t="str">
            <v>2060102</v>
          </cell>
        </row>
        <row r="1745">
          <cell r="AJ1745" t="str">
            <v>3</v>
          </cell>
        </row>
        <row r="1746">
          <cell r="B1746" t="str">
            <v>304001</v>
          </cell>
        </row>
        <row r="1746">
          <cell r="J1746">
            <v>5347.1</v>
          </cell>
        </row>
        <row r="1746">
          <cell r="N1746" t="str">
            <v>2060102</v>
          </cell>
        </row>
        <row r="1746">
          <cell r="AJ1746" t="str">
            <v>3</v>
          </cell>
        </row>
        <row r="1747">
          <cell r="B1747" t="str">
            <v>401001</v>
          </cell>
        </row>
        <row r="1747">
          <cell r="J1747">
            <v>21000</v>
          </cell>
        </row>
        <row r="1747">
          <cell r="N1747" t="str">
            <v>2160699</v>
          </cell>
        </row>
        <row r="1747">
          <cell r="AJ1747" t="str">
            <v>3</v>
          </cell>
        </row>
        <row r="1748">
          <cell r="B1748" t="str">
            <v>401001</v>
          </cell>
        </row>
        <row r="1748">
          <cell r="J1748">
            <v>400000</v>
          </cell>
        </row>
        <row r="1748">
          <cell r="N1748" t="str">
            <v>2299999</v>
          </cell>
        </row>
        <row r="1748">
          <cell r="AJ1748" t="str">
            <v>3</v>
          </cell>
        </row>
        <row r="1749">
          <cell r="B1749" t="str">
            <v>401001</v>
          </cell>
        </row>
        <row r="1749">
          <cell r="J1749">
            <v>400000</v>
          </cell>
        </row>
        <row r="1749">
          <cell r="N1749" t="str">
            <v>2299999</v>
          </cell>
        </row>
        <row r="1749">
          <cell r="AJ1749" t="str">
            <v>3</v>
          </cell>
        </row>
        <row r="1750">
          <cell r="B1750" t="str">
            <v>401001</v>
          </cell>
        </row>
        <row r="1750">
          <cell r="J1750">
            <v>23600</v>
          </cell>
        </row>
        <row r="1750">
          <cell r="N1750" t="str">
            <v>2010402</v>
          </cell>
        </row>
        <row r="1750">
          <cell r="AJ1750" t="str">
            <v>3</v>
          </cell>
        </row>
        <row r="1751">
          <cell r="B1751" t="str">
            <v>401001</v>
          </cell>
        </row>
        <row r="1751">
          <cell r="J1751">
            <v>10350</v>
          </cell>
        </row>
        <row r="1751">
          <cell r="N1751" t="str">
            <v>2010402</v>
          </cell>
        </row>
        <row r="1751">
          <cell r="AJ1751" t="str">
            <v>3</v>
          </cell>
        </row>
        <row r="1752">
          <cell r="B1752" t="str">
            <v>401001</v>
          </cell>
        </row>
        <row r="1752">
          <cell r="J1752">
            <v>20000</v>
          </cell>
        </row>
        <row r="1752">
          <cell r="N1752" t="str">
            <v>2010402</v>
          </cell>
        </row>
        <row r="1752">
          <cell r="AJ1752" t="str">
            <v>3</v>
          </cell>
        </row>
        <row r="1753">
          <cell r="B1753" t="str">
            <v>401001</v>
          </cell>
        </row>
        <row r="1753">
          <cell r="J1753">
            <v>5000</v>
          </cell>
        </row>
        <row r="1753">
          <cell r="N1753" t="str">
            <v>2010402</v>
          </cell>
        </row>
        <row r="1753">
          <cell r="AJ1753" t="str">
            <v>3</v>
          </cell>
        </row>
        <row r="1754">
          <cell r="B1754" t="str">
            <v>401001</v>
          </cell>
        </row>
        <row r="1754">
          <cell r="J1754">
            <v>5000</v>
          </cell>
        </row>
        <row r="1754">
          <cell r="N1754" t="str">
            <v>2010402</v>
          </cell>
        </row>
        <row r="1754">
          <cell r="AJ1754" t="str">
            <v>3</v>
          </cell>
        </row>
        <row r="1755">
          <cell r="B1755" t="str">
            <v>401001</v>
          </cell>
        </row>
        <row r="1755">
          <cell r="J1755">
            <v>40827</v>
          </cell>
        </row>
        <row r="1755">
          <cell r="N1755" t="str">
            <v>2010402</v>
          </cell>
        </row>
        <row r="1755">
          <cell r="AJ1755" t="str">
            <v>3</v>
          </cell>
        </row>
        <row r="1756">
          <cell r="B1756" t="str">
            <v>401001</v>
          </cell>
        </row>
        <row r="1756">
          <cell r="J1756">
            <v>4370</v>
          </cell>
        </row>
        <row r="1756">
          <cell r="N1756" t="str">
            <v>2010402</v>
          </cell>
        </row>
        <row r="1756">
          <cell r="AJ1756" t="str">
            <v>3</v>
          </cell>
        </row>
        <row r="1757">
          <cell r="B1757" t="str">
            <v>401001</v>
          </cell>
        </row>
        <row r="1757">
          <cell r="J1757">
            <v>13642</v>
          </cell>
        </row>
        <row r="1757">
          <cell r="N1757" t="str">
            <v>2010402</v>
          </cell>
        </row>
        <row r="1757">
          <cell r="AJ1757" t="str">
            <v>3</v>
          </cell>
        </row>
        <row r="1758">
          <cell r="B1758" t="str">
            <v>401001</v>
          </cell>
        </row>
        <row r="1758">
          <cell r="J1758">
            <v>0</v>
          </cell>
        </row>
        <row r="1758">
          <cell r="N1758" t="str">
            <v>2010402</v>
          </cell>
        </row>
        <row r="1758">
          <cell r="AJ1758" t="str">
            <v>3</v>
          </cell>
        </row>
        <row r="1759">
          <cell r="B1759" t="str">
            <v>401001</v>
          </cell>
        </row>
        <row r="1759">
          <cell r="J1759">
            <v>272005.14</v>
          </cell>
        </row>
        <row r="1759">
          <cell r="N1759" t="str">
            <v>2111201</v>
          </cell>
        </row>
        <row r="1759">
          <cell r="AJ1759" t="str">
            <v>3</v>
          </cell>
        </row>
        <row r="1760">
          <cell r="B1760" t="str">
            <v>401001</v>
          </cell>
        </row>
        <row r="1760">
          <cell r="J1760">
            <v>374534.06</v>
          </cell>
        </row>
        <row r="1760">
          <cell r="N1760" t="str">
            <v>2111201</v>
          </cell>
        </row>
        <row r="1760">
          <cell r="AJ1760" t="str">
            <v>3</v>
          </cell>
        </row>
        <row r="1761">
          <cell r="B1761" t="str">
            <v>401001</v>
          </cell>
        </row>
        <row r="1761">
          <cell r="J1761">
            <v>577285.67</v>
          </cell>
        </row>
        <row r="1761">
          <cell r="N1761" t="str">
            <v>2111201</v>
          </cell>
        </row>
        <row r="1761">
          <cell r="AJ1761" t="str">
            <v>3</v>
          </cell>
        </row>
        <row r="1762">
          <cell r="B1762" t="str">
            <v>401001</v>
          </cell>
        </row>
        <row r="1762">
          <cell r="J1762">
            <v>494563.96</v>
          </cell>
        </row>
        <row r="1762">
          <cell r="N1762" t="str">
            <v>2111201</v>
          </cell>
        </row>
        <row r="1762">
          <cell r="AJ1762" t="str">
            <v>3</v>
          </cell>
        </row>
        <row r="1763">
          <cell r="B1763" t="str">
            <v>401001</v>
          </cell>
        </row>
        <row r="1763">
          <cell r="J1763">
            <v>277000</v>
          </cell>
        </row>
        <row r="1763">
          <cell r="N1763" t="str">
            <v>2010402</v>
          </cell>
        </row>
        <row r="1763">
          <cell r="AJ1763" t="str">
            <v>3</v>
          </cell>
        </row>
        <row r="1764">
          <cell r="B1764" t="str">
            <v>401001</v>
          </cell>
        </row>
        <row r="1764">
          <cell r="J1764">
            <v>450000</v>
          </cell>
        </row>
        <row r="1764">
          <cell r="N1764" t="str">
            <v>2010402</v>
          </cell>
        </row>
        <row r="1764">
          <cell r="AJ1764" t="str">
            <v>3</v>
          </cell>
        </row>
        <row r="1765">
          <cell r="B1765" t="str">
            <v>401001</v>
          </cell>
        </row>
        <row r="1765">
          <cell r="J1765">
            <v>193559.09</v>
          </cell>
        </row>
        <row r="1765">
          <cell r="N1765" t="str">
            <v>2010401</v>
          </cell>
        </row>
        <row r="1765">
          <cell r="AJ1765" t="str">
            <v>1</v>
          </cell>
        </row>
        <row r="1766">
          <cell r="B1766" t="str">
            <v>401001</v>
          </cell>
        </row>
        <row r="1766">
          <cell r="J1766">
            <v>119628.45</v>
          </cell>
        </row>
        <row r="1766">
          <cell r="N1766" t="str">
            <v>2010401</v>
          </cell>
        </row>
        <row r="1766">
          <cell r="AJ1766" t="str">
            <v>1</v>
          </cell>
        </row>
        <row r="1767">
          <cell r="B1767" t="str">
            <v>401001</v>
          </cell>
        </row>
        <row r="1767">
          <cell r="J1767">
            <v>213899.5</v>
          </cell>
        </row>
        <row r="1767">
          <cell r="N1767" t="str">
            <v>2010401</v>
          </cell>
        </row>
        <row r="1767">
          <cell r="AJ1767" t="str">
            <v>1</v>
          </cell>
        </row>
        <row r="1768">
          <cell r="B1768" t="str">
            <v>401001</v>
          </cell>
        </row>
        <row r="1768">
          <cell r="J1768">
            <v>648657.68</v>
          </cell>
        </row>
        <row r="1768">
          <cell r="N1768" t="str">
            <v>2010401</v>
          </cell>
        </row>
        <row r="1768">
          <cell r="AJ1768" t="str">
            <v>1</v>
          </cell>
        </row>
        <row r="1769">
          <cell r="B1769" t="str">
            <v>401001</v>
          </cell>
        </row>
        <row r="1769">
          <cell r="J1769">
            <v>39295.92</v>
          </cell>
        </row>
        <row r="1769">
          <cell r="N1769" t="str">
            <v>2010401</v>
          </cell>
        </row>
        <row r="1769">
          <cell r="AJ1769" t="str">
            <v>2</v>
          </cell>
        </row>
        <row r="1770">
          <cell r="B1770" t="str">
            <v>401001</v>
          </cell>
        </row>
        <row r="1770">
          <cell r="J1770">
            <v>139814.72</v>
          </cell>
        </row>
        <row r="1770">
          <cell r="N1770" t="str">
            <v>2010401</v>
          </cell>
        </row>
        <row r="1770">
          <cell r="AJ1770" t="str">
            <v>1</v>
          </cell>
        </row>
        <row r="1771">
          <cell r="B1771" t="str">
            <v>401001</v>
          </cell>
        </row>
        <row r="1771">
          <cell r="J1771">
            <v>6000</v>
          </cell>
        </row>
        <row r="1771">
          <cell r="N1771" t="str">
            <v>2010401</v>
          </cell>
        </row>
        <row r="1771">
          <cell r="AJ1771" t="str">
            <v>2</v>
          </cell>
        </row>
        <row r="1772">
          <cell r="B1772" t="str">
            <v>401001</v>
          </cell>
        </row>
        <row r="1772">
          <cell r="J1772">
            <v>17221.04</v>
          </cell>
        </row>
        <row r="1772">
          <cell r="N1772" t="str">
            <v>2010401</v>
          </cell>
        </row>
        <row r="1772">
          <cell r="AJ1772" t="str">
            <v>1</v>
          </cell>
        </row>
        <row r="1773">
          <cell r="B1773" t="str">
            <v>401001</v>
          </cell>
        </row>
        <row r="1773">
          <cell r="J1773">
            <v>117361.56</v>
          </cell>
        </row>
        <row r="1773">
          <cell r="N1773" t="str">
            <v>2010401</v>
          </cell>
        </row>
        <row r="1773">
          <cell r="AJ1773" t="str">
            <v>1</v>
          </cell>
        </row>
        <row r="1774">
          <cell r="B1774" t="str">
            <v>401001</v>
          </cell>
        </row>
        <row r="1774">
          <cell r="J1774">
            <v>9516.2</v>
          </cell>
        </row>
        <row r="1774">
          <cell r="N1774" t="str">
            <v>2010401</v>
          </cell>
        </row>
        <row r="1774">
          <cell r="AJ1774" t="str">
            <v>1</v>
          </cell>
        </row>
        <row r="1775">
          <cell r="B1775" t="str">
            <v>401001</v>
          </cell>
        </row>
        <row r="1775">
          <cell r="J1775">
            <v>61363.84</v>
          </cell>
        </row>
        <row r="1775">
          <cell r="N1775" t="str">
            <v>2010401</v>
          </cell>
        </row>
        <row r="1775">
          <cell r="AJ1775" t="str">
            <v>1</v>
          </cell>
        </row>
        <row r="1776">
          <cell r="B1776" t="str">
            <v>401001</v>
          </cell>
        </row>
        <row r="1776">
          <cell r="J1776">
            <v>145608.28</v>
          </cell>
        </row>
        <row r="1776">
          <cell r="N1776" t="str">
            <v>2010401</v>
          </cell>
        </row>
        <row r="1776">
          <cell r="AJ1776" t="str">
            <v>1</v>
          </cell>
        </row>
        <row r="1777">
          <cell r="B1777" t="str">
            <v>401001</v>
          </cell>
        </row>
        <row r="1777">
          <cell r="J1777">
            <v>68180.12</v>
          </cell>
        </row>
        <row r="1777">
          <cell r="N1777" t="str">
            <v>2010401</v>
          </cell>
        </row>
        <row r="1777">
          <cell r="AJ1777" t="str">
            <v>2</v>
          </cell>
        </row>
        <row r="1778">
          <cell r="B1778" t="str">
            <v>401001</v>
          </cell>
        </row>
        <row r="1778">
          <cell r="J1778">
            <v>7200</v>
          </cell>
        </row>
        <row r="1778">
          <cell r="N1778" t="str">
            <v>2010401</v>
          </cell>
        </row>
        <row r="1778">
          <cell r="AJ1778" t="str">
            <v>2</v>
          </cell>
        </row>
        <row r="1779">
          <cell r="B1779" t="str">
            <v>401001</v>
          </cell>
        </row>
        <row r="1779">
          <cell r="J1779">
            <v>3995.12</v>
          </cell>
        </row>
        <row r="1779">
          <cell r="N1779" t="str">
            <v>2010401</v>
          </cell>
        </row>
        <row r="1779">
          <cell r="AJ1779" t="str">
            <v>2</v>
          </cell>
        </row>
        <row r="1780">
          <cell r="B1780" t="str">
            <v>401001</v>
          </cell>
        </row>
        <row r="1780">
          <cell r="J1780">
            <v>17120</v>
          </cell>
        </row>
        <row r="1780">
          <cell r="N1780" t="str">
            <v>2010401</v>
          </cell>
        </row>
        <row r="1780">
          <cell r="AJ1780" t="str">
            <v>2</v>
          </cell>
        </row>
        <row r="1781">
          <cell r="B1781" t="str">
            <v>401001</v>
          </cell>
        </row>
        <row r="1781">
          <cell r="J1781">
            <v>7537.1</v>
          </cell>
        </row>
        <row r="1781">
          <cell r="N1781" t="str">
            <v>2010401</v>
          </cell>
        </row>
        <row r="1781">
          <cell r="AJ1781" t="str">
            <v>2</v>
          </cell>
        </row>
        <row r="1782">
          <cell r="B1782" t="str">
            <v>401001</v>
          </cell>
        </row>
        <row r="1782">
          <cell r="J1782">
            <v>10000</v>
          </cell>
        </row>
        <row r="1782">
          <cell r="N1782" t="str">
            <v>2010401</v>
          </cell>
        </row>
        <row r="1782">
          <cell r="AJ1782" t="str">
            <v>2</v>
          </cell>
        </row>
        <row r="1783">
          <cell r="B1783" t="str">
            <v>401001</v>
          </cell>
        </row>
        <row r="1783">
          <cell r="J1783">
            <v>27687.64</v>
          </cell>
        </row>
        <row r="1783">
          <cell r="N1783" t="str">
            <v>2010401</v>
          </cell>
        </row>
        <row r="1783">
          <cell r="AJ1783" t="str">
            <v>2</v>
          </cell>
        </row>
        <row r="1784">
          <cell r="B1784" t="str">
            <v>401001</v>
          </cell>
        </row>
        <row r="1784">
          <cell r="J1784">
            <v>34609.55</v>
          </cell>
        </row>
        <row r="1784">
          <cell r="N1784" t="str">
            <v>2010401</v>
          </cell>
        </row>
        <row r="1784">
          <cell r="AJ1784" t="str">
            <v>2</v>
          </cell>
        </row>
        <row r="1785">
          <cell r="B1785" t="str">
            <v>401001</v>
          </cell>
        </row>
        <row r="1785">
          <cell r="J1785">
            <v>154844.03</v>
          </cell>
        </row>
        <row r="1785">
          <cell r="N1785" t="str">
            <v>2010401</v>
          </cell>
        </row>
        <row r="1785">
          <cell r="AJ1785" t="str">
            <v>1</v>
          </cell>
        </row>
        <row r="1786">
          <cell r="B1786" t="str">
            <v>401001</v>
          </cell>
        </row>
        <row r="1786">
          <cell r="J1786">
            <v>1100</v>
          </cell>
        </row>
        <row r="1786">
          <cell r="N1786" t="str">
            <v>2010402</v>
          </cell>
        </row>
        <row r="1786">
          <cell r="AJ1786" t="str">
            <v>3</v>
          </cell>
        </row>
        <row r="1787">
          <cell r="B1787" t="str">
            <v>401001</v>
          </cell>
        </row>
        <row r="1787">
          <cell r="J1787">
            <v>10600</v>
          </cell>
        </row>
        <row r="1787">
          <cell r="N1787" t="str">
            <v>2010402</v>
          </cell>
        </row>
        <row r="1787">
          <cell r="AJ1787" t="str">
            <v>3</v>
          </cell>
        </row>
        <row r="1788">
          <cell r="B1788" t="str">
            <v>401001</v>
          </cell>
        </row>
        <row r="1788">
          <cell r="J1788">
            <v>0</v>
          </cell>
        </row>
        <row r="1788">
          <cell r="N1788" t="str">
            <v>2010402</v>
          </cell>
        </row>
        <row r="1788">
          <cell r="AJ1788" t="str">
            <v>3</v>
          </cell>
        </row>
        <row r="1789">
          <cell r="B1789" t="str">
            <v>401001</v>
          </cell>
        </row>
        <row r="1789">
          <cell r="J1789">
            <v>0</v>
          </cell>
        </row>
        <row r="1789">
          <cell r="N1789" t="str">
            <v>2010402</v>
          </cell>
        </row>
        <row r="1789">
          <cell r="AJ1789" t="str">
            <v>3</v>
          </cell>
        </row>
        <row r="1790">
          <cell r="B1790" t="str">
            <v>401001</v>
          </cell>
        </row>
        <row r="1790">
          <cell r="J1790">
            <v>0</v>
          </cell>
        </row>
        <row r="1790">
          <cell r="N1790" t="str">
            <v>2010402</v>
          </cell>
        </row>
        <row r="1790">
          <cell r="AJ1790" t="str">
            <v>3</v>
          </cell>
        </row>
        <row r="1791">
          <cell r="B1791" t="str">
            <v>401001</v>
          </cell>
        </row>
        <row r="1791">
          <cell r="J1791">
            <v>0</v>
          </cell>
        </row>
        <row r="1791">
          <cell r="N1791" t="str">
            <v>2069999</v>
          </cell>
        </row>
        <row r="1791">
          <cell r="AJ1791" t="str">
            <v>3</v>
          </cell>
        </row>
        <row r="1792">
          <cell r="B1792" t="str">
            <v>401001</v>
          </cell>
        </row>
        <row r="1792">
          <cell r="J1792">
            <v>73000</v>
          </cell>
        </row>
        <row r="1792">
          <cell r="N1792" t="str">
            <v>2010402</v>
          </cell>
        </row>
        <row r="1792">
          <cell r="AJ1792" t="str">
            <v>3</v>
          </cell>
        </row>
        <row r="1793">
          <cell r="B1793" t="str">
            <v>401001</v>
          </cell>
        </row>
        <row r="1793">
          <cell r="J1793">
            <v>4050000</v>
          </cell>
        </row>
        <row r="1793">
          <cell r="N1793" t="str">
            <v>2169999</v>
          </cell>
        </row>
        <row r="1793">
          <cell r="AJ1793" t="str">
            <v>3</v>
          </cell>
        </row>
        <row r="1794">
          <cell r="B1794" t="str">
            <v>401001</v>
          </cell>
        </row>
        <row r="1794">
          <cell r="J1794">
            <v>200000</v>
          </cell>
        </row>
        <row r="1794">
          <cell r="N1794" t="str">
            <v>2100410</v>
          </cell>
        </row>
        <row r="1794">
          <cell r="AJ1794" t="str">
            <v>3</v>
          </cell>
        </row>
        <row r="1795">
          <cell r="B1795" t="str">
            <v>401001</v>
          </cell>
        </row>
        <row r="1795">
          <cell r="J1795">
            <v>147505.28</v>
          </cell>
        </row>
        <row r="1795">
          <cell r="N1795" t="str">
            <v>2130599</v>
          </cell>
        </row>
        <row r="1795">
          <cell r="AJ1795" t="str">
            <v>3</v>
          </cell>
        </row>
        <row r="1796">
          <cell r="B1796" t="str">
            <v>401001</v>
          </cell>
        </row>
        <row r="1796">
          <cell r="J1796">
            <v>160831.46</v>
          </cell>
        </row>
        <row r="1796">
          <cell r="N1796" t="str">
            <v>2130599</v>
          </cell>
        </row>
        <row r="1796">
          <cell r="AJ1796" t="str">
            <v>3</v>
          </cell>
        </row>
        <row r="1797">
          <cell r="B1797" t="str">
            <v>401001</v>
          </cell>
        </row>
        <row r="1797">
          <cell r="J1797">
            <v>126175.6</v>
          </cell>
        </row>
        <row r="1797">
          <cell r="N1797" t="str">
            <v>2130599</v>
          </cell>
        </row>
        <row r="1797">
          <cell r="AJ1797" t="str">
            <v>3</v>
          </cell>
        </row>
        <row r="1798">
          <cell r="B1798" t="str">
            <v>402001</v>
          </cell>
        </row>
        <row r="1798">
          <cell r="J1798">
            <v>300000</v>
          </cell>
        </row>
        <row r="1798">
          <cell r="N1798" t="str">
            <v>2160699</v>
          </cell>
        </row>
        <row r="1798">
          <cell r="AJ1798" t="str">
            <v>3</v>
          </cell>
        </row>
        <row r="1799">
          <cell r="B1799" t="str">
            <v>402001</v>
          </cell>
        </row>
        <row r="1799">
          <cell r="J1799">
            <v>428333.3</v>
          </cell>
        </row>
        <row r="1799">
          <cell r="N1799" t="str">
            <v>2011301</v>
          </cell>
        </row>
        <row r="1799">
          <cell r="AJ1799" t="str">
            <v>1</v>
          </cell>
        </row>
        <row r="1800">
          <cell r="B1800" t="str">
            <v>402001</v>
          </cell>
        </row>
        <row r="1800">
          <cell r="J1800">
            <v>732276.34</v>
          </cell>
        </row>
        <row r="1800">
          <cell r="N1800" t="str">
            <v>2011301</v>
          </cell>
        </row>
        <row r="1800">
          <cell r="AJ1800" t="str">
            <v>1</v>
          </cell>
        </row>
        <row r="1801">
          <cell r="B1801" t="str">
            <v>402001</v>
          </cell>
        </row>
        <row r="1801">
          <cell r="J1801">
            <v>40234.92</v>
          </cell>
        </row>
        <row r="1801">
          <cell r="N1801" t="str">
            <v>2011301</v>
          </cell>
        </row>
        <row r="1801">
          <cell r="AJ1801" t="str">
            <v>1</v>
          </cell>
        </row>
        <row r="1802">
          <cell r="B1802" t="str">
            <v>402001</v>
          </cell>
        </row>
        <row r="1802">
          <cell r="J1802">
            <v>5007576.78</v>
          </cell>
        </row>
        <row r="1802">
          <cell r="N1802" t="str">
            <v>2011301</v>
          </cell>
        </row>
        <row r="1802">
          <cell r="AJ1802" t="str">
            <v>1</v>
          </cell>
        </row>
        <row r="1803">
          <cell r="B1803" t="str">
            <v>402001</v>
          </cell>
        </row>
        <row r="1803">
          <cell r="J1803">
            <v>326375.77</v>
          </cell>
        </row>
        <row r="1803">
          <cell r="N1803" t="str">
            <v>2011301</v>
          </cell>
        </row>
        <row r="1803">
          <cell r="AJ1803" t="str">
            <v>1</v>
          </cell>
        </row>
        <row r="1804">
          <cell r="B1804" t="str">
            <v>402001</v>
          </cell>
        </row>
        <row r="1804">
          <cell r="J1804">
            <v>0</v>
          </cell>
        </row>
        <row r="1804">
          <cell r="N1804" t="str">
            <v>2011301</v>
          </cell>
        </row>
        <row r="1804">
          <cell r="AJ1804" t="str">
            <v>2</v>
          </cell>
        </row>
        <row r="1805">
          <cell r="B1805" t="str">
            <v>402001</v>
          </cell>
        </row>
        <row r="1805">
          <cell r="J1805">
            <v>175938.36</v>
          </cell>
        </row>
        <row r="1805">
          <cell r="N1805" t="str">
            <v>2011301</v>
          </cell>
        </row>
        <row r="1805">
          <cell r="AJ1805" t="str">
            <v>1</v>
          </cell>
        </row>
        <row r="1806">
          <cell r="B1806" t="str">
            <v>402001</v>
          </cell>
        </row>
        <row r="1806">
          <cell r="J1806">
            <v>15511.38</v>
          </cell>
        </row>
        <row r="1806">
          <cell r="N1806" t="str">
            <v>2011301</v>
          </cell>
        </row>
        <row r="1806">
          <cell r="AJ1806" t="str">
            <v>1</v>
          </cell>
        </row>
        <row r="1807">
          <cell r="B1807" t="str">
            <v>402001</v>
          </cell>
        </row>
        <row r="1807">
          <cell r="J1807">
            <v>302907.12</v>
          </cell>
        </row>
        <row r="1807">
          <cell r="N1807" t="str">
            <v>2011301</v>
          </cell>
        </row>
        <row r="1807">
          <cell r="AJ1807" t="str">
            <v>1</v>
          </cell>
        </row>
        <row r="1808">
          <cell r="B1808" t="str">
            <v>402001</v>
          </cell>
        </row>
        <row r="1808">
          <cell r="J1808">
            <v>75793.72</v>
          </cell>
        </row>
        <row r="1808">
          <cell r="N1808" t="str">
            <v>2011301</v>
          </cell>
        </row>
        <row r="1808">
          <cell r="AJ1808" t="str">
            <v>1</v>
          </cell>
        </row>
        <row r="1809">
          <cell r="B1809" t="str">
            <v>402001</v>
          </cell>
        </row>
        <row r="1809">
          <cell r="J1809">
            <v>193424.39</v>
          </cell>
        </row>
        <row r="1809">
          <cell r="N1809" t="str">
            <v>2011301</v>
          </cell>
        </row>
        <row r="1809">
          <cell r="AJ1809" t="str">
            <v>2</v>
          </cell>
        </row>
        <row r="1810">
          <cell r="B1810" t="str">
            <v>402001</v>
          </cell>
        </row>
        <row r="1810">
          <cell r="J1810">
            <v>10350</v>
          </cell>
        </row>
        <row r="1810">
          <cell r="N1810" t="str">
            <v>2011301</v>
          </cell>
        </row>
        <row r="1810">
          <cell r="AJ1810" t="str">
            <v>2</v>
          </cell>
        </row>
        <row r="1811">
          <cell r="B1811" t="str">
            <v>402001</v>
          </cell>
        </row>
        <row r="1811">
          <cell r="J1811">
            <v>63104.66</v>
          </cell>
        </row>
        <row r="1811">
          <cell r="N1811" t="str">
            <v>2011301</v>
          </cell>
        </row>
        <row r="1811">
          <cell r="AJ1811" t="str">
            <v>2</v>
          </cell>
        </row>
        <row r="1812">
          <cell r="B1812" t="str">
            <v>402001</v>
          </cell>
        </row>
        <row r="1812">
          <cell r="J1812">
            <v>50483.73</v>
          </cell>
        </row>
        <row r="1812">
          <cell r="N1812" t="str">
            <v>2011301</v>
          </cell>
        </row>
        <row r="1812">
          <cell r="AJ1812" t="str">
            <v>2</v>
          </cell>
        </row>
        <row r="1813">
          <cell r="B1813" t="str">
            <v>402001</v>
          </cell>
        </row>
        <row r="1813">
          <cell r="J1813">
            <v>280260</v>
          </cell>
        </row>
        <row r="1813">
          <cell r="N1813" t="str">
            <v>2011301</v>
          </cell>
        </row>
        <row r="1813">
          <cell r="AJ1813" t="str">
            <v>1</v>
          </cell>
        </row>
        <row r="1814">
          <cell r="B1814" t="str">
            <v>402001</v>
          </cell>
        </row>
        <row r="1814">
          <cell r="J1814">
            <v>101604.34</v>
          </cell>
        </row>
        <row r="1814">
          <cell r="N1814" t="str">
            <v>2011308</v>
          </cell>
        </row>
        <row r="1814">
          <cell r="AJ1814" t="str">
            <v>3</v>
          </cell>
        </row>
        <row r="1815">
          <cell r="B1815" t="str">
            <v>402001</v>
          </cell>
        </row>
        <row r="1815">
          <cell r="J1815">
            <v>22832.5</v>
          </cell>
        </row>
        <row r="1815">
          <cell r="N1815" t="str">
            <v>2011308</v>
          </cell>
        </row>
        <row r="1815">
          <cell r="AJ1815" t="str">
            <v>3</v>
          </cell>
        </row>
        <row r="1816">
          <cell r="B1816" t="str">
            <v>402001</v>
          </cell>
        </row>
        <row r="1816">
          <cell r="J1816">
            <v>59411.17</v>
          </cell>
        </row>
        <row r="1816">
          <cell r="N1816" t="str">
            <v>2011308</v>
          </cell>
        </row>
        <row r="1816">
          <cell r="AJ1816" t="str">
            <v>3</v>
          </cell>
        </row>
        <row r="1817">
          <cell r="B1817" t="str">
            <v>402001</v>
          </cell>
        </row>
        <row r="1817">
          <cell r="J1817">
            <v>598812.05</v>
          </cell>
        </row>
        <row r="1817">
          <cell r="N1817" t="str">
            <v>2011308</v>
          </cell>
        </row>
        <row r="1817">
          <cell r="AJ1817" t="str">
            <v>3</v>
          </cell>
        </row>
        <row r="1818">
          <cell r="B1818" t="str">
            <v>402001</v>
          </cell>
        </row>
        <row r="1818">
          <cell r="J1818">
            <v>14581.5</v>
          </cell>
        </row>
        <row r="1818">
          <cell r="N1818" t="str">
            <v>2011308</v>
          </cell>
        </row>
        <row r="1818">
          <cell r="AJ1818" t="str">
            <v>3</v>
          </cell>
        </row>
        <row r="1819">
          <cell r="B1819" t="str">
            <v>402001</v>
          </cell>
        </row>
        <row r="1819">
          <cell r="J1819">
            <v>59924.5</v>
          </cell>
        </row>
        <row r="1819">
          <cell r="N1819" t="str">
            <v>2011308</v>
          </cell>
        </row>
        <row r="1819">
          <cell r="AJ1819" t="str">
            <v>3</v>
          </cell>
        </row>
        <row r="1820">
          <cell r="B1820" t="str">
            <v>402001</v>
          </cell>
        </row>
        <row r="1820">
          <cell r="J1820">
            <v>338948.4</v>
          </cell>
        </row>
        <row r="1820">
          <cell r="N1820" t="str">
            <v>2011308</v>
          </cell>
        </row>
        <row r="1820">
          <cell r="AJ1820" t="str">
            <v>3</v>
          </cell>
        </row>
        <row r="1821">
          <cell r="B1821" t="str">
            <v>402001</v>
          </cell>
        </row>
        <row r="1821">
          <cell r="J1821">
            <v>237765.9</v>
          </cell>
        </row>
        <row r="1821">
          <cell r="N1821" t="str">
            <v>2011308</v>
          </cell>
        </row>
        <row r="1821">
          <cell r="AJ1821" t="str">
            <v>3</v>
          </cell>
        </row>
        <row r="1822">
          <cell r="B1822" t="str">
            <v>402001</v>
          </cell>
        </row>
        <row r="1822">
          <cell r="J1822">
            <v>294465.7</v>
          </cell>
        </row>
        <row r="1822">
          <cell r="N1822" t="str">
            <v>2011308</v>
          </cell>
        </row>
        <row r="1822">
          <cell r="AJ1822" t="str">
            <v>3</v>
          </cell>
        </row>
        <row r="1823">
          <cell r="B1823" t="str">
            <v>402001</v>
          </cell>
        </row>
        <row r="1823">
          <cell r="J1823">
            <v>480791.21</v>
          </cell>
        </row>
        <row r="1823">
          <cell r="N1823" t="str">
            <v>2011308</v>
          </cell>
        </row>
        <row r="1823">
          <cell r="AJ1823" t="str">
            <v>3</v>
          </cell>
        </row>
        <row r="1824">
          <cell r="B1824" t="str">
            <v>402001</v>
          </cell>
        </row>
        <row r="1824">
          <cell r="J1824">
            <v>1200000</v>
          </cell>
        </row>
        <row r="1824">
          <cell r="N1824" t="str">
            <v>2011308</v>
          </cell>
        </row>
        <row r="1824">
          <cell r="AJ1824" t="str">
            <v>3</v>
          </cell>
        </row>
        <row r="1825">
          <cell r="B1825" t="str">
            <v>402001</v>
          </cell>
        </row>
        <row r="1825">
          <cell r="J1825">
            <v>831514.06</v>
          </cell>
        </row>
        <row r="1825">
          <cell r="N1825" t="str">
            <v>2011308</v>
          </cell>
        </row>
        <row r="1825">
          <cell r="AJ1825" t="str">
            <v>3</v>
          </cell>
        </row>
        <row r="1826">
          <cell r="B1826" t="str">
            <v>402001</v>
          </cell>
        </row>
        <row r="1826">
          <cell r="J1826">
            <v>33227</v>
          </cell>
        </row>
        <row r="1826">
          <cell r="N1826" t="str">
            <v>2011308</v>
          </cell>
        </row>
        <row r="1826">
          <cell r="AJ1826" t="str">
            <v>3</v>
          </cell>
        </row>
        <row r="1827">
          <cell r="B1827" t="str">
            <v>402001</v>
          </cell>
        </row>
        <row r="1827">
          <cell r="J1827">
            <v>250000</v>
          </cell>
        </row>
        <row r="1827">
          <cell r="N1827" t="str">
            <v>2011308</v>
          </cell>
        </row>
        <row r="1827">
          <cell r="AJ1827" t="str">
            <v>3</v>
          </cell>
        </row>
        <row r="1828">
          <cell r="B1828" t="str">
            <v>402001</v>
          </cell>
        </row>
        <row r="1828">
          <cell r="J1828">
            <v>168500</v>
          </cell>
        </row>
        <row r="1828">
          <cell r="N1828" t="str">
            <v>2011308</v>
          </cell>
        </row>
        <row r="1828">
          <cell r="AJ1828" t="str">
            <v>3</v>
          </cell>
        </row>
        <row r="1829">
          <cell r="B1829" t="str">
            <v>402001</v>
          </cell>
        </row>
        <row r="1829">
          <cell r="J1829">
            <v>431500</v>
          </cell>
        </row>
        <row r="1829">
          <cell r="N1829" t="str">
            <v>2011308</v>
          </cell>
        </row>
        <row r="1829">
          <cell r="AJ1829" t="str">
            <v>3</v>
          </cell>
        </row>
        <row r="1830">
          <cell r="B1830" t="str">
            <v>402001</v>
          </cell>
        </row>
        <row r="1830">
          <cell r="J1830">
            <v>68500</v>
          </cell>
        </row>
        <row r="1830">
          <cell r="N1830" t="str">
            <v>2011308</v>
          </cell>
        </row>
        <row r="1830">
          <cell r="AJ1830" t="str">
            <v>3</v>
          </cell>
        </row>
        <row r="1831">
          <cell r="B1831" t="str">
            <v>402001</v>
          </cell>
        </row>
        <row r="1831">
          <cell r="J1831">
            <v>250000</v>
          </cell>
        </row>
        <row r="1831">
          <cell r="N1831" t="str">
            <v>2011308</v>
          </cell>
        </row>
        <row r="1831">
          <cell r="AJ1831" t="str">
            <v>3</v>
          </cell>
        </row>
        <row r="1832">
          <cell r="B1832" t="str">
            <v>402001</v>
          </cell>
        </row>
        <row r="1832">
          <cell r="J1832">
            <v>600000</v>
          </cell>
        </row>
        <row r="1832">
          <cell r="N1832" t="str">
            <v>2011308</v>
          </cell>
        </row>
        <row r="1832">
          <cell r="AJ1832" t="str">
            <v>3</v>
          </cell>
        </row>
        <row r="1833">
          <cell r="B1833" t="str">
            <v>402001</v>
          </cell>
        </row>
        <row r="1833">
          <cell r="J1833">
            <v>168485.94</v>
          </cell>
        </row>
        <row r="1833">
          <cell r="N1833" t="str">
            <v>2011308</v>
          </cell>
        </row>
        <row r="1833">
          <cell r="AJ1833" t="str">
            <v>3</v>
          </cell>
        </row>
        <row r="1834">
          <cell r="B1834" t="str">
            <v>402001</v>
          </cell>
        </row>
        <row r="1834">
          <cell r="J1834">
            <v>31500</v>
          </cell>
        </row>
        <row r="1834">
          <cell r="N1834" t="str">
            <v>2011308</v>
          </cell>
        </row>
        <row r="1834">
          <cell r="AJ1834" t="str">
            <v>3</v>
          </cell>
        </row>
        <row r="1835">
          <cell r="B1835" t="str">
            <v>403001</v>
          </cell>
        </row>
        <row r="1835">
          <cell r="J1835">
            <v>200000</v>
          </cell>
        </row>
        <row r="1835">
          <cell r="N1835" t="str">
            <v>2150899</v>
          </cell>
        </row>
        <row r="1835">
          <cell r="AJ1835" t="str">
            <v>3</v>
          </cell>
        </row>
        <row r="1836">
          <cell r="B1836" t="str">
            <v>403001</v>
          </cell>
        </row>
        <row r="1836">
          <cell r="J1836">
            <v>0</v>
          </cell>
        </row>
        <row r="1836">
          <cell r="N1836" t="str">
            <v>2150802</v>
          </cell>
        </row>
        <row r="1836">
          <cell r="AJ1836" t="str">
            <v>3</v>
          </cell>
        </row>
        <row r="1837">
          <cell r="B1837" t="str">
            <v>403001</v>
          </cell>
        </row>
        <row r="1837">
          <cell r="J1837">
            <v>15043.5</v>
          </cell>
        </row>
        <row r="1837">
          <cell r="N1837" t="str">
            <v>2011302</v>
          </cell>
        </row>
        <row r="1837">
          <cell r="AJ1837" t="str">
            <v>3</v>
          </cell>
        </row>
        <row r="1838">
          <cell r="B1838" t="str">
            <v>403001</v>
          </cell>
        </row>
        <row r="1838">
          <cell r="J1838">
            <v>1036000</v>
          </cell>
        </row>
        <row r="1838">
          <cell r="N1838" t="str">
            <v>2069999</v>
          </cell>
        </row>
        <row r="1838">
          <cell r="AJ1838" t="str">
            <v>3</v>
          </cell>
        </row>
        <row r="1839">
          <cell r="B1839" t="str">
            <v>403001</v>
          </cell>
        </row>
        <row r="1839">
          <cell r="J1839">
            <v>200000</v>
          </cell>
        </row>
        <row r="1839">
          <cell r="N1839" t="str">
            <v>2069999</v>
          </cell>
        </row>
        <row r="1839">
          <cell r="AJ1839" t="str">
            <v>3</v>
          </cell>
        </row>
        <row r="1840">
          <cell r="B1840" t="str">
            <v>403001</v>
          </cell>
        </row>
        <row r="1840">
          <cell r="J1840">
            <v>4100000</v>
          </cell>
        </row>
        <row r="1840">
          <cell r="N1840" t="str">
            <v>2069999</v>
          </cell>
        </row>
        <row r="1840">
          <cell r="AJ1840" t="str">
            <v>3</v>
          </cell>
        </row>
        <row r="1841">
          <cell r="B1841" t="str">
            <v>403001</v>
          </cell>
        </row>
        <row r="1841">
          <cell r="J1841">
            <v>162984</v>
          </cell>
        </row>
        <row r="1841">
          <cell r="N1841" t="str">
            <v>2011301</v>
          </cell>
        </row>
        <row r="1841">
          <cell r="AJ1841" t="str">
            <v>1</v>
          </cell>
        </row>
        <row r="1842">
          <cell r="B1842" t="str">
            <v>403001</v>
          </cell>
        </row>
        <row r="1842">
          <cell r="J1842">
            <v>190368</v>
          </cell>
        </row>
        <row r="1842">
          <cell r="N1842" t="str">
            <v>2011301</v>
          </cell>
        </row>
        <row r="1842">
          <cell r="AJ1842" t="str">
            <v>1</v>
          </cell>
        </row>
        <row r="1843">
          <cell r="B1843" t="str">
            <v>403001</v>
          </cell>
        </row>
        <row r="1843">
          <cell r="J1843">
            <v>554271.39</v>
          </cell>
        </row>
        <row r="1843">
          <cell r="N1843" t="str">
            <v>2011301</v>
          </cell>
        </row>
        <row r="1843">
          <cell r="AJ1843" t="str">
            <v>1</v>
          </cell>
        </row>
        <row r="1844">
          <cell r="B1844" t="str">
            <v>403001</v>
          </cell>
        </row>
        <row r="1844">
          <cell r="J1844">
            <v>390582.73</v>
          </cell>
        </row>
        <row r="1844">
          <cell r="N1844" t="str">
            <v>2011301</v>
          </cell>
        </row>
        <row r="1844">
          <cell r="AJ1844" t="str">
            <v>1</v>
          </cell>
        </row>
        <row r="1845">
          <cell r="B1845" t="str">
            <v>403001</v>
          </cell>
        </row>
        <row r="1845">
          <cell r="J1845">
            <v>110456.42</v>
          </cell>
        </row>
        <row r="1845">
          <cell r="N1845" t="str">
            <v>2011301</v>
          </cell>
        </row>
        <row r="1845">
          <cell r="AJ1845" t="str">
            <v>1</v>
          </cell>
        </row>
        <row r="1846">
          <cell r="B1846" t="str">
            <v>403001</v>
          </cell>
        </row>
        <row r="1846">
          <cell r="J1846">
            <v>7898.95</v>
          </cell>
        </row>
        <row r="1846">
          <cell r="N1846" t="str">
            <v>2011301</v>
          </cell>
        </row>
        <row r="1846">
          <cell r="AJ1846" t="str">
            <v>2</v>
          </cell>
        </row>
        <row r="1847">
          <cell r="B1847" t="str">
            <v>403001</v>
          </cell>
        </row>
        <row r="1847">
          <cell r="J1847">
            <v>47267.23</v>
          </cell>
        </row>
        <row r="1847">
          <cell r="N1847" t="str">
            <v>2011301</v>
          </cell>
        </row>
        <row r="1847">
          <cell r="AJ1847" t="str">
            <v>2</v>
          </cell>
        </row>
        <row r="1848">
          <cell r="B1848" t="str">
            <v>403001</v>
          </cell>
        </row>
        <row r="1848">
          <cell r="J1848">
            <v>169756.21</v>
          </cell>
        </row>
        <row r="1848">
          <cell r="N1848" t="str">
            <v>2011301</v>
          </cell>
        </row>
        <row r="1848">
          <cell r="AJ1848" t="str">
            <v>1</v>
          </cell>
        </row>
        <row r="1849">
          <cell r="B1849" t="str">
            <v>403001</v>
          </cell>
        </row>
        <row r="1849">
          <cell r="J1849">
            <v>12500</v>
          </cell>
        </row>
        <row r="1849">
          <cell r="N1849" t="str">
            <v>2011301</v>
          </cell>
        </row>
        <row r="1849">
          <cell r="AJ1849" t="str">
            <v>2</v>
          </cell>
        </row>
        <row r="1850">
          <cell r="B1850" t="str">
            <v>403001</v>
          </cell>
        </row>
        <row r="1850">
          <cell r="J1850">
            <v>62960.58</v>
          </cell>
        </row>
        <row r="1850">
          <cell r="N1850" t="str">
            <v>2011301</v>
          </cell>
        </row>
        <row r="1850">
          <cell r="AJ1850" t="str">
            <v>1</v>
          </cell>
        </row>
        <row r="1851">
          <cell r="B1851" t="str">
            <v>403001</v>
          </cell>
        </row>
        <row r="1851">
          <cell r="J1851">
            <v>9829.52</v>
          </cell>
        </row>
        <row r="1851">
          <cell r="N1851" t="str">
            <v>2011301</v>
          </cell>
        </row>
        <row r="1851">
          <cell r="AJ1851" t="str">
            <v>1</v>
          </cell>
        </row>
        <row r="1852">
          <cell r="B1852" t="str">
            <v>403001</v>
          </cell>
        </row>
        <row r="1852">
          <cell r="J1852">
            <v>55100.63</v>
          </cell>
        </row>
        <row r="1852">
          <cell r="N1852" t="str">
            <v>2011301</v>
          </cell>
        </row>
        <row r="1852">
          <cell r="AJ1852" t="str">
            <v>1</v>
          </cell>
        </row>
        <row r="1853">
          <cell r="B1853" t="str">
            <v>403001</v>
          </cell>
        </row>
        <row r="1853">
          <cell r="J1853">
            <v>113403.94</v>
          </cell>
        </row>
        <row r="1853">
          <cell r="N1853" t="str">
            <v>2011301</v>
          </cell>
        </row>
        <row r="1853">
          <cell r="AJ1853" t="str">
            <v>1</v>
          </cell>
        </row>
        <row r="1854">
          <cell r="B1854" t="str">
            <v>403001</v>
          </cell>
        </row>
        <row r="1854">
          <cell r="J1854">
            <v>167164.8</v>
          </cell>
        </row>
        <row r="1854">
          <cell r="N1854" t="str">
            <v>2011301</v>
          </cell>
        </row>
        <row r="1854">
          <cell r="AJ1854" t="str">
            <v>1</v>
          </cell>
        </row>
        <row r="1855">
          <cell r="B1855" t="str">
            <v>403001</v>
          </cell>
        </row>
        <row r="1855">
          <cell r="J1855">
            <v>92987.65</v>
          </cell>
        </row>
        <row r="1855">
          <cell r="N1855" t="str">
            <v>2011301</v>
          </cell>
        </row>
        <row r="1855">
          <cell r="AJ1855" t="str">
            <v>2</v>
          </cell>
        </row>
        <row r="1856">
          <cell r="B1856" t="str">
            <v>403001</v>
          </cell>
        </row>
        <row r="1856">
          <cell r="J1856">
            <v>9000</v>
          </cell>
        </row>
        <row r="1856">
          <cell r="N1856" t="str">
            <v>2011301</v>
          </cell>
        </row>
        <row r="1856">
          <cell r="AJ1856" t="str">
            <v>2</v>
          </cell>
        </row>
        <row r="1857">
          <cell r="B1857" t="str">
            <v>403001</v>
          </cell>
        </row>
        <row r="1857">
          <cell r="J1857">
            <v>27188.42</v>
          </cell>
        </row>
        <row r="1857">
          <cell r="N1857" t="str">
            <v>2011301</v>
          </cell>
        </row>
        <row r="1857">
          <cell r="AJ1857" t="str">
            <v>2</v>
          </cell>
        </row>
        <row r="1858">
          <cell r="B1858" t="str">
            <v>403001</v>
          </cell>
        </row>
        <row r="1858">
          <cell r="J1858">
            <v>26795.41</v>
          </cell>
        </row>
        <row r="1858">
          <cell r="N1858" t="str">
            <v>2011301</v>
          </cell>
        </row>
        <row r="1858">
          <cell r="AJ1858" t="str">
            <v>2</v>
          </cell>
        </row>
        <row r="1859">
          <cell r="B1859" t="str">
            <v>403001</v>
          </cell>
        </row>
        <row r="1859">
          <cell r="J1859">
            <v>160772.48</v>
          </cell>
        </row>
        <row r="1859">
          <cell r="N1859" t="str">
            <v>2011301</v>
          </cell>
        </row>
        <row r="1859">
          <cell r="AJ1859" t="str">
            <v>1</v>
          </cell>
        </row>
        <row r="1860">
          <cell r="B1860" t="str">
            <v>403001</v>
          </cell>
        </row>
        <row r="1860">
          <cell r="J1860">
            <v>17500</v>
          </cell>
        </row>
        <row r="1860">
          <cell r="N1860" t="str">
            <v>2150502</v>
          </cell>
        </row>
        <row r="1860">
          <cell r="AJ1860" t="str">
            <v>3</v>
          </cell>
        </row>
        <row r="1861">
          <cell r="B1861" t="str">
            <v>403001</v>
          </cell>
        </row>
        <row r="1861">
          <cell r="J1861">
            <v>30000</v>
          </cell>
        </row>
        <row r="1861">
          <cell r="N1861" t="str">
            <v>2011302</v>
          </cell>
        </row>
        <row r="1861">
          <cell r="AJ1861" t="str">
            <v>3</v>
          </cell>
        </row>
        <row r="1862">
          <cell r="B1862" t="str">
            <v>403001</v>
          </cell>
        </row>
        <row r="1862">
          <cell r="J1862">
            <v>0</v>
          </cell>
        </row>
        <row r="1862">
          <cell r="N1862" t="str">
            <v>2011302</v>
          </cell>
        </row>
        <row r="1862">
          <cell r="AJ1862" t="str">
            <v>3</v>
          </cell>
        </row>
        <row r="1863">
          <cell r="B1863" t="str">
            <v>403001</v>
          </cell>
        </row>
        <row r="1863">
          <cell r="J1863">
            <v>32000</v>
          </cell>
        </row>
        <row r="1863">
          <cell r="N1863" t="str">
            <v>2069999</v>
          </cell>
        </row>
        <row r="1863">
          <cell r="AJ1863" t="str">
            <v>3</v>
          </cell>
        </row>
        <row r="1864">
          <cell r="B1864" t="str">
            <v>403001</v>
          </cell>
        </row>
        <row r="1864">
          <cell r="J1864">
            <v>36616.9</v>
          </cell>
        </row>
        <row r="1864">
          <cell r="N1864" t="str">
            <v>2011302</v>
          </cell>
        </row>
        <row r="1864">
          <cell r="AJ1864" t="str">
            <v>3</v>
          </cell>
        </row>
        <row r="1865">
          <cell r="B1865" t="str">
            <v>403001</v>
          </cell>
        </row>
        <row r="1865">
          <cell r="J1865">
            <v>23631.08</v>
          </cell>
        </row>
        <row r="1865">
          <cell r="N1865" t="str">
            <v>2011302</v>
          </cell>
        </row>
        <row r="1865">
          <cell r="AJ1865" t="str">
            <v>3</v>
          </cell>
        </row>
        <row r="1866">
          <cell r="B1866" t="str">
            <v>403001</v>
          </cell>
        </row>
        <row r="1866">
          <cell r="J1866">
            <v>136000</v>
          </cell>
        </row>
        <row r="1866">
          <cell r="N1866" t="str">
            <v>2100410</v>
          </cell>
        </row>
        <row r="1866">
          <cell r="AJ1866" t="str">
            <v>3</v>
          </cell>
        </row>
        <row r="1867">
          <cell r="B1867" t="str">
            <v>403001</v>
          </cell>
        </row>
        <row r="1867">
          <cell r="J1867">
            <v>0</v>
          </cell>
        </row>
        <row r="1867">
          <cell r="N1867" t="str">
            <v>2100410</v>
          </cell>
        </row>
        <row r="1867">
          <cell r="AJ1867" t="str">
            <v>3</v>
          </cell>
        </row>
        <row r="1868">
          <cell r="B1868" t="str">
            <v>403001</v>
          </cell>
        </row>
        <row r="1868">
          <cell r="J1868">
            <v>260000</v>
          </cell>
        </row>
        <row r="1868">
          <cell r="N1868" t="str">
            <v>2100410</v>
          </cell>
        </row>
        <row r="1868">
          <cell r="AJ1868" t="str">
            <v>3</v>
          </cell>
        </row>
        <row r="1869">
          <cell r="B1869" t="str">
            <v>403001</v>
          </cell>
        </row>
        <row r="1869">
          <cell r="J1869">
            <v>1000000</v>
          </cell>
        </row>
        <row r="1869">
          <cell r="N1869" t="str">
            <v>2100410</v>
          </cell>
        </row>
        <row r="1869">
          <cell r="AJ1869" t="str">
            <v>3</v>
          </cell>
        </row>
        <row r="1870">
          <cell r="B1870" t="str">
            <v>403001</v>
          </cell>
        </row>
        <row r="1870">
          <cell r="J1870">
            <v>190000</v>
          </cell>
        </row>
        <row r="1870">
          <cell r="N1870" t="str">
            <v>2100410</v>
          </cell>
        </row>
        <row r="1870">
          <cell r="AJ1870" t="str">
            <v>3</v>
          </cell>
        </row>
        <row r="1871">
          <cell r="B1871" t="str">
            <v>403001</v>
          </cell>
        </row>
        <row r="1871">
          <cell r="J1871">
            <v>1229614.5</v>
          </cell>
        </row>
        <row r="1871">
          <cell r="N1871" t="str">
            <v>2100410</v>
          </cell>
        </row>
        <row r="1871">
          <cell r="AJ1871" t="str">
            <v>3</v>
          </cell>
        </row>
        <row r="1872">
          <cell r="B1872" t="str">
            <v>404001</v>
          </cell>
        </row>
        <row r="1872">
          <cell r="J1872">
            <v>10000000</v>
          </cell>
        </row>
        <row r="1872">
          <cell r="N1872" t="str">
            <v>2120399</v>
          </cell>
        </row>
        <row r="1872">
          <cell r="AJ1872" t="str">
            <v>3</v>
          </cell>
        </row>
        <row r="1873">
          <cell r="B1873" t="str">
            <v>404001</v>
          </cell>
        </row>
        <row r="1873">
          <cell r="J1873">
            <v>468885.55</v>
          </cell>
        </row>
        <row r="1873">
          <cell r="N1873" t="str">
            <v>2129999</v>
          </cell>
        </row>
        <row r="1873">
          <cell r="AJ1873" t="str">
            <v>3</v>
          </cell>
        </row>
        <row r="1874">
          <cell r="B1874" t="str">
            <v>404001</v>
          </cell>
        </row>
        <row r="1874">
          <cell r="J1874">
            <v>96000</v>
          </cell>
        </row>
        <row r="1874">
          <cell r="N1874" t="str">
            <v>2149999</v>
          </cell>
        </row>
        <row r="1874">
          <cell r="AJ1874" t="str">
            <v>3</v>
          </cell>
        </row>
        <row r="1875">
          <cell r="B1875" t="str">
            <v>404001</v>
          </cell>
        </row>
        <row r="1875">
          <cell r="J1875">
            <v>64017.2</v>
          </cell>
        </row>
        <row r="1875">
          <cell r="N1875" t="str">
            <v>2129999</v>
          </cell>
        </row>
        <row r="1875">
          <cell r="AJ1875" t="str">
            <v>3</v>
          </cell>
        </row>
        <row r="1876">
          <cell r="B1876" t="str">
            <v>404001</v>
          </cell>
        </row>
        <row r="1876">
          <cell r="J1876">
            <v>62747126.25</v>
          </cell>
        </row>
        <row r="1876">
          <cell r="N1876" t="str">
            <v>2140104</v>
          </cell>
        </row>
        <row r="1876">
          <cell r="AJ1876" t="str">
            <v>3</v>
          </cell>
        </row>
        <row r="1877">
          <cell r="B1877" t="str">
            <v>404001</v>
          </cell>
        </row>
        <row r="1877">
          <cell r="J1877">
            <v>0</v>
          </cell>
        </row>
        <row r="1877">
          <cell r="N1877" t="str">
            <v>2149901</v>
          </cell>
        </row>
        <row r="1877">
          <cell r="AJ1877" t="str">
            <v>3</v>
          </cell>
        </row>
        <row r="1878">
          <cell r="B1878" t="str">
            <v>404001</v>
          </cell>
        </row>
        <row r="1878">
          <cell r="J1878">
            <v>2667200</v>
          </cell>
        </row>
        <row r="1878">
          <cell r="N1878" t="str">
            <v>2120399</v>
          </cell>
        </row>
        <row r="1878">
          <cell r="AJ1878" t="str">
            <v>3</v>
          </cell>
        </row>
        <row r="1879">
          <cell r="B1879" t="str">
            <v>404001</v>
          </cell>
        </row>
        <row r="1879">
          <cell r="J1879">
            <v>0</v>
          </cell>
        </row>
        <row r="1879">
          <cell r="N1879" t="str">
            <v>2120102</v>
          </cell>
        </row>
        <row r="1879">
          <cell r="AJ1879" t="str">
            <v>3</v>
          </cell>
        </row>
        <row r="1880">
          <cell r="B1880" t="str">
            <v>404001</v>
          </cell>
        </row>
        <row r="1880">
          <cell r="J1880">
            <v>54900</v>
          </cell>
        </row>
        <row r="1880">
          <cell r="N1880" t="str">
            <v>2100410</v>
          </cell>
        </row>
        <row r="1880">
          <cell r="AJ1880" t="str">
            <v>3</v>
          </cell>
        </row>
        <row r="1881">
          <cell r="B1881" t="str">
            <v>404001</v>
          </cell>
        </row>
        <row r="1881">
          <cell r="J1881">
            <v>161080.6</v>
          </cell>
        </row>
        <row r="1881">
          <cell r="N1881" t="str">
            <v>2120102</v>
          </cell>
        </row>
        <row r="1881">
          <cell r="AJ1881" t="str">
            <v>3</v>
          </cell>
        </row>
        <row r="1882">
          <cell r="B1882" t="str">
            <v>404001</v>
          </cell>
        </row>
        <row r="1882">
          <cell r="J1882">
            <v>280000</v>
          </cell>
        </row>
        <row r="1882">
          <cell r="N1882" t="str">
            <v>2120102</v>
          </cell>
        </row>
        <row r="1882">
          <cell r="AJ1882" t="str">
            <v>3</v>
          </cell>
        </row>
        <row r="1883">
          <cell r="B1883" t="str">
            <v>404001</v>
          </cell>
        </row>
        <row r="1883">
          <cell r="J1883">
            <v>1370293.45</v>
          </cell>
        </row>
        <row r="1883">
          <cell r="N1883" t="str">
            <v>2120101</v>
          </cell>
        </row>
        <row r="1883">
          <cell r="AJ1883" t="str">
            <v>1</v>
          </cell>
        </row>
        <row r="1884">
          <cell r="B1884" t="str">
            <v>404001</v>
          </cell>
        </row>
        <row r="1884">
          <cell r="J1884">
            <v>413674.72</v>
          </cell>
        </row>
        <row r="1884">
          <cell r="N1884" t="str">
            <v>2120101</v>
          </cell>
        </row>
        <row r="1884">
          <cell r="AJ1884" t="str">
            <v>1</v>
          </cell>
        </row>
        <row r="1885">
          <cell r="B1885" t="str">
            <v>404001</v>
          </cell>
        </row>
        <row r="1885">
          <cell r="J1885">
            <v>337664.4</v>
          </cell>
        </row>
        <row r="1885">
          <cell r="N1885" t="str">
            <v>2120101</v>
          </cell>
        </row>
        <row r="1885">
          <cell r="AJ1885" t="str">
            <v>1</v>
          </cell>
        </row>
        <row r="1886">
          <cell r="B1886" t="str">
            <v>404001</v>
          </cell>
        </row>
        <row r="1886">
          <cell r="J1886">
            <v>357364.24</v>
          </cell>
        </row>
        <row r="1886">
          <cell r="N1886" t="str">
            <v>2120101</v>
          </cell>
        </row>
        <row r="1886">
          <cell r="AJ1886" t="str">
            <v>1</v>
          </cell>
        </row>
        <row r="1887">
          <cell r="B1887" t="str">
            <v>404001</v>
          </cell>
        </row>
        <row r="1887">
          <cell r="J1887">
            <v>15727.74</v>
          </cell>
        </row>
        <row r="1887">
          <cell r="N1887" t="str">
            <v>2120101</v>
          </cell>
        </row>
        <row r="1887">
          <cell r="AJ1887" t="str">
            <v>2</v>
          </cell>
        </row>
        <row r="1888">
          <cell r="B1888" t="str">
            <v>404001</v>
          </cell>
        </row>
        <row r="1888">
          <cell r="J1888">
            <v>58390</v>
          </cell>
        </row>
        <row r="1888">
          <cell r="N1888" t="str">
            <v>2120101</v>
          </cell>
        </row>
        <row r="1888">
          <cell r="AJ1888" t="str">
            <v>2</v>
          </cell>
        </row>
        <row r="1889">
          <cell r="B1889" t="str">
            <v>404001</v>
          </cell>
        </row>
        <row r="1889">
          <cell r="J1889">
            <v>416405.7</v>
          </cell>
        </row>
        <row r="1889">
          <cell r="N1889" t="str">
            <v>2120101</v>
          </cell>
        </row>
        <row r="1889">
          <cell r="AJ1889" t="str">
            <v>1</v>
          </cell>
        </row>
        <row r="1890">
          <cell r="B1890" t="str">
            <v>404001</v>
          </cell>
        </row>
        <row r="1890">
          <cell r="J1890">
            <v>23000</v>
          </cell>
        </row>
        <row r="1890">
          <cell r="N1890" t="str">
            <v>2120101</v>
          </cell>
        </row>
        <row r="1890">
          <cell r="AJ1890" t="str">
            <v>2</v>
          </cell>
        </row>
        <row r="1891">
          <cell r="B1891" t="str">
            <v>404001</v>
          </cell>
        </row>
        <row r="1891">
          <cell r="J1891">
            <v>41538.71</v>
          </cell>
        </row>
        <row r="1891">
          <cell r="N1891" t="str">
            <v>2120101</v>
          </cell>
        </row>
        <row r="1891">
          <cell r="AJ1891" t="str">
            <v>1</v>
          </cell>
        </row>
        <row r="1892">
          <cell r="B1892" t="str">
            <v>404001</v>
          </cell>
        </row>
        <row r="1892">
          <cell r="J1892">
            <v>18002.09</v>
          </cell>
        </row>
        <row r="1892">
          <cell r="N1892" t="str">
            <v>2120101</v>
          </cell>
        </row>
        <row r="1892">
          <cell r="AJ1892" t="str">
            <v>1</v>
          </cell>
        </row>
        <row r="1893">
          <cell r="B1893" t="str">
            <v>404001</v>
          </cell>
        </row>
        <row r="1893">
          <cell r="J1893">
            <v>103023.36</v>
          </cell>
        </row>
        <row r="1893">
          <cell r="N1893" t="str">
            <v>2120101</v>
          </cell>
        </row>
        <row r="1893">
          <cell r="AJ1893" t="str">
            <v>1</v>
          </cell>
        </row>
        <row r="1894">
          <cell r="B1894" t="str">
            <v>404001</v>
          </cell>
        </row>
        <row r="1894">
          <cell r="J1894">
            <v>309954.58</v>
          </cell>
        </row>
        <row r="1894">
          <cell r="N1894" t="str">
            <v>2120101</v>
          </cell>
        </row>
        <row r="1894">
          <cell r="AJ1894" t="str">
            <v>1</v>
          </cell>
        </row>
        <row r="1895">
          <cell r="B1895" t="str">
            <v>404001</v>
          </cell>
        </row>
        <row r="1895">
          <cell r="J1895">
            <v>206046.72</v>
          </cell>
        </row>
        <row r="1895">
          <cell r="N1895" t="str">
            <v>2120101</v>
          </cell>
        </row>
        <row r="1895">
          <cell r="AJ1895" t="str">
            <v>1</v>
          </cell>
        </row>
        <row r="1896">
          <cell r="B1896" t="str">
            <v>404001</v>
          </cell>
        </row>
        <row r="1896">
          <cell r="J1896">
            <v>139929.78</v>
          </cell>
        </row>
        <row r="1896">
          <cell r="N1896" t="str">
            <v>2120101</v>
          </cell>
        </row>
        <row r="1896">
          <cell r="AJ1896" t="str">
            <v>2</v>
          </cell>
        </row>
        <row r="1897">
          <cell r="B1897" t="str">
            <v>404001</v>
          </cell>
        </row>
        <row r="1897">
          <cell r="J1897">
            <v>45697.04</v>
          </cell>
        </row>
        <row r="1897">
          <cell r="N1897" t="str">
            <v>2120101</v>
          </cell>
        </row>
        <row r="1897">
          <cell r="AJ1897" t="str">
            <v>2</v>
          </cell>
        </row>
        <row r="1898">
          <cell r="B1898" t="str">
            <v>404001</v>
          </cell>
        </row>
        <row r="1898">
          <cell r="J1898">
            <v>46124.76</v>
          </cell>
        </row>
        <row r="1898">
          <cell r="N1898" t="str">
            <v>2120101</v>
          </cell>
        </row>
        <row r="1898">
          <cell r="AJ1898" t="str">
            <v>2</v>
          </cell>
        </row>
        <row r="1899">
          <cell r="B1899" t="str">
            <v>404001</v>
          </cell>
        </row>
        <row r="1899">
          <cell r="J1899">
            <v>276748.56</v>
          </cell>
        </row>
        <row r="1899">
          <cell r="N1899" t="str">
            <v>2120101</v>
          </cell>
        </row>
        <row r="1899">
          <cell r="AJ1899" t="str">
            <v>1</v>
          </cell>
        </row>
        <row r="1900">
          <cell r="B1900" t="str">
            <v>404001</v>
          </cell>
        </row>
        <row r="1900">
          <cell r="J1900">
            <v>70000</v>
          </cell>
        </row>
        <row r="1900">
          <cell r="N1900" t="str">
            <v>2120102</v>
          </cell>
        </row>
        <row r="1900">
          <cell r="AJ1900" t="str">
            <v>3</v>
          </cell>
        </row>
        <row r="1901">
          <cell r="B1901" t="str">
            <v>404001</v>
          </cell>
        </row>
        <row r="1901">
          <cell r="J1901">
            <v>4000000</v>
          </cell>
        </row>
        <row r="1901">
          <cell r="N1901" t="str">
            <v>2130305</v>
          </cell>
        </row>
        <row r="1901">
          <cell r="AJ1901" t="str">
            <v>3</v>
          </cell>
        </row>
        <row r="1902">
          <cell r="B1902" t="str">
            <v>404001</v>
          </cell>
        </row>
        <row r="1902">
          <cell r="J1902">
            <v>2000000</v>
          </cell>
        </row>
        <row r="1902">
          <cell r="N1902" t="str">
            <v>2130305</v>
          </cell>
        </row>
        <row r="1902">
          <cell r="AJ1902" t="str">
            <v>3</v>
          </cell>
        </row>
        <row r="1903">
          <cell r="B1903" t="str">
            <v>404001</v>
          </cell>
        </row>
        <row r="1903">
          <cell r="J1903">
            <v>2000000</v>
          </cell>
        </row>
        <row r="1903">
          <cell r="N1903" t="str">
            <v>2130305</v>
          </cell>
        </row>
        <row r="1903">
          <cell r="AJ1903" t="str">
            <v>3</v>
          </cell>
        </row>
        <row r="1904">
          <cell r="B1904" t="str">
            <v>404001</v>
          </cell>
        </row>
        <row r="1904">
          <cell r="J1904">
            <v>3000000</v>
          </cell>
        </row>
        <row r="1904">
          <cell r="N1904" t="str">
            <v>2120399</v>
          </cell>
        </row>
        <row r="1904">
          <cell r="AJ1904" t="str">
            <v>3</v>
          </cell>
        </row>
        <row r="1905">
          <cell r="B1905" t="str">
            <v>404001</v>
          </cell>
        </row>
        <row r="1905">
          <cell r="J1905">
            <v>1000000</v>
          </cell>
        </row>
        <row r="1905">
          <cell r="N1905" t="str">
            <v>2130305</v>
          </cell>
        </row>
        <row r="1905">
          <cell r="AJ1905" t="str">
            <v>3</v>
          </cell>
        </row>
        <row r="1906">
          <cell r="B1906" t="str">
            <v>404001</v>
          </cell>
        </row>
        <row r="1906">
          <cell r="J1906">
            <v>0</v>
          </cell>
        </row>
        <row r="1906">
          <cell r="N1906" t="str">
            <v>2129999</v>
          </cell>
        </row>
        <row r="1906">
          <cell r="AJ1906" t="str">
            <v>3</v>
          </cell>
        </row>
        <row r="1907">
          <cell r="B1907" t="str">
            <v>404001</v>
          </cell>
        </row>
        <row r="1907">
          <cell r="J1907">
            <v>22000</v>
          </cell>
        </row>
        <row r="1907">
          <cell r="N1907" t="str">
            <v>2069999</v>
          </cell>
        </row>
        <row r="1907">
          <cell r="AJ1907" t="str">
            <v>3</v>
          </cell>
        </row>
        <row r="1908">
          <cell r="B1908" t="str">
            <v>404001</v>
          </cell>
        </row>
        <row r="1908">
          <cell r="J1908">
            <v>21588</v>
          </cell>
        </row>
        <row r="1908">
          <cell r="N1908" t="str">
            <v>2120102</v>
          </cell>
        </row>
        <row r="1908">
          <cell r="AJ1908" t="str">
            <v>3</v>
          </cell>
        </row>
        <row r="1909">
          <cell r="B1909" t="str">
            <v>404001</v>
          </cell>
        </row>
        <row r="1909">
          <cell r="J1909">
            <v>67530</v>
          </cell>
        </row>
        <row r="1909">
          <cell r="N1909" t="str">
            <v>2120102</v>
          </cell>
        </row>
        <row r="1909">
          <cell r="AJ1909" t="str">
            <v>3</v>
          </cell>
        </row>
        <row r="1910">
          <cell r="B1910" t="str">
            <v>404001</v>
          </cell>
        </row>
        <row r="1910">
          <cell r="J1910">
            <v>0</v>
          </cell>
        </row>
        <row r="1910">
          <cell r="N1910" t="str">
            <v>2012505</v>
          </cell>
        </row>
        <row r="1910">
          <cell r="AJ1910" t="str">
            <v>3</v>
          </cell>
        </row>
        <row r="1911">
          <cell r="B1911" t="str">
            <v>404001</v>
          </cell>
        </row>
        <row r="1911">
          <cell r="J1911">
            <v>240000</v>
          </cell>
        </row>
        <row r="1911">
          <cell r="N1911" t="str">
            <v>2120102</v>
          </cell>
        </row>
        <row r="1911">
          <cell r="AJ1911" t="str">
            <v>3</v>
          </cell>
        </row>
        <row r="1912">
          <cell r="B1912" t="str">
            <v>404001</v>
          </cell>
        </row>
        <row r="1912">
          <cell r="J1912">
            <v>20000000</v>
          </cell>
        </row>
        <row r="1912">
          <cell r="N1912" t="str">
            <v>2120399</v>
          </cell>
        </row>
        <row r="1912">
          <cell r="AJ1912" t="str">
            <v>3</v>
          </cell>
        </row>
        <row r="1913">
          <cell r="B1913" t="str">
            <v>404001</v>
          </cell>
        </row>
        <row r="1913">
          <cell r="J1913">
            <v>100000000</v>
          </cell>
        </row>
        <row r="1913">
          <cell r="N1913" t="str">
            <v>2120399</v>
          </cell>
        </row>
        <row r="1913">
          <cell r="AJ1913" t="str">
            <v>3</v>
          </cell>
        </row>
        <row r="1914">
          <cell r="B1914" t="str">
            <v>404001</v>
          </cell>
        </row>
        <row r="1914">
          <cell r="J1914">
            <v>20000000</v>
          </cell>
        </row>
        <row r="1914">
          <cell r="N1914" t="str">
            <v>2120399</v>
          </cell>
        </row>
        <row r="1914">
          <cell r="AJ1914" t="str">
            <v>3</v>
          </cell>
        </row>
        <row r="1915">
          <cell r="B1915" t="str">
            <v>404001</v>
          </cell>
        </row>
        <row r="1915">
          <cell r="J1915">
            <v>95000</v>
          </cell>
        </row>
        <row r="1915">
          <cell r="N1915" t="str">
            <v>2120102</v>
          </cell>
        </row>
        <row r="1915">
          <cell r="AJ1915" t="str">
            <v>3</v>
          </cell>
        </row>
        <row r="1916">
          <cell r="B1916" t="str">
            <v>404001</v>
          </cell>
        </row>
        <row r="1916">
          <cell r="J1916">
            <v>0</v>
          </cell>
        </row>
        <row r="1916">
          <cell r="N1916" t="str">
            <v>2120102</v>
          </cell>
        </row>
        <row r="1916">
          <cell r="AJ1916" t="str">
            <v>3</v>
          </cell>
        </row>
        <row r="1917">
          <cell r="B1917" t="str">
            <v>404001</v>
          </cell>
        </row>
        <row r="1917">
          <cell r="J1917">
            <v>5000000</v>
          </cell>
        </row>
        <row r="1917">
          <cell r="N1917" t="str">
            <v>2120399</v>
          </cell>
        </row>
        <row r="1917">
          <cell r="AJ1917" t="str">
            <v>3</v>
          </cell>
        </row>
        <row r="1918">
          <cell r="B1918" t="str">
            <v>404001</v>
          </cell>
        </row>
        <row r="1918">
          <cell r="J1918">
            <v>3000000</v>
          </cell>
        </row>
        <row r="1918">
          <cell r="N1918" t="str">
            <v>2120399</v>
          </cell>
        </row>
        <row r="1918">
          <cell r="AJ1918" t="str">
            <v>3</v>
          </cell>
        </row>
        <row r="1919">
          <cell r="B1919" t="str">
            <v>405001</v>
          </cell>
        </row>
        <row r="1919">
          <cell r="J1919">
            <v>100000</v>
          </cell>
        </row>
        <row r="1919">
          <cell r="N1919" t="str">
            <v>2129999</v>
          </cell>
        </row>
        <row r="1919">
          <cell r="AJ1919" t="str">
            <v>3</v>
          </cell>
        </row>
        <row r="1920">
          <cell r="B1920" t="str">
            <v>405001</v>
          </cell>
        </row>
        <row r="1920">
          <cell r="J1920">
            <v>48200000</v>
          </cell>
        </row>
        <row r="1920">
          <cell r="N1920" t="str">
            <v>2210103</v>
          </cell>
        </row>
        <row r="1920">
          <cell r="AJ1920" t="str">
            <v>3</v>
          </cell>
        </row>
        <row r="1921">
          <cell r="B1921" t="str">
            <v>405001</v>
          </cell>
        </row>
        <row r="1921">
          <cell r="J1921">
            <v>400000</v>
          </cell>
        </row>
        <row r="1921">
          <cell r="N1921" t="str">
            <v>2240104</v>
          </cell>
        </row>
        <row r="1921">
          <cell r="AJ1921" t="str">
            <v>3</v>
          </cell>
        </row>
        <row r="1922">
          <cell r="B1922" t="str">
            <v>405001</v>
          </cell>
        </row>
        <row r="1922">
          <cell r="J1922">
            <v>30200</v>
          </cell>
        </row>
        <row r="1922">
          <cell r="N1922" t="str">
            <v>2120102</v>
          </cell>
        </row>
        <row r="1922">
          <cell r="AJ1922" t="str">
            <v>3</v>
          </cell>
        </row>
        <row r="1923">
          <cell r="B1923" t="str">
            <v>405001</v>
          </cell>
        </row>
        <row r="1923">
          <cell r="J1923">
            <v>184823.52</v>
          </cell>
        </row>
        <row r="1923">
          <cell r="N1923" t="str">
            <v>2120101</v>
          </cell>
        </row>
        <row r="1923">
          <cell r="AJ1923" t="str">
            <v>1</v>
          </cell>
        </row>
        <row r="1924">
          <cell r="B1924" t="str">
            <v>405001</v>
          </cell>
        </row>
        <row r="1924">
          <cell r="J1924">
            <v>204070.07</v>
          </cell>
        </row>
        <row r="1924">
          <cell r="N1924" t="str">
            <v>2120101</v>
          </cell>
        </row>
        <row r="1924">
          <cell r="AJ1924" t="str">
            <v>1</v>
          </cell>
        </row>
        <row r="1925">
          <cell r="B1925" t="str">
            <v>405001</v>
          </cell>
        </row>
        <row r="1925">
          <cell r="J1925">
            <v>538374.8</v>
          </cell>
        </row>
        <row r="1925">
          <cell r="N1925" t="str">
            <v>2120101</v>
          </cell>
        </row>
        <row r="1925">
          <cell r="AJ1925" t="str">
            <v>1</v>
          </cell>
        </row>
        <row r="1926">
          <cell r="B1926" t="str">
            <v>405001</v>
          </cell>
        </row>
        <row r="1926">
          <cell r="J1926">
            <v>368656.56</v>
          </cell>
        </row>
        <row r="1926">
          <cell r="N1926" t="str">
            <v>2120101</v>
          </cell>
        </row>
        <row r="1926">
          <cell r="AJ1926" t="str">
            <v>1</v>
          </cell>
        </row>
        <row r="1927">
          <cell r="B1927" t="str">
            <v>405001</v>
          </cell>
        </row>
        <row r="1927">
          <cell r="J1927">
            <v>839601.81</v>
          </cell>
        </row>
        <row r="1927">
          <cell r="N1927" t="str">
            <v>2120101</v>
          </cell>
        </row>
        <row r="1927">
          <cell r="AJ1927" t="str">
            <v>1</v>
          </cell>
        </row>
        <row r="1928">
          <cell r="B1928" t="str">
            <v>405001</v>
          </cell>
        </row>
        <row r="1928">
          <cell r="J1928">
            <v>12956.82</v>
          </cell>
        </row>
        <row r="1928">
          <cell r="N1928" t="str">
            <v>2120101</v>
          </cell>
        </row>
        <row r="1928">
          <cell r="AJ1928" t="str">
            <v>2</v>
          </cell>
        </row>
        <row r="1929">
          <cell r="B1929" t="str">
            <v>405001</v>
          </cell>
        </row>
        <row r="1929">
          <cell r="J1929">
            <v>13351.42</v>
          </cell>
        </row>
        <row r="1929">
          <cell r="N1929" t="str">
            <v>2120101</v>
          </cell>
        </row>
        <row r="1929">
          <cell r="AJ1929" t="str">
            <v>2</v>
          </cell>
        </row>
        <row r="1930">
          <cell r="B1930" t="str">
            <v>405001</v>
          </cell>
        </row>
        <row r="1930">
          <cell r="J1930">
            <v>79241.5</v>
          </cell>
        </row>
        <row r="1930">
          <cell r="N1930" t="str">
            <v>2120101</v>
          </cell>
        </row>
        <row r="1930">
          <cell r="AJ1930" t="str">
            <v>1</v>
          </cell>
        </row>
        <row r="1931">
          <cell r="B1931" t="str">
            <v>405001</v>
          </cell>
        </row>
        <row r="1931">
          <cell r="J1931">
            <v>7206.52</v>
          </cell>
        </row>
        <row r="1931">
          <cell r="N1931" t="str">
            <v>2120101</v>
          </cell>
        </row>
        <row r="1931">
          <cell r="AJ1931" t="str">
            <v>2</v>
          </cell>
        </row>
        <row r="1932">
          <cell r="B1932" t="str">
            <v>405001</v>
          </cell>
        </row>
        <row r="1932">
          <cell r="J1932">
            <v>6498.3</v>
          </cell>
        </row>
        <row r="1932">
          <cell r="N1932" t="str">
            <v>2120101</v>
          </cell>
        </row>
        <row r="1932">
          <cell r="AJ1932" t="str">
            <v>1</v>
          </cell>
        </row>
        <row r="1933">
          <cell r="B1933" t="str">
            <v>405001</v>
          </cell>
        </row>
        <row r="1933">
          <cell r="J1933">
            <v>8294</v>
          </cell>
        </row>
        <row r="1933">
          <cell r="N1933" t="str">
            <v>2120101</v>
          </cell>
        </row>
        <row r="1933">
          <cell r="AJ1933" t="str">
            <v>1</v>
          </cell>
        </row>
        <row r="1934">
          <cell r="B1934" t="str">
            <v>405001</v>
          </cell>
        </row>
        <row r="1934">
          <cell r="J1934">
            <v>74291.43</v>
          </cell>
        </row>
        <row r="1934">
          <cell r="N1934" t="str">
            <v>2120101</v>
          </cell>
        </row>
        <row r="1934">
          <cell r="AJ1934" t="str">
            <v>1</v>
          </cell>
        </row>
        <row r="1935">
          <cell r="B1935" t="str">
            <v>405001</v>
          </cell>
        </row>
        <row r="1935">
          <cell r="J1935">
            <v>155663.48</v>
          </cell>
        </row>
        <row r="1935">
          <cell r="N1935" t="str">
            <v>2120101</v>
          </cell>
        </row>
        <row r="1935">
          <cell r="AJ1935" t="str">
            <v>1</v>
          </cell>
        </row>
        <row r="1936">
          <cell r="B1936" t="str">
            <v>405001</v>
          </cell>
        </row>
        <row r="1936">
          <cell r="J1936">
            <v>0</v>
          </cell>
        </row>
        <row r="1936">
          <cell r="N1936" t="str">
            <v>2120101</v>
          </cell>
        </row>
        <row r="1936">
          <cell r="AJ1936" t="str">
            <v>1</v>
          </cell>
        </row>
        <row r="1937">
          <cell r="B1937" t="str">
            <v>405001</v>
          </cell>
        </row>
        <row r="1937">
          <cell r="J1937">
            <v>229291.33</v>
          </cell>
        </row>
        <row r="1937">
          <cell r="N1937" t="str">
            <v>2120101</v>
          </cell>
        </row>
        <row r="1937">
          <cell r="AJ1937" t="str">
            <v>1</v>
          </cell>
        </row>
        <row r="1938">
          <cell r="B1938" t="str">
            <v>405001</v>
          </cell>
        </row>
        <row r="1938">
          <cell r="J1938">
            <v>136306.28</v>
          </cell>
        </row>
        <row r="1938">
          <cell r="N1938" t="str">
            <v>2120101</v>
          </cell>
        </row>
        <row r="1938">
          <cell r="AJ1938" t="str">
            <v>2</v>
          </cell>
        </row>
        <row r="1939">
          <cell r="B1939" t="str">
            <v>405001</v>
          </cell>
        </row>
        <row r="1939">
          <cell r="J1939">
            <v>0</v>
          </cell>
        </row>
        <row r="1939">
          <cell r="N1939" t="str">
            <v>2120101</v>
          </cell>
        </row>
        <row r="1939">
          <cell r="AJ1939" t="str">
            <v>2</v>
          </cell>
        </row>
        <row r="1940">
          <cell r="B1940" t="str">
            <v>405001</v>
          </cell>
        </row>
        <row r="1940">
          <cell r="J1940">
            <v>0</v>
          </cell>
        </row>
        <row r="1940">
          <cell r="N1940" t="str">
            <v>2120101</v>
          </cell>
        </row>
        <row r="1940">
          <cell r="AJ1940" t="str">
            <v>2</v>
          </cell>
        </row>
        <row r="1941">
          <cell r="B1941" t="str">
            <v>405001</v>
          </cell>
        </row>
        <row r="1941">
          <cell r="J1941">
            <v>34255.18</v>
          </cell>
        </row>
        <row r="1941">
          <cell r="N1941" t="str">
            <v>2120101</v>
          </cell>
        </row>
        <row r="1941">
          <cell r="AJ1941" t="str">
            <v>2</v>
          </cell>
        </row>
        <row r="1942">
          <cell r="B1942" t="str">
            <v>405001</v>
          </cell>
        </row>
        <row r="1942">
          <cell r="J1942">
            <v>205531.08</v>
          </cell>
        </row>
        <row r="1942">
          <cell r="N1942" t="str">
            <v>2120101</v>
          </cell>
        </row>
        <row r="1942">
          <cell r="AJ1942" t="str">
            <v>1</v>
          </cell>
        </row>
        <row r="1943">
          <cell r="B1943" t="str">
            <v>405001</v>
          </cell>
        </row>
        <row r="1943">
          <cell r="J1943">
            <v>21280000</v>
          </cell>
        </row>
        <row r="1943">
          <cell r="N1943" t="str">
            <v>2210103</v>
          </cell>
        </row>
        <row r="1943">
          <cell r="AJ1943" t="str">
            <v>3</v>
          </cell>
        </row>
        <row r="1944">
          <cell r="B1944" t="str">
            <v>405001</v>
          </cell>
        </row>
        <row r="1944">
          <cell r="J1944">
            <v>50000</v>
          </cell>
        </row>
        <row r="1944">
          <cell r="N1944" t="str">
            <v>2210105</v>
          </cell>
        </row>
        <row r="1944">
          <cell r="AJ1944" t="str">
            <v>3</v>
          </cell>
        </row>
        <row r="1945">
          <cell r="B1945" t="str">
            <v>405001</v>
          </cell>
        </row>
        <row r="1945">
          <cell r="J1945">
            <v>0</v>
          </cell>
        </row>
        <row r="1945">
          <cell r="N1945" t="str">
            <v>2210105</v>
          </cell>
        </row>
        <row r="1945">
          <cell r="AJ1945" t="str">
            <v>3</v>
          </cell>
        </row>
        <row r="1946">
          <cell r="B1946" t="str">
            <v>405001</v>
          </cell>
        </row>
        <row r="1946">
          <cell r="J1946">
            <v>70000</v>
          </cell>
        </row>
        <row r="1946">
          <cell r="N1946" t="str">
            <v>2210105</v>
          </cell>
        </row>
        <row r="1946">
          <cell r="AJ1946" t="str">
            <v>3</v>
          </cell>
        </row>
        <row r="1947">
          <cell r="B1947" t="str">
            <v>405001</v>
          </cell>
        </row>
        <row r="1947">
          <cell r="J1947">
            <v>30000</v>
          </cell>
        </row>
        <row r="1947">
          <cell r="N1947" t="str">
            <v>2210105</v>
          </cell>
        </row>
        <row r="1947">
          <cell r="AJ1947" t="str">
            <v>3</v>
          </cell>
        </row>
        <row r="1948">
          <cell r="B1948" t="str">
            <v>405001</v>
          </cell>
        </row>
        <row r="1948">
          <cell r="J1948">
            <v>6000</v>
          </cell>
        </row>
        <row r="1948">
          <cell r="N1948" t="str">
            <v>2069999</v>
          </cell>
        </row>
        <row r="1948">
          <cell r="AJ1948" t="str">
            <v>3</v>
          </cell>
        </row>
        <row r="1949">
          <cell r="B1949" t="str">
            <v>406001</v>
          </cell>
        </row>
        <row r="1949">
          <cell r="J1949">
            <v>33971.58</v>
          </cell>
        </row>
        <row r="1949">
          <cell r="N1949" t="str">
            <v>2120104</v>
          </cell>
        </row>
        <row r="1949">
          <cell r="AJ1949" t="str">
            <v>3</v>
          </cell>
        </row>
        <row r="1950">
          <cell r="B1950" t="str">
            <v>406001</v>
          </cell>
        </row>
        <row r="1950">
          <cell r="J1950">
            <v>135000</v>
          </cell>
        </row>
        <row r="1950">
          <cell r="N1950" t="str">
            <v>2120104</v>
          </cell>
        </row>
        <row r="1950">
          <cell r="AJ1950" t="str">
            <v>3</v>
          </cell>
        </row>
        <row r="1951">
          <cell r="B1951" t="str">
            <v>406001</v>
          </cell>
        </row>
        <row r="1951">
          <cell r="J1951">
            <v>760000</v>
          </cell>
        </row>
        <row r="1951">
          <cell r="N1951" t="str">
            <v>2120104</v>
          </cell>
        </row>
        <row r="1951">
          <cell r="AJ1951" t="str">
            <v>3</v>
          </cell>
        </row>
        <row r="1952">
          <cell r="B1952" t="str">
            <v>406001</v>
          </cell>
        </row>
        <row r="1952">
          <cell r="J1952">
            <v>0</v>
          </cell>
        </row>
        <row r="1952">
          <cell r="N1952" t="str">
            <v>2120501</v>
          </cell>
        </row>
        <row r="1952">
          <cell r="AJ1952" t="str">
            <v>3</v>
          </cell>
        </row>
        <row r="1953">
          <cell r="B1953" t="str">
            <v>406001</v>
          </cell>
        </row>
        <row r="1953">
          <cell r="J1953">
            <v>8985000</v>
          </cell>
        </row>
        <row r="1953">
          <cell r="N1953" t="str">
            <v>2120501</v>
          </cell>
        </row>
        <row r="1953">
          <cell r="AJ1953" t="str">
            <v>3</v>
          </cell>
        </row>
        <row r="1954">
          <cell r="B1954" t="str">
            <v>406001</v>
          </cell>
        </row>
        <row r="1954">
          <cell r="J1954">
            <v>8985000</v>
          </cell>
        </row>
        <row r="1954">
          <cell r="N1954" t="str">
            <v>2120501</v>
          </cell>
        </row>
        <row r="1954">
          <cell r="AJ1954" t="str">
            <v>3</v>
          </cell>
        </row>
        <row r="1955">
          <cell r="B1955" t="str">
            <v>406001</v>
          </cell>
        </row>
        <row r="1955">
          <cell r="J1955">
            <v>456000</v>
          </cell>
        </row>
        <row r="1955">
          <cell r="N1955" t="str">
            <v>2120501</v>
          </cell>
        </row>
        <row r="1955">
          <cell r="AJ1955" t="str">
            <v>3</v>
          </cell>
        </row>
        <row r="1956">
          <cell r="B1956" t="str">
            <v>406001</v>
          </cell>
        </row>
        <row r="1956">
          <cell r="J1956">
            <v>0</v>
          </cell>
        </row>
        <row r="1956">
          <cell r="N1956" t="str">
            <v>2120501</v>
          </cell>
        </row>
        <row r="1956">
          <cell r="AJ1956" t="str">
            <v>3</v>
          </cell>
        </row>
        <row r="1957">
          <cell r="B1957" t="str">
            <v>406001</v>
          </cell>
        </row>
        <row r="1957">
          <cell r="J1957">
            <v>809471.19</v>
          </cell>
        </row>
        <row r="1957">
          <cell r="N1957" t="str">
            <v>2120501</v>
          </cell>
        </row>
        <row r="1957">
          <cell r="AJ1957" t="str">
            <v>3</v>
          </cell>
        </row>
        <row r="1958">
          <cell r="B1958" t="str">
            <v>406001</v>
          </cell>
        </row>
        <row r="1958">
          <cell r="J1958">
            <v>0</v>
          </cell>
        </row>
        <row r="1958">
          <cell r="N1958" t="str">
            <v>2240104</v>
          </cell>
        </row>
        <row r="1958">
          <cell r="AJ1958" t="str">
            <v>3</v>
          </cell>
        </row>
        <row r="1959">
          <cell r="B1959" t="str">
            <v>406001</v>
          </cell>
        </row>
        <row r="1959">
          <cell r="J1959">
            <v>291793</v>
          </cell>
        </row>
        <row r="1959">
          <cell r="N1959" t="str">
            <v>2120104</v>
          </cell>
        </row>
        <row r="1959">
          <cell r="AJ1959" t="str">
            <v>3</v>
          </cell>
        </row>
        <row r="1960">
          <cell r="B1960" t="str">
            <v>406001</v>
          </cell>
        </row>
        <row r="1960">
          <cell r="J1960">
            <v>367225.63</v>
          </cell>
        </row>
        <row r="1960">
          <cell r="N1960" t="str">
            <v>2120101</v>
          </cell>
        </row>
        <row r="1960">
          <cell r="AJ1960" t="str">
            <v>1</v>
          </cell>
        </row>
        <row r="1961">
          <cell r="B1961" t="str">
            <v>406001</v>
          </cell>
        </row>
        <row r="1961">
          <cell r="J1961">
            <v>376320</v>
          </cell>
        </row>
        <row r="1961">
          <cell r="N1961" t="str">
            <v>2120101</v>
          </cell>
        </row>
        <row r="1961">
          <cell r="AJ1961" t="str">
            <v>1</v>
          </cell>
        </row>
        <row r="1962">
          <cell r="B1962" t="str">
            <v>406001</v>
          </cell>
        </row>
        <row r="1962">
          <cell r="J1962">
            <v>101390.01</v>
          </cell>
        </row>
        <row r="1962">
          <cell r="N1962" t="str">
            <v>2120101</v>
          </cell>
        </row>
        <row r="1962">
          <cell r="AJ1962" t="str">
            <v>1</v>
          </cell>
        </row>
        <row r="1963">
          <cell r="B1963" t="str">
            <v>406001</v>
          </cell>
        </row>
        <row r="1963">
          <cell r="J1963">
            <v>44982.66</v>
          </cell>
        </row>
        <row r="1963">
          <cell r="N1963" t="str">
            <v>2120101</v>
          </cell>
        </row>
        <row r="1963">
          <cell r="AJ1963" t="str">
            <v>1</v>
          </cell>
        </row>
        <row r="1964">
          <cell r="B1964" t="str">
            <v>406001</v>
          </cell>
        </row>
        <row r="1964">
          <cell r="J1964">
            <v>33000</v>
          </cell>
        </row>
        <row r="1964">
          <cell r="N1964" t="str">
            <v>2120101</v>
          </cell>
        </row>
        <row r="1964">
          <cell r="AJ1964" t="str">
            <v>2</v>
          </cell>
        </row>
        <row r="1965">
          <cell r="B1965" t="str">
            <v>406001</v>
          </cell>
        </row>
        <row r="1965">
          <cell r="J1965">
            <v>166990.68</v>
          </cell>
        </row>
        <row r="1965">
          <cell r="N1965" t="str">
            <v>2120101</v>
          </cell>
        </row>
        <row r="1965">
          <cell r="AJ1965" t="str">
            <v>2</v>
          </cell>
        </row>
        <row r="1966">
          <cell r="B1966" t="str">
            <v>406001</v>
          </cell>
        </row>
        <row r="1966">
          <cell r="J1966">
            <v>0</v>
          </cell>
        </row>
        <row r="1966">
          <cell r="N1966" t="str">
            <v>2120101</v>
          </cell>
        </row>
        <row r="1966">
          <cell r="AJ1966" t="str">
            <v>1</v>
          </cell>
        </row>
        <row r="1967">
          <cell r="B1967" t="str">
            <v>406001</v>
          </cell>
        </row>
        <row r="1967">
          <cell r="J1967">
            <v>2000</v>
          </cell>
        </row>
        <row r="1967">
          <cell r="N1967" t="str">
            <v>2120101</v>
          </cell>
        </row>
        <row r="1967">
          <cell r="AJ1967" t="str">
            <v>2</v>
          </cell>
        </row>
        <row r="1968">
          <cell r="B1968" t="str">
            <v>406001</v>
          </cell>
        </row>
        <row r="1968">
          <cell r="J1968">
            <v>0</v>
          </cell>
        </row>
        <row r="1968">
          <cell r="N1968" t="str">
            <v>2120101</v>
          </cell>
        </row>
        <row r="1968">
          <cell r="AJ1968" t="str">
            <v>1</v>
          </cell>
        </row>
        <row r="1969">
          <cell r="B1969" t="str">
            <v>406001</v>
          </cell>
        </row>
        <row r="1969">
          <cell r="J1969">
            <v>57497.28</v>
          </cell>
        </row>
        <row r="1969">
          <cell r="N1969" t="str">
            <v>2120101</v>
          </cell>
        </row>
        <row r="1969">
          <cell r="AJ1969" t="str">
            <v>1</v>
          </cell>
        </row>
        <row r="1970">
          <cell r="B1970" t="str">
            <v>406001</v>
          </cell>
        </row>
        <row r="1970">
          <cell r="J1970">
            <v>7212.92</v>
          </cell>
        </row>
        <row r="1970">
          <cell r="N1970" t="str">
            <v>2120101</v>
          </cell>
        </row>
        <row r="1970">
          <cell r="AJ1970" t="str">
            <v>1</v>
          </cell>
        </row>
        <row r="1971">
          <cell r="B1971" t="str">
            <v>406001</v>
          </cell>
        </row>
        <row r="1971">
          <cell r="J1971">
            <v>114994.56</v>
          </cell>
        </row>
        <row r="1971">
          <cell r="N1971" t="str">
            <v>2120101</v>
          </cell>
        </row>
        <row r="1971">
          <cell r="AJ1971" t="str">
            <v>1</v>
          </cell>
        </row>
        <row r="1972">
          <cell r="B1972" t="str">
            <v>406001</v>
          </cell>
        </row>
        <row r="1972">
          <cell r="J1972">
            <v>162894.13</v>
          </cell>
        </row>
        <row r="1972">
          <cell r="N1972" t="str">
            <v>2120101</v>
          </cell>
        </row>
        <row r="1972">
          <cell r="AJ1972" t="str">
            <v>1</v>
          </cell>
        </row>
        <row r="1973">
          <cell r="B1973" t="str">
            <v>406001</v>
          </cell>
        </row>
        <row r="1973">
          <cell r="J1973">
            <v>67798.44</v>
          </cell>
        </row>
        <row r="1973">
          <cell r="N1973" t="str">
            <v>2120101</v>
          </cell>
        </row>
        <row r="1973">
          <cell r="AJ1973" t="str">
            <v>2</v>
          </cell>
        </row>
        <row r="1974">
          <cell r="B1974" t="str">
            <v>406001</v>
          </cell>
        </row>
        <row r="1974">
          <cell r="J1974">
            <v>10000</v>
          </cell>
        </row>
        <row r="1974">
          <cell r="N1974" t="str">
            <v>2120101</v>
          </cell>
        </row>
        <row r="1974">
          <cell r="AJ1974" t="str">
            <v>2</v>
          </cell>
        </row>
        <row r="1975">
          <cell r="B1975" t="str">
            <v>406001</v>
          </cell>
        </row>
        <row r="1975">
          <cell r="J1975">
            <v>8000</v>
          </cell>
        </row>
        <row r="1975">
          <cell r="N1975" t="str">
            <v>2120101</v>
          </cell>
        </row>
        <row r="1975">
          <cell r="AJ1975" t="str">
            <v>2</v>
          </cell>
        </row>
        <row r="1976">
          <cell r="B1976" t="str">
            <v>406001</v>
          </cell>
        </row>
        <row r="1976">
          <cell r="J1976">
            <v>14400</v>
          </cell>
        </row>
        <row r="1976">
          <cell r="N1976" t="str">
            <v>2120101</v>
          </cell>
        </row>
        <row r="1976">
          <cell r="AJ1976" t="str">
            <v>2</v>
          </cell>
        </row>
        <row r="1977">
          <cell r="B1977" t="str">
            <v>406001</v>
          </cell>
        </row>
        <row r="1977">
          <cell r="J1977">
            <v>32238.5</v>
          </cell>
        </row>
        <row r="1977">
          <cell r="N1977" t="str">
            <v>2120101</v>
          </cell>
        </row>
        <row r="1977">
          <cell r="AJ1977" t="str">
            <v>2</v>
          </cell>
        </row>
        <row r="1978">
          <cell r="B1978" t="str">
            <v>406001</v>
          </cell>
        </row>
        <row r="1978">
          <cell r="J1978">
            <v>25806.72</v>
          </cell>
        </row>
        <row r="1978">
          <cell r="N1978" t="str">
            <v>2120101</v>
          </cell>
        </row>
        <row r="1978">
          <cell r="AJ1978" t="str">
            <v>2</v>
          </cell>
        </row>
        <row r="1979">
          <cell r="B1979" t="str">
            <v>406001</v>
          </cell>
        </row>
        <row r="1979">
          <cell r="J1979">
            <v>146105</v>
          </cell>
        </row>
        <row r="1979">
          <cell r="N1979" t="str">
            <v>2120101</v>
          </cell>
        </row>
        <row r="1979">
          <cell r="AJ1979" t="str">
            <v>1</v>
          </cell>
        </row>
        <row r="1980">
          <cell r="B1980" t="str">
            <v>406001</v>
          </cell>
        </row>
        <row r="1980">
          <cell r="J1980">
            <v>308434.8</v>
          </cell>
        </row>
        <row r="1980">
          <cell r="N1980" t="str">
            <v>2120104</v>
          </cell>
        </row>
        <row r="1980">
          <cell r="AJ1980" t="str">
            <v>3</v>
          </cell>
        </row>
        <row r="1981">
          <cell r="B1981" t="str">
            <v>406001</v>
          </cell>
        </row>
        <row r="1981">
          <cell r="J1981">
            <v>0</v>
          </cell>
        </row>
        <row r="1981">
          <cell r="N1981" t="str">
            <v>2120501</v>
          </cell>
        </row>
        <row r="1981">
          <cell r="AJ1981" t="str">
            <v>3</v>
          </cell>
        </row>
        <row r="1982">
          <cell r="B1982" t="str">
            <v>406001</v>
          </cell>
        </row>
        <row r="1982">
          <cell r="J1982">
            <v>3480</v>
          </cell>
        </row>
        <row r="1982">
          <cell r="N1982" t="str">
            <v>2120104</v>
          </cell>
        </row>
        <row r="1982">
          <cell r="AJ1982" t="str">
            <v>3</v>
          </cell>
        </row>
        <row r="1983">
          <cell r="B1983" t="str">
            <v>406001</v>
          </cell>
        </row>
        <row r="1983">
          <cell r="J1983">
            <v>428219.52</v>
          </cell>
        </row>
        <row r="1983">
          <cell r="N1983" t="str">
            <v>2120104</v>
          </cell>
        </row>
        <row r="1983">
          <cell r="AJ1983" t="str">
            <v>3</v>
          </cell>
        </row>
        <row r="1984">
          <cell r="B1984" t="str">
            <v>406001</v>
          </cell>
        </row>
        <row r="1984">
          <cell r="J1984">
            <v>403750</v>
          </cell>
        </row>
        <row r="1984">
          <cell r="N1984" t="str">
            <v>2120104</v>
          </cell>
        </row>
        <row r="1984">
          <cell r="AJ1984" t="str">
            <v>3</v>
          </cell>
        </row>
        <row r="1985">
          <cell r="B1985" t="str">
            <v>406001</v>
          </cell>
        </row>
        <row r="1985">
          <cell r="J1985">
            <v>383070.6</v>
          </cell>
        </row>
        <row r="1985">
          <cell r="N1985" t="str">
            <v>2120104</v>
          </cell>
        </row>
        <row r="1985">
          <cell r="AJ1985" t="str">
            <v>3</v>
          </cell>
        </row>
        <row r="1986">
          <cell r="B1986" t="str">
            <v>406001</v>
          </cell>
        </row>
        <row r="1986">
          <cell r="J1986">
            <v>424350</v>
          </cell>
        </row>
        <row r="1986">
          <cell r="N1986" t="str">
            <v>2120104</v>
          </cell>
        </row>
        <row r="1986">
          <cell r="AJ1986" t="str">
            <v>3</v>
          </cell>
        </row>
        <row r="1987">
          <cell r="B1987" t="str">
            <v>406001</v>
          </cell>
        </row>
        <row r="1987">
          <cell r="J1987">
            <v>20679.4</v>
          </cell>
        </row>
        <row r="1987">
          <cell r="N1987" t="str">
            <v>2120104</v>
          </cell>
        </row>
        <row r="1987">
          <cell r="AJ1987" t="str">
            <v>3</v>
          </cell>
        </row>
        <row r="1988">
          <cell r="B1988" t="str">
            <v>406001</v>
          </cell>
        </row>
        <row r="1988">
          <cell r="J1988">
            <v>55040</v>
          </cell>
        </row>
        <row r="1988">
          <cell r="N1988" t="str">
            <v>2120104</v>
          </cell>
        </row>
        <row r="1988">
          <cell r="AJ1988" t="str">
            <v>3</v>
          </cell>
        </row>
        <row r="1989">
          <cell r="B1989" t="str">
            <v>407001</v>
          </cell>
        </row>
        <row r="1989">
          <cell r="J1989">
            <v>309998.38</v>
          </cell>
        </row>
        <row r="1989">
          <cell r="N1989" t="str">
            <v>2240106</v>
          </cell>
        </row>
        <row r="1989">
          <cell r="AJ1989" t="str">
            <v>3</v>
          </cell>
        </row>
        <row r="1990">
          <cell r="B1990" t="str">
            <v>407001</v>
          </cell>
        </row>
        <row r="1990">
          <cell r="J1990">
            <v>0</v>
          </cell>
        </row>
        <row r="1990">
          <cell r="N1990" t="str">
            <v>2240106</v>
          </cell>
        </row>
        <row r="1990">
          <cell r="AJ1990" t="str">
            <v>3</v>
          </cell>
        </row>
        <row r="1991">
          <cell r="B1991" t="str">
            <v>407001</v>
          </cell>
        </row>
        <row r="1991">
          <cell r="J1991">
            <v>80856.39</v>
          </cell>
        </row>
        <row r="1991">
          <cell r="N1991" t="str">
            <v>2240106</v>
          </cell>
        </row>
        <row r="1991">
          <cell r="AJ1991" t="str">
            <v>3</v>
          </cell>
        </row>
        <row r="1992">
          <cell r="B1992" t="str">
            <v>407001</v>
          </cell>
        </row>
        <row r="1992">
          <cell r="J1992">
            <v>249143.61</v>
          </cell>
        </row>
        <row r="1992">
          <cell r="N1992" t="str">
            <v>2240106</v>
          </cell>
        </row>
        <row r="1992">
          <cell r="AJ1992" t="str">
            <v>3</v>
          </cell>
        </row>
        <row r="1993">
          <cell r="B1993" t="str">
            <v>407001</v>
          </cell>
        </row>
        <row r="1993">
          <cell r="J1993">
            <v>25920</v>
          </cell>
        </row>
        <row r="1993">
          <cell r="N1993" t="str">
            <v>2240106</v>
          </cell>
        </row>
        <row r="1993">
          <cell r="AJ1993" t="str">
            <v>3</v>
          </cell>
        </row>
        <row r="1994">
          <cell r="B1994" t="str">
            <v>407001</v>
          </cell>
        </row>
        <row r="1994">
          <cell r="J1994">
            <v>147960</v>
          </cell>
        </row>
        <row r="1994">
          <cell r="N1994" t="str">
            <v>2240104</v>
          </cell>
        </row>
        <row r="1994">
          <cell r="AJ1994" t="str">
            <v>3</v>
          </cell>
        </row>
        <row r="1995">
          <cell r="B1995" t="str">
            <v>407001</v>
          </cell>
        </row>
        <row r="1995">
          <cell r="J1995">
            <v>1000</v>
          </cell>
        </row>
        <row r="1995">
          <cell r="N1995" t="str">
            <v>2240102</v>
          </cell>
        </row>
        <row r="1995">
          <cell r="AJ1995" t="str">
            <v>3</v>
          </cell>
        </row>
        <row r="1996">
          <cell r="B1996" t="str">
            <v>407001</v>
          </cell>
        </row>
        <row r="1996">
          <cell r="J1996">
            <v>26841.28</v>
          </cell>
        </row>
        <row r="1996">
          <cell r="N1996" t="str">
            <v>2240102</v>
          </cell>
        </row>
        <row r="1996">
          <cell r="AJ1996" t="str">
            <v>3</v>
          </cell>
        </row>
        <row r="1997">
          <cell r="B1997" t="str">
            <v>407001</v>
          </cell>
        </row>
        <row r="1997">
          <cell r="J1997">
            <v>236465.96</v>
          </cell>
        </row>
        <row r="1997">
          <cell r="N1997" t="str">
            <v>2240101</v>
          </cell>
        </row>
        <row r="1997">
          <cell r="AJ1997" t="str">
            <v>1</v>
          </cell>
        </row>
        <row r="1998">
          <cell r="B1998" t="str">
            <v>407001</v>
          </cell>
        </row>
        <row r="1998">
          <cell r="J1998">
            <v>82081.6</v>
          </cell>
        </row>
        <row r="1998">
          <cell r="N1998" t="str">
            <v>2240101</v>
          </cell>
        </row>
        <row r="1998">
          <cell r="AJ1998" t="str">
            <v>1</v>
          </cell>
        </row>
        <row r="1999">
          <cell r="B1999" t="str">
            <v>407001</v>
          </cell>
        </row>
        <row r="1999">
          <cell r="J1999">
            <v>143267.57</v>
          </cell>
        </row>
        <row r="1999">
          <cell r="N1999" t="str">
            <v>2240101</v>
          </cell>
        </row>
        <row r="1999">
          <cell r="AJ1999" t="str">
            <v>1</v>
          </cell>
        </row>
        <row r="2000">
          <cell r="B2000" t="str">
            <v>407001</v>
          </cell>
        </row>
        <row r="2000">
          <cell r="J2000">
            <v>280581.69</v>
          </cell>
        </row>
        <row r="2000">
          <cell r="N2000" t="str">
            <v>2240101</v>
          </cell>
        </row>
        <row r="2000">
          <cell r="AJ2000" t="str">
            <v>1</v>
          </cell>
        </row>
        <row r="2001">
          <cell r="B2001" t="str">
            <v>407001</v>
          </cell>
        </row>
        <row r="2001">
          <cell r="J2001">
            <v>214327</v>
          </cell>
        </row>
        <row r="2001">
          <cell r="N2001" t="str">
            <v>2240101</v>
          </cell>
        </row>
        <row r="2001">
          <cell r="AJ2001" t="str">
            <v>1</v>
          </cell>
        </row>
        <row r="2002">
          <cell r="B2002" t="str">
            <v>407001</v>
          </cell>
        </row>
        <row r="2002">
          <cell r="J2002">
            <v>0</v>
          </cell>
        </row>
        <row r="2002">
          <cell r="N2002" t="str">
            <v>2240101</v>
          </cell>
        </row>
        <row r="2002">
          <cell r="AJ2002" t="str">
            <v>2</v>
          </cell>
        </row>
        <row r="2003">
          <cell r="B2003" t="str">
            <v>407001</v>
          </cell>
        </row>
        <row r="2003">
          <cell r="J2003">
            <v>172886.74</v>
          </cell>
        </row>
        <row r="2003">
          <cell r="N2003" t="str">
            <v>2240101</v>
          </cell>
        </row>
        <row r="2003">
          <cell r="AJ2003" t="str">
            <v>1</v>
          </cell>
        </row>
        <row r="2004">
          <cell r="B2004" t="str">
            <v>407001</v>
          </cell>
        </row>
        <row r="2004">
          <cell r="J2004">
            <v>119984.64</v>
          </cell>
        </row>
        <row r="2004">
          <cell r="N2004" t="str">
            <v>2240101</v>
          </cell>
        </row>
        <row r="2004">
          <cell r="AJ2004" t="str">
            <v>1</v>
          </cell>
        </row>
        <row r="2005">
          <cell r="B2005" t="str">
            <v>407001</v>
          </cell>
        </row>
        <row r="2005">
          <cell r="J2005">
            <v>46475</v>
          </cell>
        </row>
        <row r="2005">
          <cell r="N2005" t="str">
            <v>2240101</v>
          </cell>
        </row>
        <row r="2005">
          <cell r="AJ2005" t="str">
            <v>1</v>
          </cell>
        </row>
        <row r="2006">
          <cell r="B2006" t="str">
            <v>407001</v>
          </cell>
        </row>
        <row r="2006">
          <cell r="J2006">
            <v>10498.66</v>
          </cell>
        </row>
        <row r="2006">
          <cell r="N2006" t="str">
            <v>2240101</v>
          </cell>
        </row>
        <row r="2006">
          <cell r="AJ2006" t="str">
            <v>1</v>
          </cell>
        </row>
        <row r="2007">
          <cell r="B2007" t="str">
            <v>407001</v>
          </cell>
        </row>
        <row r="2007">
          <cell r="J2007">
            <v>10000</v>
          </cell>
        </row>
        <row r="2007">
          <cell r="N2007" t="str">
            <v>2240101</v>
          </cell>
        </row>
        <row r="2007">
          <cell r="AJ2007" t="str">
            <v>2</v>
          </cell>
        </row>
        <row r="2008">
          <cell r="B2008" t="str">
            <v>407001</v>
          </cell>
        </row>
        <row r="2008">
          <cell r="J2008">
            <v>30000</v>
          </cell>
        </row>
        <row r="2008">
          <cell r="N2008" t="str">
            <v>2240101</v>
          </cell>
        </row>
        <row r="2008">
          <cell r="AJ2008" t="str">
            <v>2</v>
          </cell>
        </row>
        <row r="2009">
          <cell r="B2009" t="str">
            <v>407001</v>
          </cell>
        </row>
        <row r="2009">
          <cell r="J2009">
            <v>50000</v>
          </cell>
        </row>
        <row r="2009">
          <cell r="N2009" t="str">
            <v>2240101</v>
          </cell>
        </row>
        <row r="2009">
          <cell r="AJ2009" t="str">
            <v>2</v>
          </cell>
        </row>
        <row r="2010">
          <cell r="B2010" t="str">
            <v>407001</v>
          </cell>
        </row>
        <row r="2010">
          <cell r="J2010">
            <v>10000</v>
          </cell>
        </row>
        <row r="2010">
          <cell r="N2010" t="str">
            <v>2240101</v>
          </cell>
        </row>
        <row r="2010">
          <cell r="AJ2010" t="str">
            <v>2</v>
          </cell>
        </row>
        <row r="2011">
          <cell r="B2011" t="str">
            <v>407001</v>
          </cell>
        </row>
        <row r="2011">
          <cell r="J2011">
            <v>15555.37</v>
          </cell>
        </row>
        <row r="2011">
          <cell r="N2011" t="str">
            <v>2240101</v>
          </cell>
        </row>
        <row r="2011">
          <cell r="AJ2011" t="str">
            <v>2</v>
          </cell>
        </row>
        <row r="2012">
          <cell r="B2012" t="str">
            <v>407001</v>
          </cell>
        </row>
        <row r="2012">
          <cell r="J2012">
            <v>25238.94</v>
          </cell>
        </row>
        <row r="2012">
          <cell r="N2012" t="str">
            <v>2240101</v>
          </cell>
        </row>
        <row r="2012">
          <cell r="AJ2012" t="str">
            <v>2</v>
          </cell>
        </row>
        <row r="2013">
          <cell r="B2013" t="str">
            <v>407001</v>
          </cell>
        </row>
        <row r="2013">
          <cell r="J2013">
            <v>31548.68</v>
          </cell>
        </row>
        <row r="2013">
          <cell r="N2013" t="str">
            <v>2240101</v>
          </cell>
        </row>
        <row r="2013">
          <cell r="AJ2013" t="str">
            <v>2</v>
          </cell>
        </row>
        <row r="2014">
          <cell r="B2014" t="str">
            <v>407001</v>
          </cell>
        </row>
        <row r="2014">
          <cell r="J2014">
            <v>151433.64</v>
          </cell>
        </row>
        <row r="2014">
          <cell r="N2014" t="str">
            <v>2240101</v>
          </cell>
        </row>
        <row r="2014">
          <cell r="AJ2014" t="str">
            <v>1</v>
          </cell>
        </row>
        <row r="2015">
          <cell r="B2015" t="str">
            <v>407001</v>
          </cell>
        </row>
        <row r="2015">
          <cell r="J2015">
            <v>87890.54</v>
          </cell>
        </row>
        <row r="2015">
          <cell r="N2015" t="str">
            <v>2240109</v>
          </cell>
        </row>
        <row r="2015">
          <cell r="AJ2015" t="str">
            <v>3</v>
          </cell>
        </row>
        <row r="2016">
          <cell r="B2016" t="str">
            <v>407001</v>
          </cell>
        </row>
        <row r="2016">
          <cell r="J2016">
            <v>8000</v>
          </cell>
        </row>
        <row r="2016">
          <cell r="N2016" t="str">
            <v>2069999</v>
          </cell>
        </row>
        <row r="2016">
          <cell r="AJ2016" t="str">
            <v>3</v>
          </cell>
        </row>
        <row r="2017">
          <cell r="B2017" t="str">
            <v>407001</v>
          </cell>
        </row>
        <row r="2017">
          <cell r="J2017">
            <v>97550</v>
          </cell>
        </row>
        <row r="2017">
          <cell r="N2017" t="str">
            <v>2240108</v>
          </cell>
        </row>
        <row r="2017">
          <cell r="AJ2017" t="str">
            <v>3</v>
          </cell>
        </row>
        <row r="2018">
          <cell r="B2018" t="str">
            <v>407001</v>
          </cell>
        </row>
        <row r="2018">
          <cell r="J2018">
            <v>34901.16</v>
          </cell>
        </row>
        <row r="2018">
          <cell r="N2018" t="str">
            <v>2240102</v>
          </cell>
        </row>
        <row r="2018">
          <cell r="AJ2018" t="str">
            <v>3</v>
          </cell>
        </row>
        <row r="2019">
          <cell r="B2019" t="str">
            <v>407001</v>
          </cell>
        </row>
        <row r="2019">
          <cell r="J2019">
            <v>500000</v>
          </cell>
        </row>
        <row r="2019">
          <cell r="N2019" t="str">
            <v>2240199</v>
          </cell>
        </row>
        <row r="2019">
          <cell r="AJ2019" t="str">
            <v>3</v>
          </cell>
        </row>
        <row r="2020">
          <cell r="B2020" t="str">
            <v>407001</v>
          </cell>
        </row>
        <row r="2020">
          <cell r="J2020">
            <v>0</v>
          </cell>
        </row>
        <row r="2020">
          <cell r="N2020" t="str">
            <v>2240109</v>
          </cell>
        </row>
        <row r="2020">
          <cell r="AJ2020" t="str">
            <v>3</v>
          </cell>
        </row>
        <row r="2021">
          <cell r="B2021" t="str">
            <v>407001</v>
          </cell>
        </row>
        <row r="2021">
          <cell r="J2021">
            <v>100000</v>
          </cell>
        </row>
        <row r="2021">
          <cell r="N2021" t="str">
            <v>2240699</v>
          </cell>
        </row>
        <row r="2021">
          <cell r="AJ2021" t="str">
            <v>3</v>
          </cell>
        </row>
        <row r="2022">
          <cell r="B2022" t="str">
            <v>407001</v>
          </cell>
        </row>
        <row r="2022">
          <cell r="J2022">
            <v>20000</v>
          </cell>
        </row>
        <row r="2022">
          <cell r="N2022" t="str">
            <v>2240102</v>
          </cell>
        </row>
        <row r="2022">
          <cell r="AJ2022" t="str">
            <v>3</v>
          </cell>
        </row>
        <row r="2023">
          <cell r="B2023" t="str">
            <v>408001</v>
          </cell>
        </row>
        <row r="2023">
          <cell r="J2023">
            <v>59188.72</v>
          </cell>
        </row>
        <row r="2023">
          <cell r="N2023" t="str">
            <v>2110102</v>
          </cell>
        </row>
        <row r="2023">
          <cell r="AJ2023" t="str">
            <v>2</v>
          </cell>
        </row>
        <row r="2024">
          <cell r="B2024" t="str">
            <v>408001</v>
          </cell>
        </row>
        <row r="2024">
          <cell r="J2024">
            <v>29058.29</v>
          </cell>
        </row>
        <row r="2024">
          <cell r="N2024" t="str">
            <v>2110299</v>
          </cell>
        </row>
        <row r="2024">
          <cell r="AJ2024" t="str">
            <v>3</v>
          </cell>
        </row>
        <row r="2025">
          <cell r="B2025" t="str">
            <v>408001</v>
          </cell>
        </row>
        <row r="2025">
          <cell r="J2025">
            <v>4532</v>
          </cell>
        </row>
        <row r="2025">
          <cell r="N2025" t="str">
            <v>2110299</v>
          </cell>
        </row>
        <row r="2025">
          <cell r="AJ2025" t="str">
            <v>3</v>
          </cell>
        </row>
        <row r="2026">
          <cell r="B2026" t="str">
            <v>408001</v>
          </cell>
        </row>
        <row r="2026">
          <cell r="J2026">
            <v>0</v>
          </cell>
        </row>
        <row r="2026">
          <cell r="N2026" t="str">
            <v>2110102</v>
          </cell>
        </row>
        <row r="2026">
          <cell r="AJ2026" t="str">
            <v>3</v>
          </cell>
        </row>
        <row r="2027">
          <cell r="B2027" t="str">
            <v>408001</v>
          </cell>
        </row>
        <row r="2027">
          <cell r="J2027">
            <v>653303.97</v>
          </cell>
        </row>
        <row r="2027">
          <cell r="N2027" t="str">
            <v>2110101</v>
          </cell>
        </row>
        <row r="2027">
          <cell r="AJ2027" t="str">
            <v>1</v>
          </cell>
        </row>
        <row r="2028">
          <cell r="B2028" t="str">
            <v>408001</v>
          </cell>
        </row>
        <row r="2028">
          <cell r="J2028">
            <v>184084.32</v>
          </cell>
        </row>
        <row r="2028">
          <cell r="N2028" t="str">
            <v>2110101</v>
          </cell>
        </row>
        <row r="2028">
          <cell r="AJ2028" t="str">
            <v>1</v>
          </cell>
        </row>
        <row r="2029">
          <cell r="B2029" t="str">
            <v>408001</v>
          </cell>
        </row>
        <row r="2029">
          <cell r="J2029">
            <v>0</v>
          </cell>
        </row>
        <row r="2029">
          <cell r="N2029" t="str">
            <v>2110101</v>
          </cell>
        </row>
        <row r="2029">
          <cell r="AJ2029" t="str">
            <v>1</v>
          </cell>
        </row>
        <row r="2030">
          <cell r="B2030" t="str">
            <v>408001</v>
          </cell>
        </row>
        <row r="2030">
          <cell r="J2030">
            <v>509191.19</v>
          </cell>
        </row>
        <row r="2030">
          <cell r="N2030" t="str">
            <v>2110101</v>
          </cell>
        </row>
        <row r="2030">
          <cell r="AJ2030" t="str">
            <v>1</v>
          </cell>
        </row>
        <row r="2031">
          <cell r="B2031" t="str">
            <v>408001</v>
          </cell>
        </row>
        <row r="2031">
          <cell r="J2031">
            <v>264121.71</v>
          </cell>
        </row>
        <row r="2031">
          <cell r="N2031" t="str">
            <v>2110101</v>
          </cell>
        </row>
        <row r="2031">
          <cell r="AJ2031" t="str">
            <v>1</v>
          </cell>
        </row>
        <row r="2032">
          <cell r="B2032" t="str">
            <v>408001</v>
          </cell>
        </row>
        <row r="2032">
          <cell r="J2032">
            <v>0</v>
          </cell>
        </row>
        <row r="2032">
          <cell r="N2032" t="str">
            <v>2110101</v>
          </cell>
        </row>
        <row r="2032">
          <cell r="AJ2032" t="str">
            <v>2</v>
          </cell>
        </row>
        <row r="2033">
          <cell r="B2033" t="str">
            <v>408001</v>
          </cell>
        </row>
        <row r="2033">
          <cell r="J2033">
            <v>28428.5</v>
          </cell>
        </row>
        <row r="2033">
          <cell r="N2033" t="str">
            <v>2110101</v>
          </cell>
        </row>
        <row r="2033">
          <cell r="AJ2033" t="str">
            <v>1</v>
          </cell>
        </row>
        <row r="2034">
          <cell r="B2034" t="str">
            <v>408001</v>
          </cell>
        </row>
        <row r="2034">
          <cell r="J2034">
            <v>2000</v>
          </cell>
        </row>
        <row r="2034">
          <cell r="N2034" t="str">
            <v>2110101</v>
          </cell>
        </row>
        <row r="2034">
          <cell r="AJ2034" t="str">
            <v>2</v>
          </cell>
        </row>
        <row r="2035">
          <cell r="B2035" t="str">
            <v>408001</v>
          </cell>
        </row>
        <row r="2035">
          <cell r="J2035">
            <v>0</v>
          </cell>
        </row>
        <row r="2035">
          <cell r="N2035" t="str">
            <v>2110101</v>
          </cell>
        </row>
        <row r="2035">
          <cell r="AJ2035" t="str">
            <v>1</v>
          </cell>
        </row>
        <row r="2036">
          <cell r="B2036" t="str">
            <v>408001</v>
          </cell>
        </row>
        <row r="2036">
          <cell r="J2036">
            <v>90468.72</v>
          </cell>
        </row>
        <row r="2036">
          <cell r="N2036" t="str">
            <v>2110101</v>
          </cell>
        </row>
        <row r="2036">
          <cell r="AJ2036" t="str">
            <v>1</v>
          </cell>
        </row>
        <row r="2037">
          <cell r="B2037" t="str">
            <v>408001</v>
          </cell>
        </row>
        <row r="2037">
          <cell r="J2037">
            <v>249093.35</v>
          </cell>
        </row>
        <row r="2037">
          <cell r="N2037" t="str">
            <v>2110101</v>
          </cell>
        </row>
        <row r="2037">
          <cell r="AJ2037" t="str">
            <v>1</v>
          </cell>
        </row>
        <row r="2038">
          <cell r="B2038" t="str">
            <v>408001</v>
          </cell>
        </row>
        <row r="2038">
          <cell r="J2038">
            <v>196271.52</v>
          </cell>
        </row>
        <row r="2038">
          <cell r="N2038" t="str">
            <v>2110101</v>
          </cell>
        </row>
        <row r="2038">
          <cell r="AJ2038" t="str">
            <v>1</v>
          </cell>
        </row>
        <row r="2039">
          <cell r="B2039" t="str">
            <v>408001</v>
          </cell>
        </row>
        <row r="2039">
          <cell r="J2039">
            <v>0</v>
          </cell>
        </row>
        <row r="2039">
          <cell r="N2039" t="str">
            <v>2110101</v>
          </cell>
        </row>
        <row r="2039">
          <cell r="AJ2039" t="str">
            <v>1</v>
          </cell>
        </row>
        <row r="2040">
          <cell r="B2040" t="str">
            <v>408001</v>
          </cell>
        </row>
        <row r="2040">
          <cell r="J2040">
            <v>156274.18</v>
          </cell>
        </row>
        <row r="2040">
          <cell r="N2040" t="str">
            <v>2110101</v>
          </cell>
        </row>
        <row r="2040">
          <cell r="AJ2040" t="str">
            <v>2</v>
          </cell>
        </row>
        <row r="2041">
          <cell r="B2041" t="str">
            <v>408001</v>
          </cell>
        </row>
        <row r="2041">
          <cell r="J2041">
            <v>0</v>
          </cell>
        </row>
        <row r="2041">
          <cell r="N2041" t="str">
            <v>2110101</v>
          </cell>
        </row>
        <row r="2041">
          <cell r="AJ2041" t="str">
            <v>2</v>
          </cell>
        </row>
        <row r="2042">
          <cell r="B2042" t="str">
            <v>408001</v>
          </cell>
        </row>
        <row r="2042">
          <cell r="J2042">
            <v>42727.18</v>
          </cell>
        </row>
        <row r="2042">
          <cell r="N2042" t="str">
            <v>2110101</v>
          </cell>
        </row>
        <row r="2042">
          <cell r="AJ2042" t="str">
            <v>2</v>
          </cell>
        </row>
        <row r="2043">
          <cell r="B2043" t="str">
            <v>408001</v>
          </cell>
        </row>
        <row r="2043">
          <cell r="J2043">
            <v>52098.44</v>
          </cell>
        </row>
        <row r="2043">
          <cell r="N2043" t="str">
            <v>2110101</v>
          </cell>
        </row>
        <row r="2043">
          <cell r="AJ2043" t="str">
            <v>2</v>
          </cell>
        </row>
        <row r="2044">
          <cell r="B2044" t="str">
            <v>408001</v>
          </cell>
        </row>
        <row r="2044">
          <cell r="J2044">
            <v>256363.07</v>
          </cell>
        </row>
        <row r="2044">
          <cell r="N2044" t="str">
            <v>2110101</v>
          </cell>
        </row>
        <row r="2044">
          <cell r="AJ2044" t="str">
            <v>1</v>
          </cell>
        </row>
        <row r="2045">
          <cell r="B2045" t="str">
            <v>408001</v>
          </cell>
        </row>
        <row r="2045">
          <cell r="J2045">
            <v>170840</v>
          </cell>
        </row>
        <row r="2045">
          <cell r="N2045" t="str">
            <v>2110299</v>
          </cell>
        </row>
        <row r="2045">
          <cell r="AJ2045" t="str">
            <v>3</v>
          </cell>
        </row>
        <row r="2046">
          <cell r="B2046" t="str">
            <v>408001</v>
          </cell>
        </row>
        <row r="2046">
          <cell r="J2046">
            <v>52603.4</v>
          </cell>
        </row>
        <row r="2046">
          <cell r="N2046" t="str">
            <v>2110102</v>
          </cell>
        </row>
        <row r="2046">
          <cell r="AJ2046" t="str">
            <v>3</v>
          </cell>
        </row>
        <row r="2047">
          <cell r="B2047" t="str">
            <v>408001</v>
          </cell>
        </row>
        <row r="2047">
          <cell r="J2047">
            <v>0</v>
          </cell>
        </row>
        <row r="2047">
          <cell r="N2047" t="str">
            <v>2110302</v>
          </cell>
        </row>
        <row r="2047">
          <cell r="AJ2047" t="str">
            <v>3</v>
          </cell>
        </row>
        <row r="2048">
          <cell r="B2048" t="str">
            <v>408001</v>
          </cell>
        </row>
        <row r="2048">
          <cell r="J2048">
            <v>0</v>
          </cell>
        </row>
        <row r="2048">
          <cell r="N2048" t="str">
            <v>2110102</v>
          </cell>
        </row>
        <row r="2048">
          <cell r="AJ2048" t="str">
            <v>3</v>
          </cell>
        </row>
        <row r="2049">
          <cell r="B2049" t="str">
            <v>408001</v>
          </cell>
        </row>
        <row r="2049">
          <cell r="J2049">
            <v>44000</v>
          </cell>
        </row>
        <row r="2049">
          <cell r="N2049" t="str">
            <v>2069999</v>
          </cell>
        </row>
        <row r="2049">
          <cell r="AJ2049" t="str">
            <v>3</v>
          </cell>
        </row>
        <row r="2050">
          <cell r="B2050" t="str">
            <v>408001</v>
          </cell>
        </row>
        <row r="2050">
          <cell r="J2050">
            <v>80000</v>
          </cell>
        </row>
        <row r="2050">
          <cell r="N2050" t="str">
            <v>2110102</v>
          </cell>
        </row>
        <row r="2050">
          <cell r="AJ2050" t="str">
            <v>3</v>
          </cell>
        </row>
        <row r="2051">
          <cell r="B2051" t="str">
            <v>408001</v>
          </cell>
        </row>
        <row r="2051">
          <cell r="J2051">
            <v>0</v>
          </cell>
        </row>
        <row r="2051">
          <cell r="N2051" t="str">
            <v>2110102</v>
          </cell>
        </row>
        <row r="2051">
          <cell r="AJ2051" t="str">
            <v>3</v>
          </cell>
        </row>
        <row r="2052">
          <cell r="B2052" t="str">
            <v>408001</v>
          </cell>
        </row>
        <row r="2052">
          <cell r="J2052">
            <v>50000</v>
          </cell>
        </row>
        <row r="2052">
          <cell r="N2052" t="str">
            <v>2110102</v>
          </cell>
        </row>
        <row r="2052">
          <cell r="AJ2052" t="str">
            <v>3</v>
          </cell>
        </row>
        <row r="2053">
          <cell r="B2053" t="str">
            <v>409001</v>
          </cell>
        </row>
        <row r="2053">
          <cell r="J2053">
            <v>1259470.6</v>
          </cell>
        </row>
        <row r="2053">
          <cell r="N2053" t="str">
            <v>2240601</v>
          </cell>
        </row>
        <row r="2053">
          <cell r="AJ2053" t="str">
            <v>3</v>
          </cell>
        </row>
        <row r="2054">
          <cell r="B2054" t="str">
            <v>409001</v>
          </cell>
        </row>
        <row r="2054">
          <cell r="J2054">
            <v>20000</v>
          </cell>
        </row>
        <row r="2054">
          <cell r="N2054" t="str">
            <v>2240601</v>
          </cell>
        </row>
        <row r="2054">
          <cell r="AJ2054" t="str">
            <v>3</v>
          </cell>
        </row>
        <row r="2055">
          <cell r="B2055" t="str">
            <v>409001</v>
          </cell>
        </row>
        <row r="2055">
          <cell r="J2055">
            <v>0</v>
          </cell>
        </row>
        <row r="2055">
          <cell r="N2055" t="str">
            <v>2120201</v>
          </cell>
        </row>
        <row r="2055">
          <cell r="AJ2055" t="str">
            <v>3</v>
          </cell>
        </row>
        <row r="2056">
          <cell r="B2056" t="str">
            <v>409001</v>
          </cell>
        </row>
        <row r="2056">
          <cell r="J2056">
            <v>0</v>
          </cell>
        </row>
        <row r="2056">
          <cell r="N2056" t="str">
            <v>2120201</v>
          </cell>
        </row>
        <row r="2056">
          <cell r="AJ2056" t="str">
            <v>3</v>
          </cell>
        </row>
        <row r="2057">
          <cell r="B2057" t="str">
            <v>409001</v>
          </cell>
        </row>
        <row r="2057">
          <cell r="J2057">
            <v>6300</v>
          </cell>
        </row>
        <row r="2057">
          <cell r="N2057" t="str">
            <v>2120201</v>
          </cell>
        </row>
        <row r="2057">
          <cell r="AJ2057" t="str">
            <v>3</v>
          </cell>
        </row>
        <row r="2058">
          <cell r="B2058" t="str">
            <v>409001</v>
          </cell>
        </row>
        <row r="2058">
          <cell r="J2058">
            <v>1719978</v>
          </cell>
        </row>
        <row r="2058">
          <cell r="N2058" t="str">
            <v>2200101</v>
          </cell>
        </row>
        <row r="2058">
          <cell r="AJ2058" t="str">
            <v>1</v>
          </cell>
        </row>
        <row r="2059">
          <cell r="B2059" t="str">
            <v>409001</v>
          </cell>
        </row>
        <row r="2059">
          <cell r="J2059">
            <v>2086070.64</v>
          </cell>
        </row>
        <row r="2059">
          <cell r="N2059" t="str">
            <v>2200101</v>
          </cell>
        </row>
        <row r="2059">
          <cell r="AJ2059" t="str">
            <v>1</v>
          </cell>
        </row>
        <row r="2060">
          <cell r="B2060" t="str">
            <v>409001</v>
          </cell>
        </row>
        <row r="2060">
          <cell r="J2060">
            <v>831973.71</v>
          </cell>
        </row>
        <row r="2060">
          <cell r="N2060" t="str">
            <v>2200101</v>
          </cell>
        </row>
        <row r="2060">
          <cell r="AJ2060" t="str">
            <v>1</v>
          </cell>
        </row>
        <row r="2061">
          <cell r="B2061" t="str">
            <v>409001</v>
          </cell>
        </row>
        <row r="2061">
          <cell r="J2061">
            <v>488096.64</v>
          </cell>
        </row>
        <row r="2061">
          <cell r="N2061" t="str">
            <v>2200101</v>
          </cell>
        </row>
        <row r="2061">
          <cell r="AJ2061" t="str">
            <v>1</v>
          </cell>
        </row>
        <row r="2062">
          <cell r="B2062" t="str">
            <v>409001</v>
          </cell>
        </row>
        <row r="2062">
          <cell r="J2062">
            <v>111037.44</v>
          </cell>
        </row>
        <row r="2062">
          <cell r="N2062" t="str">
            <v>2200101</v>
          </cell>
        </row>
        <row r="2062">
          <cell r="AJ2062" t="str">
            <v>2</v>
          </cell>
        </row>
        <row r="2063">
          <cell r="B2063" t="str">
            <v>409001</v>
          </cell>
        </row>
        <row r="2063">
          <cell r="J2063">
            <v>0</v>
          </cell>
        </row>
        <row r="2063">
          <cell r="N2063" t="str">
            <v>2200101</v>
          </cell>
        </row>
        <row r="2063">
          <cell r="AJ2063" t="str">
            <v>1</v>
          </cell>
        </row>
        <row r="2064">
          <cell r="B2064" t="str">
            <v>409001</v>
          </cell>
        </row>
        <row r="2064">
          <cell r="J2064">
            <v>16000</v>
          </cell>
        </row>
        <row r="2064">
          <cell r="N2064" t="str">
            <v>2200101</v>
          </cell>
        </row>
        <row r="2064">
          <cell r="AJ2064" t="str">
            <v>2</v>
          </cell>
        </row>
        <row r="2065">
          <cell r="B2065" t="str">
            <v>409001</v>
          </cell>
        </row>
        <row r="2065">
          <cell r="J2065">
            <v>8112</v>
          </cell>
        </row>
        <row r="2065">
          <cell r="N2065" t="str">
            <v>2200101</v>
          </cell>
        </row>
        <row r="2065">
          <cell r="AJ2065" t="str">
            <v>1</v>
          </cell>
        </row>
        <row r="2066">
          <cell r="B2066" t="str">
            <v>409001</v>
          </cell>
        </row>
        <row r="2066">
          <cell r="J2066">
            <v>2704</v>
          </cell>
        </row>
        <row r="2066">
          <cell r="N2066" t="str">
            <v>2200101</v>
          </cell>
        </row>
        <row r="2066">
          <cell r="AJ2066" t="str">
            <v>1</v>
          </cell>
        </row>
        <row r="2067">
          <cell r="B2067" t="str">
            <v>409001</v>
          </cell>
        </row>
        <row r="2067">
          <cell r="J2067">
            <v>679631.08</v>
          </cell>
        </row>
        <row r="2067">
          <cell r="N2067" t="str">
            <v>2200101</v>
          </cell>
        </row>
        <row r="2067">
          <cell r="AJ2067" t="str">
            <v>1</v>
          </cell>
        </row>
        <row r="2068">
          <cell r="B2068" t="str">
            <v>409001</v>
          </cell>
        </row>
        <row r="2068">
          <cell r="J2068">
            <v>2704</v>
          </cell>
        </row>
        <row r="2068">
          <cell r="N2068" t="str">
            <v>2200101</v>
          </cell>
        </row>
        <row r="2068">
          <cell r="AJ2068" t="str">
            <v>1</v>
          </cell>
        </row>
        <row r="2069">
          <cell r="B2069" t="str">
            <v>409001</v>
          </cell>
        </row>
        <row r="2069">
          <cell r="J2069">
            <v>479276.16</v>
          </cell>
        </row>
        <row r="2069">
          <cell r="N2069" t="str">
            <v>2200101</v>
          </cell>
        </row>
        <row r="2069">
          <cell r="AJ2069" t="str">
            <v>1</v>
          </cell>
        </row>
        <row r="2070">
          <cell r="B2070" t="str">
            <v>409001</v>
          </cell>
        </row>
        <row r="2070">
          <cell r="J2070">
            <v>140576.76</v>
          </cell>
        </row>
        <row r="2070">
          <cell r="N2070" t="str">
            <v>2200101</v>
          </cell>
        </row>
        <row r="2070">
          <cell r="AJ2070" t="str">
            <v>1</v>
          </cell>
        </row>
        <row r="2071">
          <cell r="B2071" t="str">
            <v>409001</v>
          </cell>
        </row>
        <row r="2071">
          <cell r="J2071">
            <v>1560</v>
          </cell>
        </row>
        <row r="2071">
          <cell r="N2071" t="str">
            <v>2200101</v>
          </cell>
        </row>
        <row r="2071">
          <cell r="AJ2071" t="str">
            <v>2</v>
          </cell>
        </row>
        <row r="2072">
          <cell r="B2072" t="str">
            <v>409001</v>
          </cell>
        </row>
        <row r="2072">
          <cell r="J2072">
            <v>15430.97</v>
          </cell>
        </row>
        <row r="2072">
          <cell r="N2072" t="str">
            <v>2200101</v>
          </cell>
        </row>
        <row r="2072">
          <cell r="AJ2072" t="str">
            <v>2</v>
          </cell>
        </row>
        <row r="2073">
          <cell r="B2073" t="str">
            <v>409001</v>
          </cell>
        </row>
        <row r="2073">
          <cell r="J2073">
            <v>10000</v>
          </cell>
        </row>
        <row r="2073">
          <cell r="N2073" t="str">
            <v>2200101</v>
          </cell>
        </row>
        <row r="2073">
          <cell r="AJ2073" t="str">
            <v>2</v>
          </cell>
        </row>
        <row r="2074">
          <cell r="B2074" t="str">
            <v>409001</v>
          </cell>
        </row>
        <row r="2074">
          <cell r="J2074">
            <v>22370.74</v>
          </cell>
        </row>
        <row r="2074">
          <cell r="N2074" t="str">
            <v>2200101</v>
          </cell>
        </row>
        <row r="2074">
          <cell r="AJ2074" t="str">
            <v>2</v>
          </cell>
        </row>
        <row r="2075">
          <cell r="B2075" t="str">
            <v>409001</v>
          </cell>
        </row>
        <row r="2075">
          <cell r="J2075">
            <v>31939</v>
          </cell>
        </row>
        <row r="2075">
          <cell r="N2075" t="str">
            <v>2200101</v>
          </cell>
        </row>
        <row r="2075">
          <cell r="AJ2075" t="str">
            <v>2</v>
          </cell>
        </row>
        <row r="2076">
          <cell r="B2076" t="str">
            <v>409001</v>
          </cell>
        </row>
        <row r="2076">
          <cell r="J2076">
            <v>1166</v>
          </cell>
        </row>
        <row r="2076">
          <cell r="N2076" t="str">
            <v>2200101</v>
          </cell>
        </row>
        <row r="2076">
          <cell r="AJ2076" t="str">
            <v>2</v>
          </cell>
        </row>
        <row r="2077">
          <cell r="B2077" t="str">
            <v>409001</v>
          </cell>
        </row>
        <row r="2077">
          <cell r="J2077">
            <v>0</v>
          </cell>
        </row>
        <row r="2077">
          <cell r="N2077" t="str">
            <v>2200101</v>
          </cell>
        </row>
        <row r="2077">
          <cell r="AJ2077" t="str">
            <v>2</v>
          </cell>
        </row>
        <row r="2078">
          <cell r="B2078" t="str">
            <v>409001</v>
          </cell>
        </row>
        <row r="2078">
          <cell r="J2078">
            <v>0</v>
          </cell>
        </row>
        <row r="2078">
          <cell r="N2078" t="str">
            <v>2200101</v>
          </cell>
        </row>
        <row r="2078">
          <cell r="AJ2078" t="str">
            <v>2</v>
          </cell>
        </row>
        <row r="2079">
          <cell r="B2079" t="str">
            <v>409001</v>
          </cell>
        </row>
        <row r="2079">
          <cell r="J2079">
            <v>200617.15</v>
          </cell>
        </row>
        <row r="2079">
          <cell r="N2079" t="str">
            <v>2200101</v>
          </cell>
        </row>
        <row r="2079">
          <cell r="AJ2079" t="str">
            <v>2</v>
          </cell>
        </row>
        <row r="2080">
          <cell r="B2080" t="str">
            <v>409001</v>
          </cell>
        </row>
        <row r="2080">
          <cell r="J2080">
            <v>0</v>
          </cell>
        </row>
        <row r="2080">
          <cell r="N2080" t="str">
            <v>2200101</v>
          </cell>
        </row>
        <row r="2080">
          <cell r="AJ2080" t="str">
            <v>2</v>
          </cell>
        </row>
        <row r="2081">
          <cell r="B2081" t="str">
            <v>409001</v>
          </cell>
        </row>
        <row r="2081">
          <cell r="J2081">
            <v>0</v>
          </cell>
        </row>
        <row r="2081">
          <cell r="N2081" t="str">
            <v>2200101</v>
          </cell>
        </row>
        <row r="2081">
          <cell r="AJ2081" t="str">
            <v>2</v>
          </cell>
        </row>
        <row r="2082">
          <cell r="B2082" t="str">
            <v>409001</v>
          </cell>
        </row>
        <row r="2082">
          <cell r="J2082">
            <v>114566.51</v>
          </cell>
        </row>
        <row r="2082">
          <cell r="N2082" t="str">
            <v>2200101</v>
          </cell>
        </row>
        <row r="2082">
          <cell r="AJ2082" t="str">
            <v>2</v>
          </cell>
        </row>
        <row r="2083">
          <cell r="B2083" t="str">
            <v>409001</v>
          </cell>
        </row>
        <row r="2083">
          <cell r="J2083">
            <v>143407.34</v>
          </cell>
        </row>
        <row r="2083">
          <cell r="N2083" t="str">
            <v>2200101</v>
          </cell>
        </row>
        <row r="2083">
          <cell r="AJ2083" t="str">
            <v>2</v>
          </cell>
        </row>
        <row r="2084">
          <cell r="B2084" t="str">
            <v>409001</v>
          </cell>
        </row>
        <row r="2084">
          <cell r="J2084">
            <v>688355.22</v>
          </cell>
        </row>
        <row r="2084">
          <cell r="N2084" t="str">
            <v>2200101</v>
          </cell>
        </row>
        <row r="2084">
          <cell r="AJ2084" t="str">
            <v>1</v>
          </cell>
        </row>
        <row r="2085">
          <cell r="B2085" t="str">
            <v>409001</v>
          </cell>
        </row>
        <row r="2085">
          <cell r="J2085">
            <v>14500000</v>
          </cell>
        </row>
        <row r="2085">
          <cell r="N2085" t="str">
            <v>2200106</v>
          </cell>
        </row>
        <row r="2085">
          <cell r="AJ2085" t="str">
            <v>3</v>
          </cell>
        </row>
        <row r="2086">
          <cell r="B2086" t="str">
            <v>409001</v>
          </cell>
        </row>
        <row r="2086">
          <cell r="J2086">
            <v>54000000</v>
          </cell>
        </row>
        <row r="2086">
          <cell r="N2086" t="str">
            <v>2200106</v>
          </cell>
        </row>
        <row r="2086">
          <cell r="AJ2086" t="str">
            <v>3</v>
          </cell>
        </row>
        <row r="2087">
          <cell r="B2087" t="str">
            <v>409001</v>
          </cell>
        </row>
        <row r="2087">
          <cell r="J2087">
            <v>20540.32</v>
          </cell>
        </row>
        <row r="2087">
          <cell r="N2087" t="str">
            <v>2069999</v>
          </cell>
        </row>
        <row r="2087">
          <cell r="AJ2087" t="str">
            <v>3</v>
          </cell>
        </row>
        <row r="2088">
          <cell r="B2088" t="str">
            <v>409001</v>
          </cell>
        </row>
        <row r="2088">
          <cell r="J2088">
            <v>0</v>
          </cell>
        </row>
        <row r="2088">
          <cell r="N2088" t="str">
            <v>2200101</v>
          </cell>
        </row>
        <row r="2088">
          <cell r="AJ2088" t="str">
            <v>3</v>
          </cell>
        </row>
        <row r="2089">
          <cell r="B2089" t="str">
            <v>409001</v>
          </cell>
        </row>
        <row r="2089">
          <cell r="J2089">
            <v>50000</v>
          </cell>
        </row>
        <row r="2089">
          <cell r="N2089" t="str">
            <v>2200101</v>
          </cell>
        </row>
        <row r="2089">
          <cell r="AJ2089" t="str">
            <v>3</v>
          </cell>
        </row>
        <row r="2090">
          <cell r="B2090" t="str">
            <v>409001</v>
          </cell>
        </row>
        <row r="2090">
          <cell r="J2090">
            <v>16760</v>
          </cell>
        </row>
        <row r="2090">
          <cell r="N2090" t="str">
            <v>2200101</v>
          </cell>
        </row>
        <row r="2090">
          <cell r="AJ2090" t="str">
            <v>3</v>
          </cell>
        </row>
        <row r="2091">
          <cell r="B2091" t="str">
            <v>409001</v>
          </cell>
        </row>
        <row r="2091">
          <cell r="J2091">
            <v>47039.34</v>
          </cell>
        </row>
        <row r="2091">
          <cell r="N2091" t="str">
            <v>2200101</v>
          </cell>
        </row>
        <row r="2091">
          <cell r="AJ2091" t="str">
            <v>3</v>
          </cell>
        </row>
        <row r="2092">
          <cell r="B2092" t="str">
            <v>409001</v>
          </cell>
        </row>
        <row r="2092">
          <cell r="J2092">
            <v>16270</v>
          </cell>
        </row>
        <row r="2092">
          <cell r="N2092" t="str">
            <v>2120201</v>
          </cell>
        </row>
        <row r="2092">
          <cell r="AJ2092" t="str">
            <v>3</v>
          </cell>
        </row>
        <row r="2093">
          <cell r="B2093" t="str">
            <v>409001</v>
          </cell>
        </row>
        <row r="2093">
          <cell r="J2093">
            <v>1350000</v>
          </cell>
        </row>
        <row r="2093">
          <cell r="N2093" t="str">
            <v>2200106</v>
          </cell>
        </row>
        <row r="2093">
          <cell r="AJ2093" t="str">
            <v>3</v>
          </cell>
        </row>
        <row r="2094">
          <cell r="B2094" t="str">
            <v>410001</v>
          </cell>
        </row>
        <row r="2094">
          <cell r="J2094">
            <v>176503</v>
          </cell>
        </row>
        <row r="2094">
          <cell r="N2094" t="str">
            <v>2200101</v>
          </cell>
        </row>
        <row r="2094">
          <cell r="AJ2094" t="str">
            <v>1</v>
          </cell>
        </row>
        <row r="2095">
          <cell r="B2095" t="str">
            <v>410001</v>
          </cell>
        </row>
        <row r="2095">
          <cell r="J2095">
            <v>89988</v>
          </cell>
        </row>
        <row r="2095">
          <cell r="N2095" t="str">
            <v>2200101</v>
          </cell>
        </row>
        <row r="2095">
          <cell r="AJ2095" t="str">
            <v>1</v>
          </cell>
        </row>
        <row r="2096">
          <cell r="B2096" t="str">
            <v>410001</v>
          </cell>
        </row>
        <row r="2096">
          <cell r="J2096">
            <v>109830.63</v>
          </cell>
        </row>
        <row r="2096">
          <cell r="N2096" t="str">
            <v>2200101</v>
          </cell>
        </row>
        <row r="2096">
          <cell r="AJ2096" t="str">
            <v>1</v>
          </cell>
        </row>
        <row r="2097">
          <cell r="B2097" t="str">
            <v>410001</v>
          </cell>
        </row>
        <row r="2097">
          <cell r="J2097">
            <v>1089716.25</v>
          </cell>
        </row>
        <row r="2097">
          <cell r="N2097" t="str">
            <v>2200101</v>
          </cell>
        </row>
        <row r="2097">
          <cell r="AJ2097" t="str">
            <v>1</v>
          </cell>
        </row>
        <row r="2098">
          <cell r="B2098" t="str">
            <v>410001</v>
          </cell>
        </row>
        <row r="2098">
          <cell r="J2098">
            <v>18600</v>
          </cell>
        </row>
        <row r="2098">
          <cell r="N2098" t="str">
            <v>2200101</v>
          </cell>
        </row>
        <row r="2098">
          <cell r="AJ2098" t="str">
            <v>2</v>
          </cell>
        </row>
        <row r="2099">
          <cell r="B2099" t="str">
            <v>410001</v>
          </cell>
        </row>
        <row r="2099">
          <cell r="J2099">
            <v>7436</v>
          </cell>
        </row>
        <row r="2099">
          <cell r="N2099" t="str">
            <v>2200101</v>
          </cell>
        </row>
        <row r="2099">
          <cell r="AJ2099" t="str">
            <v>1</v>
          </cell>
        </row>
        <row r="2100">
          <cell r="B2100" t="str">
            <v>410001</v>
          </cell>
        </row>
        <row r="2100">
          <cell r="J2100">
            <v>55597.75</v>
          </cell>
        </row>
        <row r="2100">
          <cell r="N2100" t="str">
            <v>2200101</v>
          </cell>
        </row>
        <row r="2100">
          <cell r="AJ2100" t="str">
            <v>1</v>
          </cell>
        </row>
        <row r="2101">
          <cell r="B2101" t="str">
            <v>410001</v>
          </cell>
        </row>
        <row r="2101">
          <cell r="J2101">
            <v>17289.6</v>
          </cell>
        </row>
        <row r="2101">
          <cell r="N2101" t="str">
            <v>2200101</v>
          </cell>
        </row>
        <row r="2101">
          <cell r="AJ2101" t="str">
            <v>1</v>
          </cell>
        </row>
        <row r="2102">
          <cell r="B2102" t="str">
            <v>410001</v>
          </cell>
        </row>
        <row r="2102">
          <cell r="J2102">
            <v>34579.2</v>
          </cell>
        </row>
        <row r="2102">
          <cell r="N2102" t="str">
            <v>2200101</v>
          </cell>
        </row>
        <row r="2102">
          <cell r="AJ2102" t="str">
            <v>1</v>
          </cell>
        </row>
        <row r="2103">
          <cell r="B2103" t="str">
            <v>410001</v>
          </cell>
        </row>
        <row r="2103">
          <cell r="J2103">
            <v>3025.68</v>
          </cell>
        </row>
        <row r="2103">
          <cell r="N2103" t="str">
            <v>2200101</v>
          </cell>
        </row>
        <row r="2103">
          <cell r="AJ2103" t="str">
            <v>1</v>
          </cell>
        </row>
        <row r="2104">
          <cell r="B2104" t="str">
            <v>410001</v>
          </cell>
        </row>
        <row r="2104">
          <cell r="J2104">
            <v>0</v>
          </cell>
        </row>
        <row r="2104">
          <cell r="N2104" t="str">
            <v>2200101</v>
          </cell>
        </row>
        <row r="2104">
          <cell r="AJ2104" t="str">
            <v>2</v>
          </cell>
        </row>
        <row r="2105">
          <cell r="B2105" t="str">
            <v>410001</v>
          </cell>
        </row>
        <row r="2105">
          <cell r="J2105">
            <v>29470</v>
          </cell>
        </row>
        <row r="2105">
          <cell r="N2105" t="str">
            <v>2200101</v>
          </cell>
        </row>
        <row r="2105">
          <cell r="AJ2105" t="str">
            <v>2</v>
          </cell>
        </row>
        <row r="2106">
          <cell r="B2106" t="str">
            <v>410001</v>
          </cell>
        </row>
        <row r="2106">
          <cell r="J2106">
            <v>8116.46</v>
          </cell>
        </row>
        <row r="2106">
          <cell r="N2106" t="str">
            <v>2200101</v>
          </cell>
        </row>
        <row r="2106">
          <cell r="AJ2106" t="str">
            <v>2</v>
          </cell>
        </row>
        <row r="2107">
          <cell r="B2107" t="str">
            <v>410001</v>
          </cell>
        </row>
        <row r="2107">
          <cell r="J2107">
            <v>10145.58</v>
          </cell>
        </row>
        <row r="2107">
          <cell r="N2107" t="str">
            <v>2200101</v>
          </cell>
        </row>
        <row r="2107">
          <cell r="AJ2107" t="str">
            <v>2</v>
          </cell>
        </row>
        <row r="2108">
          <cell r="B2108" t="str">
            <v>410001</v>
          </cell>
        </row>
        <row r="2108">
          <cell r="J2108">
            <v>48698.76</v>
          </cell>
        </row>
        <row r="2108">
          <cell r="N2108" t="str">
            <v>2200101</v>
          </cell>
        </row>
        <row r="2108">
          <cell r="AJ2108" t="str">
            <v>1</v>
          </cell>
        </row>
        <row r="2109">
          <cell r="B2109" t="str">
            <v>410001</v>
          </cell>
        </row>
        <row r="2109">
          <cell r="J2109">
            <v>62093.26</v>
          </cell>
        </row>
        <row r="2109">
          <cell r="N2109" t="str">
            <v>2200102</v>
          </cell>
        </row>
        <row r="2109">
          <cell r="AJ2109" t="str">
            <v>3</v>
          </cell>
        </row>
        <row r="2110">
          <cell r="B2110" t="str">
            <v>601001</v>
          </cell>
        </row>
        <row r="2110">
          <cell r="J2110">
            <v>62292</v>
          </cell>
        </row>
        <row r="2110">
          <cell r="N2110" t="str">
            <v>2240106</v>
          </cell>
        </row>
        <row r="2110">
          <cell r="AJ2110" t="str">
            <v>3</v>
          </cell>
        </row>
        <row r="2111">
          <cell r="B2111" t="str">
            <v>601001</v>
          </cell>
        </row>
        <row r="2111">
          <cell r="J2111">
            <v>70000</v>
          </cell>
        </row>
        <row r="2111">
          <cell r="N2111" t="str">
            <v>2240106</v>
          </cell>
        </row>
        <row r="2111">
          <cell r="AJ2111" t="str">
            <v>3</v>
          </cell>
        </row>
        <row r="2112">
          <cell r="B2112" t="str">
            <v>601001</v>
          </cell>
        </row>
        <row r="2112">
          <cell r="J2112">
            <v>70000</v>
          </cell>
        </row>
        <row r="2112">
          <cell r="N2112" t="str">
            <v>2240106</v>
          </cell>
        </row>
        <row r="2112">
          <cell r="AJ2112" t="str">
            <v>3</v>
          </cell>
        </row>
        <row r="2113">
          <cell r="B2113" t="str">
            <v>601001</v>
          </cell>
        </row>
        <row r="2113">
          <cell r="J2113">
            <v>70000</v>
          </cell>
        </row>
        <row r="2113">
          <cell r="N2113" t="str">
            <v>2240106</v>
          </cell>
        </row>
        <row r="2113">
          <cell r="AJ2113" t="str">
            <v>3</v>
          </cell>
        </row>
        <row r="2114">
          <cell r="B2114" t="str">
            <v>601001</v>
          </cell>
        </row>
        <row r="2114">
          <cell r="J2114">
            <v>562500</v>
          </cell>
        </row>
        <row r="2114">
          <cell r="N2114" t="str">
            <v>2120104</v>
          </cell>
        </row>
        <row r="2114">
          <cell r="AJ2114" t="str">
            <v>3</v>
          </cell>
        </row>
        <row r="2115">
          <cell r="B2115" t="str">
            <v>601001</v>
          </cell>
        </row>
        <row r="2115">
          <cell r="J2115">
            <v>281250</v>
          </cell>
        </row>
        <row r="2115">
          <cell r="N2115" t="str">
            <v>2120104</v>
          </cell>
        </row>
        <row r="2115">
          <cell r="AJ2115" t="str">
            <v>3</v>
          </cell>
        </row>
        <row r="2116">
          <cell r="B2116" t="str">
            <v>601001</v>
          </cell>
        </row>
        <row r="2116">
          <cell r="J2116">
            <v>83088</v>
          </cell>
        </row>
        <row r="2116">
          <cell r="N2116" t="str">
            <v>2120501</v>
          </cell>
        </row>
        <row r="2116">
          <cell r="AJ2116" t="str">
            <v>3</v>
          </cell>
        </row>
        <row r="2117">
          <cell r="B2117" t="str">
            <v>601001</v>
          </cell>
        </row>
        <row r="2117">
          <cell r="J2117">
            <v>202000</v>
          </cell>
        </row>
        <row r="2117">
          <cell r="N2117" t="str">
            <v>2120501</v>
          </cell>
        </row>
        <row r="2117">
          <cell r="AJ2117" t="str">
            <v>3</v>
          </cell>
        </row>
        <row r="2118">
          <cell r="B2118" t="str">
            <v>601001</v>
          </cell>
        </row>
        <row r="2118">
          <cell r="J2118">
            <v>248000</v>
          </cell>
        </row>
        <row r="2118">
          <cell r="N2118" t="str">
            <v>2120501</v>
          </cell>
        </row>
        <row r="2118">
          <cell r="AJ2118" t="str">
            <v>3</v>
          </cell>
        </row>
        <row r="2119">
          <cell r="B2119" t="str">
            <v>601001</v>
          </cell>
        </row>
        <row r="2119">
          <cell r="J2119">
            <v>294000</v>
          </cell>
        </row>
        <row r="2119">
          <cell r="N2119" t="str">
            <v>2120501</v>
          </cell>
        </row>
        <row r="2119">
          <cell r="AJ2119" t="str">
            <v>3</v>
          </cell>
        </row>
        <row r="2120">
          <cell r="B2120" t="str">
            <v>601001</v>
          </cell>
        </row>
        <row r="2120">
          <cell r="J2120">
            <v>7210</v>
          </cell>
        </row>
        <row r="2120">
          <cell r="N2120" t="str">
            <v>2070899</v>
          </cell>
        </row>
        <row r="2120">
          <cell r="AJ2120" t="str">
            <v>3</v>
          </cell>
        </row>
        <row r="2121">
          <cell r="B2121" t="str">
            <v>601001</v>
          </cell>
        </row>
        <row r="2121">
          <cell r="J2121">
            <v>25000</v>
          </cell>
        </row>
        <row r="2121">
          <cell r="N2121" t="str">
            <v>2070899</v>
          </cell>
        </row>
        <row r="2121">
          <cell r="AJ2121" t="str">
            <v>3</v>
          </cell>
        </row>
        <row r="2122">
          <cell r="B2122" t="str">
            <v>601001</v>
          </cell>
        </row>
        <row r="2122">
          <cell r="J2122">
            <v>500000</v>
          </cell>
        </row>
        <row r="2122">
          <cell r="N2122" t="str">
            <v>2010302</v>
          </cell>
        </row>
        <row r="2122">
          <cell r="AJ2122" t="str">
            <v>3</v>
          </cell>
        </row>
        <row r="2123">
          <cell r="B2123" t="str">
            <v>601001</v>
          </cell>
        </row>
        <row r="2123">
          <cell r="J2123">
            <v>0</v>
          </cell>
        </row>
        <row r="2123">
          <cell r="N2123" t="str">
            <v>2130599</v>
          </cell>
        </row>
        <row r="2123">
          <cell r="AJ2123" t="str">
            <v>3</v>
          </cell>
        </row>
        <row r="2124">
          <cell r="B2124" t="str">
            <v>601001</v>
          </cell>
        </row>
        <row r="2124">
          <cell r="J2124">
            <v>782089.45</v>
          </cell>
        </row>
        <row r="2124">
          <cell r="N2124" t="str">
            <v>2130705</v>
          </cell>
        </row>
        <row r="2124">
          <cell r="AJ2124" t="str">
            <v>3</v>
          </cell>
        </row>
        <row r="2125">
          <cell r="B2125" t="str">
            <v>601001</v>
          </cell>
        </row>
        <row r="2125">
          <cell r="J2125">
            <v>447900</v>
          </cell>
        </row>
        <row r="2125">
          <cell r="N2125" t="str">
            <v>2130705</v>
          </cell>
        </row>
        <row r="2125">
          <cell r="AJ2125" t="str">
            <v>3</v>
          </cell>
        </row>
        <row r="2126">
          <cell r="B2126" t="str">
            <v>601001</v>
          </cell>
        </row>
        <row r="2126">
          <cell r="J2126">
            <v>76000</v>
          </cell>
        </row>
        <row r="2126">
          <cell r="N2126" t="str">
            <v>2130705</v>
          </cell>
        </row>
        <row r="2126">
          <cell r="AJ2126" t="str">
            <v>3</v>
          </cell>
        </row>
        <row r="2127">
          <cell r="B2127" t="str">
            <v>601001</v>
          </cell>
        </row>
        <row r="2127">
          <cell r="J2127">
            <v>897950</v>
          </cell>
        </row>
        <row r="2127">
          <cell r="N2127" t="str">
            <v>2130705</v>
          </cell>
        </row>
        <row r="2127">
          <cell r="AJ2127" t="str">
            <v>3</v>
          </cell>
        </row>
        <row r="2128">
          <cell r="B2128" t="str">
            <v>601001</v>
          </cell>
        </row>
        <row r="2128">
          <cell r="J2128">
            <v>374050</v>
          </cell>
        </row>
        <row r="2128">
          <cell r="N2128" t="str">
            <v>2130705</v>
          </cell>
        </row>
        <row r="2128">
          <cell r="AJ2128" t="str">
            <v>3</v>
          </cell>
        </row>
        <row r="2129">
          <cell r="B2129" t="str">
            <v>601001</v>
          </cell>
        </row>
        <row r="2129">
          <cell r="J2129">
            <v>480000</v>
          </cell>
        </row>
        <row r="2129">
          <cell r="N2129" t="str">
            <v>2130705</v>
          </cell>
        </row>
        <row r="2129">
          <cell r="AJ2129" t="str">
            <v>3</v>
          </cell>
        </row>
        <row r="2130">
          <cell r="B2130" t="str">
            <v>601001</v>
          </cell>
        </row>
        <row r="2130">
          <cell r="J2130">
            <v>1333716</v>
          </cell>
        </row>
        <row r="2130">
          <cell r="N2130" t="str">
            <v>2010301</v>
          </cell>
        </row>
        <row r="2130">
          <cell r="AJ2130" t="str">
            <v>1</v>
          </cell>
        </row>
        <row r="2131">
          <cell r="B2131" t="str">
            <v>601001</v>
          </cell>
        </row>
        <row r="2131">
          <cell r="J2131">
            <v>423620.39</v>
          </cell>
        </row>
        <row r="2131">
          <cell r="N2131" t="str">
            <v>2010301</v>
          </cell>
        </row>
        <row r="2131">
          <cell r="AJ2131" t="str">
            <v>1</v>
          </cell>
        </row>
        <row r="2132">
          <cell r="B2132" t="str">
            <v>601001</v>
          </cell>
        </row>
        <row r="2132">
          <cell r="J2132">
            <v>1110208.72</v>
          </cell>
        </row>
        <row r="2132">
          <cell r="N2132" t="str">
            <v>2010301</v>
          </cell>
        </row>
        <row r="2132">
          <cell r="AJ2132" t="str">
            <v>1</v>
          </cell>
        </row>
        <row r="2133">
          <cell r="B2133" t="str">
            <v>601001</v>
          </cell>
        </row>
        <row r="2133">
          <cell r="J2133">
            <v>1237670.02</v>
          </cell>
        </row>
        <row r="2133">
          <cell r="N2133" t="str">
            <v>2010301</v>
          </cell>
        </row>
        <row r="2133">
          <cell r="AJ2133" t="str">
            <v>1</v>
          </cell>
        </row>
        <row r="2134">
          <cell r="B2134" t="str">
            <v>601001</v>
          </cell>
        </row>
        <row r="2134">
          <cell r="J2134">
            <v>1083744.19</v>
          </cell>
        </row>
        <row r="2134">
          <cell r="N2134" t="str">
            <v>2010301</v>
          </cell>
        </row>
        <row r="2134">
          <cell r="AJ2134" t="str">
            <v>1</v>
          </cell>
        </row>
        <row r="2135">
          <cell r="B2135" t="str">
            <v>601001</v>
          </cell>
        </row>
        <row r="2135">
          <cell r="J2135">
            <v>72044.88</v>
          </cell>
        </row>
        <row r="2135">
          <cell r="N2135" t="str">
            <v>2010301</v>
          </cell>
        </row>
        <row r="2135">
          <cell r="AJ2135" t="str">
            <v>2</v>
          </cell>
        </row>
        <row r="2136">
          <cell r="B2136" t="str">
            <v>601001</v>
          </cell>
        </row>
        <row r="2136">
          <cell r="J2136">
            <v>140300</v>
          </cell>
        </row>
        <row r="2136">
          <cell r="N2136" t="str">
            <v>2010301</v>
          </cell>
        </row>
        <row r="2136">
          <cell r="AJ2136" t="str">
            <v>2</v>
          </cell>
        </row>
        <row r="2137">
          <cell r="B2137" t="str">
            <v>601001</v>
          </cell>
        </row>
        <row r="2137">
          <cell r="J2137">
            <v>521245.9</v>
          </cell>
        </row>
        <row r="2137">
          <cell r="N2137" t="str">
            <v>2010301</v>
          </cell>
        </row>
        <row r="2137">
          <cell r="AJ2137" t="str">
            <v>1</v>
          </cell>
        </row>
        <row r="2138">
          <cell r="B2138" t="str">
            <v>601001</v>
          </cell>
        </row>
        <row r="2138">
          <cell r="J2138">
            <v>19000</v>
          </cell>
        </row>
        <row r="2138">
          <cell r="N2138" t="str">
            <v>2010301</v>
          </cell>
        </row>
        <row r="2138">
          <cell r="AJ2138" t="str">
            <v>2</v>
          </cell>
        </row>
        <row r="2139">
          <cell r="B2139" t="str">
            <v>601001</v>
          </cell>
        </row>
        <row r="2139">
          <cell r="J2139">
            <v>0</v>
          </cell>
        </row>
        <row r="2139">
          <cell r="N2139" t="str">
            <v>2010301</v>
          </cell>
        </row>
        <row r="2139">
          <cell r="AJ2139" t="str">
            <v>1</v>
          </cell>
        </row>
        <row r="2140">
          <cell r="B2140" t="str">
            <v>601001</v>
          </cell>
        </row>
        <row r="2140">
          <cell r="J2140">
            <v>198744</v>
          </cell>
        </row>
        <row r="2140">
          <cell r="N2140" t="str">
            <v>2010301</v>
          </cell>
        </row>
        <row r="2140">
          <cell r="AJ2140" t="str">
            <v>1</v>
          </cell>
        </row>
        <row r="2141">
          <cell r="B2141" t="str">
            <v>601001</v>
          </cell>
        </row>
        <row r="2141">
          <cell r="J2141">
            <v>221337.2</v>
          </cell>
        </row>
        <row r="2141">
          <cell r="N2141" t="str">
            <v>2010301</v>
          </cell>
        </row>
        <row r="2141">
          <cell r="AJ2141" t="str">
            <v>1</v>
          </cell>
        </row>
        <row r="2142">
          <cell r="B2142" t="str">
            <v>601001</v>
          </cell>
        </row>
        <row r="2142">
          <cell r="J2142">
            <v>159866</v>
          </cell>
        </row>
        <row r="2142">
          <cell r="N2142" t="str">
            <v>2010301</v>
          </cell>
        </row>
        <row r="2142">
          <cell r="AJ2142" t="str">
            <v>1</v>
          </cell>
        </row>
        <row r="2143">
          <cell r="B2143" t="str">
            <v>601001</v>
          </cell>
        </row>
        <row r="2143">
          <cell r="J2143">
            <v>444100.9</v>
          </cell>
        </row>
        <row r="2143">
          <cell r="N2143" t="str">
            <v>2010301</v>
          </cell>
        </row>
        <row r="2143">
          <cell r="AJ2143" t="str">
            <v>1</v>
          </cell>
        </row>
        <row r="2144">
          <cell r="B2144" t="str">
            <v>601001</v>
          </cell>
        </row>
        <row r="2144">
          <cell r="J2144">
            <v>437715.84</v>
          </cell>
        </row>
        <row r="2144">
          <cell r="N2144" t="str">
            <v>2010301</v>
          </cell>
        </row>
        <row r="2144">
          <cell r="AJ2144" t="str">
            <v>1</v>
          </cell>
        </row>
        <row r="2145">
          <cell r="B2145" t="str">
            <v>601001</v>
          </cell>
        </row>
        <row r="2145">
          <cell r="J2145">
            <v>209766.76</v>
          </cell>
        </row>
        <row r="2145">
          <cell r="N2145" t="str">
            <v>2010301</v>
          </cell>
        </row>
        <row r="2145">
          <cell r="AJ2145" t="str">
            <v>1</v>
          </cell>
        </row>
        <row r="2146">
          <cell r="B2146" t="str">
            <v>601001</v>
          </cell>
        </row>
        <row r="2146">
          <cell r="J2146">
            <v>0</v>
          </cell>
        </row>
        <row r="2146">
          <cell r="N2146" t="str">
            <v>2010301</v>
          </cell>
        </row>
        <row r="2146">
          <cell r="AJ2146" t="str">
            <v>1</v>
          </cell>
        </row>
        <row r="2147">
          <cell r="B2147" t="str">
            <v>601001</v>
          </cell>
        </row>
        <row r="2147">
          <cell r="J2147">
            <v>51000.4</v>
          </cell>
        </row>
        <row r="2147">
          <cell r="N2147" t="str">
            <v>2010301</v>
          </cell>
        </row>
        <row r="2147">
          <cell r="AJ2147" t="str">
            <v>2</v>
          </cell>
        </row>
        <row r="2148">
          <cell r="B2148" t="str">
            <v>601001</v>
          </cell>
        </row>
        <row r="2148">
          <cell r="J2148">
            <v>2550</v>
          </cell>
        </row>
        <row r="2148">
          <cell r="N2148" t="str">
            <v>2010301</v>
          </cell>
        </row>
        <row r="2148">
          <cell r="AJ2148" t="str">
            <v>2</v>
          </cell>
        </row>
        <row r="2149">
          <cell r="B2149" t="str">
            <v>601001</v>
          </cell>
        </row>
        <row r="2149">
          <cell r="J2149">
            <v>5000</v>
          </cell>
        </row>
        <row r="2149">
          <cell r="N2149" t="str">
            <v>2010301</v>
          </cell>
        </row>
        <row r="2149">
          <cell r="AJ2149" t="str">
            <v>2</v>
          </cell>
        </row>
        <row r="2150">
          <cell r="B2150" t="str">
            <v>601001</v>
          </cell>
        </row>
        <row r="2150">
          <cell r="J2150">
            <v>20000</v>
          </cell>
        </row>
        <row r="2150">
          <cell r="N2150" t="str">
            <v>2010301</v>
          </cell>
        </row>
        <row r="2150">
          <cell r="AJ2150" t="str">
            <v>2</v>
          </cell>
        </row>
        <row r="2151">
          <cell r="B2151" t="str">
            <v>601001</v>
          </cell>
        </row>
        <row r="2151">
          <cell r="J2151">
            <v>34833.73</v>
          </cell>
        </row>
        <row r="2151">
          <cell r="N2151" t="str">
            <v>2010301</v>
          </cell>
        </row>
        <row r="2151">
          <cell r="AJ2151" t="str">
            <v>2</v>
          </cell>
        </row>
        <row r="2152">
          <cell r="B2152" t="str">
            <v>601001</v>
          </cell>
        </row>
        <row r="2152">
          <cell r="J2152">
            <v>3305.5</v>
          </cell>
        </row>
        <row r="2152">
          <cell r="N2152" t="str">
            <v>2010301</v>
          </cell>
        </row>
        <row r="2152">
          <cell r="AJ2152" t="str">
            <v>2</v>
          </cell>
        </row>
        <row r="2153">
          <cell r="B2153" t="str">
            <v>601001</v>
          </cell>
        </row>
        <row r="2153">
          <cell r="J2153">
            <v>160</v>
          </cell>
        </row>
        <row r="2153">
          <cell r="N2153" t="str">
            <v>2010301</v>
          </cell>
        </row>
        <row r="2153">
          <cell r="AJ2153" t="str">
            <v>2</v>
          </cell>
        </row>
        <row r="2154">
          <cell r="B2154" t="str">
            <v>601001</v>
          </cell>
        </row>
        <row r="2154">
          <cell r="J2154">
            <v>32999.04</v>
          </cell>
        </row>
        <row r="2154">
          <cell r="N2154" t="str">
            <v>2010301</v>
          </cell>
        </row>
        <row r="2154">
          <cell r="AJ2154" t="str">
            <v>2</v>
          </cell>
        </row>
        <row r="2155">
          <cell r="B2155" t="str">
            <v>601001</v>
          </cell>
        </row>
        <row r="2155">
          <cell r="J2155">
            <v>3596.87</v>
          </cell>
        </row>
        <row r="2155">
          <cell r="N2155" t="str">
            <v>2010301</v>
          </cell>
        </row>
        <row r="2155">
          <cell r="AJ2155" t="str">
            <v>2</v>
          </cell>
        </row>
        <row r="2156">
          <cell r="B2156" t="str">
            <v>601001</v>
          </cell>
        </row>
        <row r="2156">
          <cell r="J2156">
            <v>6000</v>
          </cell>
        </row>
        <row r="2156">
          <cell r="N2156" t="str">
            <v>2010301</v>
          </cell>
        </row>
        <row r="2156">
          <cell r="AJ2156" t="str">
            <v>2</v>
          </cell>
        </row>
        <row r="2157">
          <cell r="B2157" t="str">
            <v>601001</v>
          </cell>
        </row>
        <row r="2157">
          <cell r="J2157">
            <v>89165.75</v>
          </cell>
        </row>
        <row r="2157">
          <cell r="N2157" t="str">
            <v>2010301</v>
          </cell>
        </row>
        <row r="2157">
          <cell r="AJ2157" t="str">
            <v>2</v>
          </cell>
        </row>
        <row r="2158">
          <cell r="B2158" t="str">
            <v>601001</v>
          </cell>
        </row>
        <row r="2158">
          <cell r="J2158">
            <v>346411</v>
          </cell>
        </row>
        <row r="2158">
          <cell r="N2158" t="str">
            <v>2010301</v>
          </cell>
        </row>
        <row r="2158">
          <cell r="AJ2158" t="str">
            <v>1</v>
          </cell>
        </row>
        <row r="2159">
          <cell r="B2159" t="str">
            <v>601001</v>
          </cell>
        </row>
        <row r="2159">
          <cell r="J2159">
            <v>72000</v>
          </cell>
        </row>
        <row r="2159">
          <cell r="N2159" t="str">
            <v>2010302</v>
          </cell>
        </row>
        <row r="2159">
          <cell r="AJ2159" t="str">
            <v>3</v>
          </cell>
        </row>
        <row r="2160">
          <cell r="B2160" t="str">
            <v>601001</v>
          </cell>
        </row>
        <row r="2160">
          <cell r="J2160">
            <v>75000</v>
          </cell>
        </row>
        <row r="2160">
          <cell r="N2160" t="str">
            <v>2299999</v>
          </cell>
        </row>
        <row r="2160">
          <cell r="AJ2160" t="str">
            <v>3</v>
          </cell>
        </row>
        <row r="2161">
          <cell r="B2161" t="str">
            <v>601001</v>
          </cell>
        </row>
        <row r="2161">
          <cell r="J2161">
            <v>170000</v>
          </cell>
        </row>
        <row r="2161">
          <cell r="N2161" t="str">
            <v>2120501</v>
          </cell>
        </row>
        <row r="2161">
          <cell r="AJ2161" t="str">
            <v>3</v>
          </cell>
        </row>
        <row r="2162">
          <cell r="B2162" t="str">
            <v>601001</v>
          </cell>
        </row>
        <row r="2162">
          <cell r="J2162">
            <v>0</v>
          </cell>
        </row>
        <row r="2162">
          <cell r="N2162" t="str">
            <v>2010302</v>
          </cell>
        </row>
        <row r="2162">
          <cell r="AJ2162" t="str">
            <v>3</v>
          </cell>
        </row>
        <row r="2163">
          <cell r="B2163" t="str">
            <v>601001</v>
          </cell>
        </row>
        <row r="2163">
          <cell r="J2163">
            <v>0</v>
          </cell>
        </row>
        <row r="2163">
          <cell r="N2163" t="str">
            <v>2130119</v>
          </cell>
        </row>
        <row r="2163">
          <cell r="AJ2163" t="str">
            <v>3</v>
          </cell>
        </row>
        <row r="2164">
          <cell r="B2164" t="str">
            <v>601001</v>
          </cell>
        </row>
        <row r="2164">
          <cell r="J2164">
            <v>55284.4</v>
          </cell>
        </row>
        <row r="2164">
          <cell r="N2164" t="str">
            <v>2010302</v>
          </cell>
        </row>
        <row r="2164">
          <cell r="AJ2164" t="str">
            <v>3</v>
          </cell>
        </row>
        <row r="2165">
          <cell r="B2165" t="str">
            <v>601001</v>
          </cell>
        </row>
        <row r="2165">
          <cell r="J2165">
            <v>80000</v>
          </cell>
        </row>
        <row r="2165">
          <cell r="N2165" t="str">
            <v>2130504</v>
          </cell>
        </row>
        <row r="2165">
          <cell r="AJ2165" t="str">
            <v>3</v>
          </cell>
        </row>
        <row r="2166">
          <cell r="B2166" t="str">
            <v>601001</v>
          </cell>
        </row>
        <row r="2166">
          <cell r="J2166">
            <v>870</v>
          </cell>
        </row>
        <row r="2166">
          <cell r="N2166" t="str">
            <v>2010302</v>
          </cell>
        </row>
        <row r="2166">
          <cell r="AJ2166" t="str">
            <v>3</v>
          </cell>
        </row>
        <row r="2167">
          <cell r="B2167" t="str">
            <v>601001</v>
          </cell>
        </row>
        <row r="2167">
          <cell r="J2167">
            <v>0</v>
          </cell>
        </row>
        <row r="2167">
          <cell r="N2167" t="str">
            <v>2010302</v>
          </cell>
        </row>
        <row r="2167">
          <cell r="AJ2167" t="str">
            <v>3</v>
          </cell>
        </row>
        <row r="2168">
          <cell r="B2168" t="str">
            <v>601001</v>
          </cell>
        </row>
        <row r="2168">
          <cell r="J2168">
            <v>67029.38</v>
          </cell>
        </row>
        <row r="2168">
          <cell r="N2168" t="str">
            <v>2010302</v>
          </cell>
        </row>
        <row r="2168">
          <cell r="AJ2168" t="str">
            <v>3</v>
          </cell>
        </row>
        <row r="2169">
          <cell r="B2169" t="str">
            <v>601001</v>
          </cell>
        </row>
        <row r="2169">
          <cell r="J2169">
            <v>44000</v>
          </cell>
        </row>
        <row r="2169">
          <cell r="N2169" t="str">
            <v>2069999</v>
          </cell>
        </row>
        <row r="2169">
          <cell r="AJ2169" t="str">
            <v>3</v>
          </cell>
        </row>
        <row r="2170">
          <cell r="B2170" t="str">
            <v>601001</v>
          </cell>
        </row>
        <row r="2170">
          <cell r="J2170">
            <v>10000</v>
          </cell>
        </row>
        <row r="2170">
          <cell r="N2170" t="str">
            <v>2010199</v>
          </cell>
        </row>
        <row r="2170">
          <cell r="AJ2170" t="str">
            <v>3</v>
          </cell>
        </row>
        <row r="2171">
          <cell r="B2171" t="str">
            <v>601001</v>
          </cell>
        </row>
        <row r="2171">
          <cell r="J2171">
            <v>1640</v>
          </cell>
        </row>
        <row r="2171">
          <cell r="N2171" t="str">
            <v>2010199</v>
          </cell>
        </row>
        <row r="2171">
          <cell r="AJ2171" t="str">
            <v>3</v>
          </cell>
        </row>
        <row r="2172">
          <cell r="B2172" t="str">
            <v>601001</v>
          </cell>
        </row>
        <row r="2172">
          <cell r="J2172">
            <v>0</v>
          </cell>
        </row>
        <row r="2172">
          <cell r="N2172" t="str">
            <v>2010199</v>
          </cell>
        </row>
        <row r="2172">
          <cell r="AJ2172" t="str">
            <v>3</v>
          </cell>
        </row>
        <row r="2173">
          <cell r="B2173" t="str">
            <v>601001</v>
          </cell>
        </row>
        <row r="2173">
          <cell r="J2173">
            <v>6890</v>
          </cell>
        </row>
        <row r="2173">
          <cell r="N2173" t="str">
            <v>2010199</v>
          </cell>
        </row>
        <row r="2173">
          <cell r="AJ2173" t="str">
            <v>3</v>
          </cell>
        </row>
        <row r="2174">
          <cell r="B2174" t="str">
            <v>601001</v>
          </cell>
        </row>
        <row r="2174">
          <cell r="J2174">
            <v>5000</v>
          </cell>
        </row>
        <row r="2174">
          <cell r="N2174" t="str">
            <v>2010199</v>
          </cell>
        </row>
        <row r="2174">
          <cell r="AJ2174" t="str">
            <v>3</v>
          </cell>
        </row>
        <row r="2175">
          <cell r="B2175" t="str">
            <v>601001</v>
          </cell>
        </row>
        <row r="2175">
          <cell r="J2175">
            <v>4450</v>
          </cell>
        </row>
        <row r="2175">
          <cell r="N2175" t="str">
            <v>2010199</v>
          </cell>
        </row>
        <row r="2175">
          <cell r="AJ2175" t="str">
            <v>3</v>
          </cell>
        </row>
        <row r="2176">
          <cell r="B2176" t="str">
            <v>601001</v>
          </cell>
        </row>
        <row r="2176">
          <cell r="J2176">
            <v>66240.02</v>
          </cell>
        </row>
        <row r="2176">
          <cell r="N2176" t="str">
            <v>2130199</v>
          </cell>
        </row>
        <row r="2176">
          <cell r="AJ2176" t="str">
            <v>3</v>
          </cell>
        </row>
        <row r="2177">
          <cell r="B2177" t="str">
            <v>601001</v>
          </cell>
        </row>
        <row r="2177">
          <cell r="J2177">
            <v>293000</v>
          </cell>
        </row>
        <row r="2177">
          <cell r="N2177" t="str">
            <v>2130199</v>
          </cell>
        </row>
        <row r="2177">
          <cell r="AJ2177" t="str">
            <v>3</v>
          </cell>
        </row>
        <row r="2178">
          <cell r="B2178" t="str">
            <v>601001</v>
          </cell>
        </row>
        <row r="2178">
          <cell r="J2178">
            <v>586700</v>
          </cell>
        </row>
        <row r="2178">
          <cell r="N2178" t="str">
            <v>2130199</v>
          </cell>
        </row>
        <row r="2178">
          <cell r="AJ2178" t="str">
            <v>3</v>
          </cell>
        </row>
        <row r="2179">
          <cell r="B2179" t="str">
            <v>601001</v>
          </cell>
        </row>
        <row r="2179">
          <cell r="J2179">
            <v>3460</v>
          </cell>
        </row>
        <row r="2179">
          <cell r="N2179" t="str">
            <v>2080208</v>
          </cell>
        </row>
        <row r="2179">
          <cell r="AJ2179" t="str">
            <v>3</v>
          </cell>
        </row>
        <row r="2180">
          <cell r="B2180" t="str">
            <v>601001</v>
          </cell>
        </row>
        <row r="2180">
          <cell r="J2180">
            <v>164114.64</v>
          </cell>
        </row>
        <row r="2180">
          <cell r="N2180" t="str">
            <v>2080208</v>
          </cell>
        </row>
        <row r="2180">
          <cell r="AJ2180" t="str">
            <v>3</v>
          </cell>
        </row>
        <row r="2181">
          <cell r="B2181" t="str">
            <v>601001</v>
          </cell>
        </row>
        <row r="2181">
          <cell r="J2181">
            <v>3932.91</v>
          </cell>
        </row>
        <row r="2181">
          <cell r="N2181" t="str">
            <v>2080208</v>
          </cell>
        </row>
        <row r="2181">
          <cell r="AJ2181" t="str">
            <v>3</v>
          </cell>
        </row>
        <row r="2182">
          <cell r="B2182" t="str">
            <v>601001</v>
          </cell>
        </row>
        <row r="2182">
          <cell r="J2182">
            <v>0</v>
          </cell>
        </row>
        <row r="2182">
          <cell r="N2182" t="str">
            <v>2080208</v>
          </cell>
        </row>
        <row r="2182">
          <cell r="AJ2182" t="str">
            <v>3</v>
          </cell>
        </row>
        <row r="2183">
          <cell r="B2183" t="str">
            <v>601001</v>
          </cell>
        </row>
        <row r="2183">
          <cell r="J2183">
            <v>0</v>
          </cell>
        </row>
        <row r="2183">
          <cell r="N2183" t="str">
            <v>2080208</v>
          </cell>
        </row>
        <row r="2183">
          <cell r="AJ2183" t="str">
            <v>3</v>
          </cell>
        </row>
        <row r="2184">
          <cell r="B2184" t="str">
            <v>601001</v>
          </cell>
        </row>
        <row r="2184">
          <cell r="J2184">
            <v>50000</v>
          </cell>
        </row>
        <row r="2184">
          <cell r="N2184" t="str">
            <v>2080208</v>
          </cell>
        </row>
        <row r="2184">
          <cell r="AJ2184" t="str">
            <v>3</v>
          </cell>
        </row>
        <row r="2185">
          <cell r="B2185" t="str">
            <v>601001</v>
          </cell>
        </row>
        <row r="2185">
          <cell r="J2185">
            <v>39900</v>
          </cell>
        </row>
        <row r="2185">
          <cell r="N2185" t="str">
            <v>2010302</v>
          </cell>
        </row>
        <row r="2185">
          <cell r="AJ2185" t="str">
            <v>3</v>
          </cell>
        </row>
        <row r="2186">
          <cell r="B2186" t="str">
            <v>601001</v>
          </cell>
        </row>
        <row r="2186">
          <cell r="J2186">
            <v>600000</v>
          </cell>
        </row>
        <row r="2186">
          <cell r="N2186" t="str">
            <v>2010302</v>
          </cell>
        </row>
        <row r="2186">
          <cell r="AJ2186" t="str">
            <v>3</v>
          </cell>
        </row>
        <row r="2187">
          <cell r="B2187" t="str">
            <v>601001</v>
          </cell>
        </row>
        <row r="2187">
          <cell r="J2187">
            <v>39319.84</v>
          </cell>
        </row>
        <row r="2187">
          <cell r="N2187" t="str">
            <v>2130302</v>
          </cell>
        </row>
        <row r="2187">
          <cell r="AJ2187" t="str">
            <v>3</v>
          </cell>
        </row>
        <row r="2188">
          <cell r="B2188" t="str">
            <v>601001</v>
          </cell>
        </row>
        <row r="2188">
          <cell r="J2188">
            <v>457.55</v>
          </cell>
        </row>
        <row r="2188">
          <cell r="N2188" t="str">
            <v>2130302</v>
          </cell>
        </row>
        <row r="2188">
          <cell r="AJ2188" t="str">
            <v>3</v>
          </cell>
        </row>
        <row r="2189">
          <cell r="B2189" t="str">
            <v>601001</v>
          </cell>
        </row>
        <row r="2189">
          <cell r="J2189">
            <v>360</v>
          </cell>
        </row>
        <row r="2189">
          <cell r="N2189" t="str">
            <v>2130302</v>
          </cell>
        </row>
        <row r="2189">
          <cell r="AJ2189" t="str">
            <v>3</v>
          </cell>
        </row>
        <row r="2190">
          <cell r="B2190" t="str">
            <v>601001</v>
          </cell>
        </row>
        <row r="2190">
          <cell r="J2190">
            <v>0</v>
          </cell>
        </row>
        <row r="2190">
          <cell r="N2190" t="str">
            <v>2130302</v>
          </cell>
        </row>
        <row r="2190">
          <cell r="AJ2190" t="str">
            <v>3</v>
          </cell>
        </row>
        <row r="2191">
          <cell r="B2191" t="str">
            <v>601001</v>
          </cell>
        </row>
        <row r="2191">
          <cell r="J2191">
            <v>0</v>
          </cell>
        </row>
        <row r="2191">
          <cell r="N2191" t="str">
            <v>2130302</v>
          </cell>
        </row>
        <row r="2191">
          <cell r="AJ2191" t="str">
            <v>3</v>
          </cell>
        </row>
        <row r="2192">
          <cell r="B2192" t="str">
            <v>601001</v>
          </cell>
        </row>
        <row r="2192">
          <cell r="J2192">
            <v>27427.6</v>
          </cell>
        </row>
        <row r="2192">
          <cell r="N2192" t="str">
            <v>2070199</v>
          </cell>
        </row>
        <row r="2192">
          <cell r="AJ2192" t="str">
            <v>3</v>
          </cell>
        </row>
        <row r="2193">
          <cell r="B2193" t="str">
            <v>601001</v>
          </cell>
        </row>
        <row r="2193">
          <cell r="J2193">
            <v>78250</v>
          </cell>
        </row>
        <row r="2193">
          <cell r="N2193" t="str">
            <v>2070199</v>
          </cell>
        </row>
        <row r="2193">
          <cell r="AJ2193" t="str">
            <v>3</v>
          </cell>
        </row>
        <row r="2194">
          <cell r="B2194" t="str">
            <v>601001</v>
          </cell>
        </row>
        <row r="2194">
          <cell r="J2194">
            <v>39000</v>
          </cell>
        </row>
        <row r="2194">
          <cell r="N2194" t="str">
            <v>2070199</v>
          </cell>
        </row>
        <row r="2194">
          <cell r="AJ2194" t="str">
            <v>3</v>
          </cell>
        </row>
        <row r="2195">
          <cell r="B2195" t="str">
            <v>601001</v>
          </cell>
        </row>
        <row r="2195">
          <cell r="J2195">
            <v>6564</v>
          </cell>
        </row>
        <row r="2195">
          <cell r="N2195" t="str">
            <v>2010302</v>
          </cell>
        </row>
        <row r="2195">
          <cell r="AJ2195" t="str">
            <v>3</v>
          </cell>
        </row>
        <row r="2196">
          <cell r="B2196" t="str">
            <v>601001</v>
          </cell>
        </row>
        <row r="2196">
          <cell r="J2196">
            <v>35000</v>
          </cell>
        </row>
        <row r="2196">
          <cell r="N2196" t="str">
            <v>2010302</v>
          </cell>
        </row>
        <row r="2196">
          <cell r="AJ2196" t="str">
            <v>3</v>
          </cell>
        </row>
        <row r="2197">
          <cell r="B2197" t="str">
            <v>601001</v>
          </cell>
        </row>
        <row r="2197">
          <cell r="J2197">
            <v>29200</v>
          </cell>
        </row>
        <row r="2197">
          <cell r="N2197" t="str">
            <v>2010302</v>
          </cell>
        </row>
        <row r="2197">
          <cell r="AJ2197" t="str">
            <v>3</v>
          </cell>
        </row>
        <row r="2198">
          <cell r="B2198" t="str">
            <v>601001</v>
          </cell>
        </row>
        <row r="2198">
          <cell r="J2198">
            <v>15010</v>
          </cell>
        </row>
        <row r="2198">
          <cell r="N2198" t="str">
            <v>2010302</v>
          </cell>
        </row>
        <row r="2198">
          <cell r="AJ2198" t="str">
            <v>3</v>
          </cell>
        </row>
        <row r="2199">
          <cell r="B2199" t="str">
            <v>601001</v>
          </cell>
        </row>
        <row r="2199">
          <cell r="J2199">
            <v>61150</v>
          </cell>
        </row>
        <row r="2199">
          <cell r="N2199" t="str">
            <v>2010302</v>
          </cell>
        </row>
        <row r="2199">
          <cell r="AJ2199" t="str">
            <v>3</v>
          </cell>
        </row>
        <row r="2200">
          <cell r="B2200" t="str">
            <v>601001</v>
          </cell>
        </row>
        <row r="2200">
          <cell r="J2200">
            <v>100000</v>
          </cell>
        </row>
        <row r="2200">
          <cell r="N2200" t="str">
            <v>2130599</v>
          </cell>
        </row>
        <row r="2200">
          <cell r="AJ2200" t="str">
            <v>3</v>
          </cell>
        </row>
        <row r="2201">
          <cell r="B2201" t="str">
            <v>601001</v>
          </cell>
        </row>
        <row r="2201">
          <cell r="J2201">
            <v>1575000</v>
          </cell>
        </row>
        <row r="2201">
          <cell r="N2201" t="str">
            <v>2130599</v>
          </cell>
        </row>
        <row r="2201">
          <cell r="AJ2201" t="str">
            <v>3</v>
          </cell>
        </row>
        <row r="2202">
          <cell r="B2202" t="str">
            <v>601001</v>
          </cell>
        </row>
        <row r="2202">
          <cell r="J2202">
            <v>50000</v>
          </cell>
        </row>
        <row r="2202">
          <cell r="N2202" t="str">
            <v>2130599</v>
          </cell>
        </row>
        <row r="2202">
          <cell r="AJ2202" t="str">
            <v>3</v>
          </cell>
        </row>
        <row r="2203">
          <cell r="B2203" t="str">
            <v>601001</v>
          </cell>
        </row>
        <row r="2203">
          <cell r="J2203">
            <v>4624.21</v>
          </cell>
        </row>
        <row r="2203">
          <cell r="N2203" t="str">
            <v>2010302</v>
          </cell>
        </row>
        <row r="2203">
          <cell r="AJ2203" t="str">
            <v>3</v>
          </cell>
        </row>
        <row r="2204">
          <cell r="B2204" t="str">
            <v>601001</v>
          </cell>
        </row>
        <row r="2204">
          <cell r="J2204">
            <v>225000</v>
          </cell>
        </row>
        <row r="2204">
          <cell r="N2204" t="str">
            <v>2010302</v>
          </cell>
        </row>
        <row r="2204">
          <cell r="AJ2204" t="str">
            <v>3</v>
          </cell>
        </row>
        <row r="2205">
          <cell r="B2205" t="str">
            <v>601001</v>
          </cell>
        </row>
        <row r="2205">
          <cell r="J2205">
            <v>450000</v>
          </cell>
        </row>
        <row r="2205">
          <cell r="N2205" t="str">
            <v>2010302</v>
          </cell>
        </row>
        <row r="2205">
          <cell r="AJ2205" t="str">
            <v>3</v>
          </cell>
        </row>
        <row r="2206">
          <cell r="B2206" t="str">
            <v>601001</v>
          </cell>
        </row>
        <row r="2206">
          <cell r="J2206">
            <v>70431.56</v>
          </cell>
        </row>
        <row r="2206">
          <cell r="N2206" t="str">
            <v>2120104</v>
          </cell>
        </row>
        <row r="2206">
          <cell r="AJ2206" t="str">
            <v>3</v>
          </cell>
        </row>
        <row r="2207">
          <cell r="B2207" t="str">
            <v>601001</v>
          </cell>
        </row>
        <row r="2207">
          <cell r="J2207">
            <v>191250</v>
          </cell>
        </row>
        <row r="2207">
          <cell r="N2207" t="str">
            <v>2120104</v>
          </cell>
        </row>
        <row r="2207">
          <cell r="AJ2207" t="str">
            <v>3</v>
          </cell>
        </row>
        <row r="2208">
          <cell r="B2208" t="str">
            <v>601001</v>
          </cell>
        </row>
        <row r="2208">
          <cell r="J2208">
            <v>382500</v>
          </cell>
        </row>
        <row r="2208">
          <cell r="N2208" t="str">
            <v>2120104</v>
          </cell>
        </row>
        <row r="2208">
          <cell r="AJ2208" t="str">
            <v>3</v>
          </cell>
        </row>
        <row r="2209">
          <cell r="B2209" t="str">
            <v>601001</v>
          </cell>
        </row>
        <row r="2209">
          <cell r="J2209">
            <v>137763.7</v>
          </cell>
        </row>
        <row r="2209">
          <cell r="N2209" t="str">
            <v>2010302</v>
          </cell>
        </row>
        <row r="2209">
          <cell r="AJ2209" t="str">
            <v>3</v>
          </cell>
        </row>
        <row r="2210">
          <cell r="B2210" t="str">
            <v>601001</v>
          </cell>
        </row>
        <row r="2210">
          <cell r="J2210">
            <v>24000</v>
          </cell>
        </row>
        <row r="2210">
          <cell r="N2210" t="str">
            <v>2299999</v>
          </cell>
        </row>
        <row r="2210">
          <cell r="AJ2210" t="str">
            <v>3</v>
          </cell>
        </row>
        <row r="2211">
          <cell r="B2211" t="str">
            <v>601001</v>
          </cell>
        </row>
        <row r="2211">
          <cell r="J2211">
            <v>170000</v>
          </cell>
        </row>
        <row r="2211">
          <cell r="N2211" t="str">
            <v>2100410</v>
          </cell>
        </row>
        <row r="2211">
          <cell r="AJ2211" t="str">
            <v>3</v>
          </cell>
        </row>
        <row r="2212">
          <cell r="B2212" t="str">
            <v>601001</v>
          </cell>
        </row>
        <row r="2212">
          <cell r="J2212">
            <v>923000</v>
          </cell>
        </row>
        <row r="2212">
          <cell r="N2212" t="str">
            <v>2100410</v>
          </cell>
        </row>
        <row r="2212">
          <cell r="AJ2212" t="str">
            <v>3</v>
          </cell>
        </row>
        <row r="2213">
          <cell r="B2213" t="str">
            <v>601001</v>
          </cell>
        </row>
        <row r="2213">
          <cell r="J2213">
            <v>0</v>
          </cell>
        </row>
        <row r="2213">
          <cell r="N2213" t="str">
            <v>2299999</v>
          </cell>
        </row>
        <row r="2213">
          <cell r="AJ2213" t="str">
            <v>3</v>
          </cell>
        </row>
        <row r="2214">
          <cell r="B2214" t="str">
            <v>601001</v>
          </cell>
        </row>
        <row r="2214">
          <cell r="J2214">
            <v>4350</v>
          </cell>
        </row>
        <row r="2214">
          <cell r="N2214" t="str">
            <v>2299999</v>
          </cell>
        </row>
        <row r="2214">
          <cell r="AJ2214" t="str">
            <v>3</v>
          </cell>
        </row>
        <row r="2215">
          <cell r="B2215" t="str">
            <v>601001</v>
          </cell>
        </row>
        <row r="2215">
          <cell r="J2215">
            <v>4340.5</v>
          </cell>
        </row>
        <row r="2215">
          <cell r="N2215" t="str">
            <v>2299999</v>
          </cell>
        </row>
        <row r="2215">
          <cell r="AJ2215" t="str">
            <v>3</v>
          </cell>
        </row>
        <row r="2216">
          <cell r="B2216" t="str">
            <v>601001</v>
          </cell>
        </row>
        <row r="2216">
          <cell r="J2216">
            <v>400</v>
          </cell>
        </row>
        <row r="2216">
          <cell r="N2216" t="str">
            <v>2299999</v>
          </cell>
        </row>
        <row r="2216">
          <cell r="AJ2216" t="str">
            <v>3</v>
          </cell>
        </row>
        <row r="2217">
          <cell r="B2217" t="str">
            <v>601001</v>
          </cell>
        </row>
        <row r="2217">
          <cell r="J2217">
            <v>0</v>
          </cell>
        </row>
        <row r="2217">
          <cell r="N2217" t="str">
            <v>2299999</v>
          </cell>
        </row>
        <row r="2217">
          <cell r="AJ2217" t="str">
            <v>3</v>
          </cell>
        </row>
        <row r="2218">
          <cell r="B2218" t="str">
            <v>601001</v>
          </cell>
        </row>
        <row r="2218">
          <cell r="J2218">
            <v>2780</v>
          </cell>
        </row>
        <row r="2218">
          <cell r="N2218" t="str">
            <v>2299999</v>
          </cell>
        </row>
        <row r="2218">
          <cell r="AJ2218" t="str">
            <v>3</v>
          </cell>
        </row>
        <row r="2219">
          <cell r="B2219" t="str">
            <v>601001</v>
          </cell>
        </row>
        <row r="2219">
          <cell r="J2219">
            <v>0</v>
          </cell>
        </row>
        <row r="2219">
          <cell r="N2219" t="str">
            <v>2010302</v>
          </cell>
        </row>
        <row r="2219">
          <cell r="AJ2219" t="str">
            <v>3</v>
          </cell>
        </row>
        <row r="2220">
          <cell r="B2220" t="str">
            <v>601001</v>
          </cell>
        </row>
        <row r="2220">
          <cell r="J2220">
            <v>200</v>
          </cell>
        </row>
        <row r="2220">
          <cell r="N2220" t="str">
            <v>2010302</v>
          </cell>
        </row>
        <row r="2220">
          <cell r="AJ2220" t="str">
            <v>3</v>
          </cell>
        </row>
        <row r="2221">
          <cell r="B2221" t="str">
            <v>601001</v>
          </cell>
        </row>
        <row r="2221">
          <cell r="J2221">
            <v>0</v>
          </cell>
        </row>
        <row r="2221">
          <cell r="N2221" t="str">
            <v>2010302</v>
          </cell>
        </row>
        <row r="2221">
          <cell r="AJ2221" t="str">
            <v>3</v>
          </cell>
        </row>
        <row r="2222">
          <cell r="B2222" t="str">
            <v>601001</v>
          </cell>
        </row>
        <row r="2222">
          <cell r="J2222">
            <v>0</v>
          </cell>
        </row>
        <row r="2222">
          <cell r="N2222" t="str">
            <v>2010302</v>
          </cell>
        </row>
        <row r="2222">
          <cell r="AJ2222" t="str">
            <v>3</v>
          </cell>
        </row>
        <row r="2223">
          <cell r="B2223" t="str">
            <v>601001</v>
          </cell>
        </row>
        <row r="2223">
          <cell r="J2223">
            <v>0</v>
          </cell>
        </row>
        <row r="2223">
          <cell r="N2223" t="str">
            <v>2010302</v>
          </cell>
        </row>
        <row r="2223">
          <cell r="AJ2223" t="str">
            <v>3</v>
          </cell>
        </row>
        <row r="2224">
          <cell r="B2224" t="str">
            <v>601001</v>
          </cell>
        </row>
        <row r="2224">
          <cell r="J2224">
            <v>92700</v>
          </cell>
        </row>
        <row r="2224">
          <cell r="N2224" t="str">
            <v>2010302</v>
          </cell>
        </row>
        <row r="2224">
          <cell r="AJ2224" t="str">
            <v>3</v>
          </cell>
        </row>
        <row r="2225">
          <cell r="B2225" t="str">
            <v>601001</v>
          </cell>
        </row>
        <row r="2225">
          <cell r="J2225">
            <v>950000</v>
          </cell>
        </row>
        <row r="2225">
          <cell r="N2225" t="str">
            <v>2010302</v>
          </cell>
        </row>
        <row r="2225">
          <cell r="AJ2225" t="str">
            <v>3</v>
          </cell>
        </row>
        <row r="2226">
          <cell r="B2226" t="str">
            <v>601001</v>
          </cell>
        </row>
        <row r="2226">
          <cell r="J2226">
            <v>100000</v>
          </cell>
        </row>
        <row r="2226">
          <cell r="N2226" t="str">
            <v>2010302</v>
          </cell>
        </row>
        <row r="2226">
          <cell r="AJ2226" t="str">
            <v>3</v>
          </cell>
        </row>
        <row r="2227">
          <cell r="B2227" t="str">
            <v>601001</v>
          </cell>
        </row>
        <row r="2227">
          <cell r="J2227">
            <v>496100.9</v>
          </cell>
        </row>
        <row r="2227">
          <cell r="N2227" t="str">
            <v>2010302</v>
          </cell>
        </row>
        <row r="2227">
          <cell r="AJ2227" t="str">
            <v>3</v>
          </cell>
        </row>
        <row r="2228">
          <cell r="B2228" t="str">
            <v>601001</v>
          </cell>
        </row>
        <row r="2228">
          <cell r="J2228">
            <v>460125.83</v>
          </cell>
        </row>
        <row r="2228">
          <cell r="N2228" t="str">
            <v>2010302</v>
          </cell>
        </row>
        <row r="2228">
          <cell r="AJ2228" t="str">
            <v>3</v>
          </cell>
        </row>
        <row r="2229">
          <cell r="B2229" t="str">
            <v>601001</v>
          </cell>
        </row>
        <row r="2229">
          <cell r="J2229">
            <v>246367.51</v>
          </cell>
        </row>
        <row r="2229">
          <cell r="N2229" t="str">
            <v>2010302</v>
          </cell>
        </row>
        <row r="2229">
          <cell r="AJ2229" t="str">
            <v>3</v>
          </cell>
        </row>
        <row r="2230">
          <cell r="B2230" t="str">
            <v>601001</v>
          </cell>
        </row>
        <row r="2230">
          <cell r="J2230">
            <v>27170</v>
          </cell>
        </row>
        <row r="2230">
          <cell r="N2230" t="str">
            <v>2010302</v>
          </cell>
        </row>
        <row r="2230">
          <cell r="AJ2230" t="str">
            <v>3</v>
          </cell>
        </row>
        <row r="2231">
          <cell r="B2231" t="str">
            <v>601001</v>
          </cell>
        </row>
        <row r="2231">
          <cell r="J2231">
            <v>617812.78</v>
          </cell>
        </row>
        <row r="2231">
          <cell r="N2231" t="str">
            <v>2010302</v>
          </cell>
        </row>
        <row r="2231">
          <cell r="AJ2231" t="str">
            <v>3</v>
          </cell>
        </row>
        <row r="2232">
          <cell r="B2232" t="str">
            <v>601002</v>
          </cell>
        </row>
        <row r="2232">
          <cell r="J2232">
            <v>50000</v>
          </cell>
        </row>
        <row r="2232">
          <cell r="N2232" t="str">
            <v>2010650</v>
          </cell>
        </row>
        <row r="2232">
          <cell r="AJ2232" t="str">
            <v>3</v>
          </cell>
        </row>
        <row r="2233">
          <cell r="B2233" t="str">
            <v>601002</v>
          </cell>
        </row>
        <row r="2233">
          <cell r="J2233">
            <v>180135.8</v>
          </cell>
        </row>
        <row r="2233">
          <cell r="N2233" t="str">
            <v>2010699</v>
          </cell>
        </row>
        <row r="2233">
          <cell r="AJ2233" t="str">
            <v>3</v>
          </cell>
        </row>
        <row r="2234">
          <cell r="B2234" t="str">
            <v>601002</v>
          </cell>
        </row>
        <row r="2234">
          <cell r="J2234">
            <v>68022.91</v>
          </cell>
        </row>
        <row r="2234">
          <cell r="N2234" t="str">
            <v>2010699</v>
          </cell>
        </row>
        <row r="2234">
          <cell r="AJ2234" t="str">
            <v>3</v>
          </cell>
        </row>
        <row r="2235">
          <cell r="B2235" t="str">
            <v>601002</v>
          </cell>
        </row>
        <row r="2235">
          <cell r="J2235">
            <v>0</v>
          </cell>
        </row>
        <row r="2235">
          <cell r="N2235" t="str">
            <v>2010699</v>
          </cell>
        </row>
        <row r="2235">
          <cell r="AJ2235" t="str">
            <v>3</v>
          </cell>
        </row>
        <row r="2236">
          <cell r="B2236" t="str">
            <v>601002</v>
          </cell>
        </row>
        <row r="2236">
          <cell r="J2236">
            <v>43736</v>
          </cell>
        </row>
        <row r="2236">
          <cell r="N2236" t="str">
            <v>2010699</v>
          </cell>
        </row>
        <row r="2236">
          <cell r="AJ2236" t="str">
            <v>3</v>
          </cell>
        </row>
        <row r="2237">
          <cell r="B2237" t="str">
            <v>601002</v>
          </cell>
        </row>
        <row r="2237">
          <cell r="J2237">
            <v>50000</v>
          </cell>
        </row>
        <row r="2237">
          <cell r="N2237" t="str">
            <v>2010699</v>
          </cell>
        </row>
        <row r="2237">
          <cell r="AJ2237" t="str">
            <v>3</v>
          </cell>
        </row>
        <row r="2238">
          <cell r="B2238" t="str">
            <v>601002</v>
          </cell>
        </row>
        <row r="2238">
          <cell r="J2238">
            <v>284487.14</v>
          </cell>
        </row>
        <row r="2238">
          <cell r="N2238" t="str">
            <v>2010699</v>
          </cell>
        </row>
        <row r="2238">
          <cell r="AJ2238" t="str">
            <v>3</v>
          </cell>
        </row>
        <row r="2239">
          <cell r="B2239" t="str">
            <v>601002</v>
          </cell>
        </row>
        <row r="2239">
          <cell r="J2239">
            <v>52465.72</v>
          </cell>
        </row>
        <row r="2239">
          <cell r="N2239" t="str">
            <v>2010650</v>
          </cell>
        </row>
        <row r="2239">
          <cell r="AJ2239" t="str">
            <v>1</v>
          </cell>
        </row>
        <row r="2240">
          <cell r="B2240" t="str">
            <v>601002</v>
          </cell>
        </row>
        <row r="2240">
          <cell r="J2240">
            <v>171236.44</v>
          </cell>
        </row>
        <row r="2240">
          <cell r="N2240" t="str">
            <v>2010650</v>
          </cell>
        </row>
        <row r="2240">
          <cell r="AJ2240" t="str">
            <v>1</v>
          </cell>
        </row>
        <row r="2241">
          <cell r="B2241" t="str">
            <v>601002</v>
          </cell>
        </row>
        <row r="2241">
          <cell r="J2241">
            <v>173550.4</v>
          </cell>
        </row>
        <row r="2241">
          <cell r="N2241" t="str">
            <v>2010650</v>
          </cell>
        </row>
        <row r="2241">
          <cell r="AJ2241" t="str">
            <v>1</v>
          </cell>
        </row>
        <row r="2242">
          <cell r="B2242" t="str">
            <v>601002</v>
          </cell>
        </row>
        <row r="2242">
          <cell r="J2242">
            <v>22649</v>
          </cell>
        </row>
        <row r="2242">
          <cell r="N2242" t="str">
            <v>2010650</v>
          </cell>
        </row>
        <row r="2242">
          <cell r="AJ2242" t="str">
            <v>1</v>
          </cell>
        </row>
        <row r="2243">
          <cell r="B2243" t="str">
            <v>601002</v>
          </cell>
        </row>
        <row r="2243">
          <cell r="J2243">
            <v>105385.08</v>
          </cell>
        </row>
        <row r="2243">
          <cell r="N2243" t="str">
            <v>2010650</v>
          </cell>
        </row>
        <row r="2243">
          <cell r="AJ2243" t="str">
            <v>1</v>
          </cell>
        </row>
        <row r="2244">
          <cell r="B2244" t="str">
            <v>601002</v>
          </cell>
        </row>
        <row r="2244">
          <cell r="J2244">
            <v>5500</v>
          </cell>
        </row>
        <row r="2244">
          <cell r="N2244" t="str">
            <v>2010650</v>
          </cell>
        </row>
        <row r="2244">
          <cell r="AJ2244" t="str">
            <v>2</v>
          </cell>
        </row>
        <row r="2245">
          <cell r="B2245" t="str">
            <v>601002</v>
          </cell>
        </row>
        <row r="2245">
          <cell r="J2245">
            <v>39497</v>
          </cell>
        </row>
        <row r="2245">
          <cell r="N2245" t="str">
            <v>2010650</v>
          </cell>
        </row>
        <row r="2245">
          <cell r="AJ2245" t="str">
            <v>1</v>
          </cell>
        </row>
        <row r="2246">
          <cell r="B2246" t="str">
            <v>601002</v>
          </cell>
        </row>
        <row r="2246">
          <cell r="J2246">
            <v>1500</v>
          </cell>
        </row>
        <row r="2246">
          <cell r="N2246" t="str">
            <v>2010650</v>
          </cell>
        </row>
        <row r="2246">
          <cell r="AJ2246" t="str">
            <v>2</v>
          </cell>
        </row>
        <row r="2247">
          <cell r="B2247" t="str">
            <v>601002</v>
          </cell>
        </row>
        <row r="2247">
          <cell r="J2247">
            <v>11374.72</v>
          </cell>
        </row>
        <row r="2247">
          <cell r="N2247" t="str">
            <v>2010650</v>
          </cell>
        </row>
        <row r="2247">
          <cell r="AJ2247" t="str">
            <v>1</v>
          </cell>
        </row>
        <row r="2248">
          <cell r="B2248" t="str">
            <v>601002</v>
          </cell>
        </row>
        <row r="2248">
          <cell r="J2248">
            <v>91381.74</v>
          </cell>
        </row>
        <row r="2248">
          <cell r="N2248" t="str">
            <v>2010650</v>
          </cell>
        </row>
        <row r="2248">
          <cell r="AJ2248" t="str">
            <v>1</v>
          </cell>
        </row>
        <row r="2249">
          <cell r="B2249" t="str">
            <v>601002</v>
          </cell>
        </row>
        <row r="2249">
          <cell r="J2249">
            <v>58954.56</v>
          </cell>
        </row>
        <row r="2249">
          <cell r="N2249" t="str">
            <v>2010650</v>
          </cell>
        </row>
        <row r="2249">
          <cell r="AJ2249" t="str">
            <v>1</v>
          </cell>
        </row>
        <row r="2250">
          <cell r="B2250" t="str">
            <v>601002</v>
          </cell>
        </row>
        <row r="2250">
          <cell r="J2250">
            <v>22458.88</v>
          </cell>
        </row>
        <row r="2250">
          <cell r="N2250" t="str">
            <v>2010650</v>
          </cell>
        </row>
        <row r="2250">
          <cell r="AJ2250" t="str">
            <v>1</v>
          </cell>
        </row>
        <row r="2251">
          <cell r="B2251" t="str">
            <v>601002</v>
          </cell>
        </row>
        <row r="2251">
          <cell r="J2251">
            <v>5710.49</v>
          </cell>
        </row>
        <row r="2251">
          <cell r="N2251" t="str">
            <v>2010650</v>
          </cell>
        </row>
        <row r="2251">
          <cell r="AJ2251" t="str">
            <v>1</v>
          </cell>
        </row>
        <row r="2252">
          <cell r="B2252" t="str">
            <v>601002</v>
          </cell>
        </row>
        <row r="2252">
          <cell r="J2252">
            <v>13286.22</v>
          </cell>
        </row>
        <row r="2252">
          <cell r="N2252" t="str">
            <v>2010650</v>
          </cell>
        </row>
        <row r="2252">
          <cell r="AJ2252" t="str">
            <v>2</v>
          </cell>
        </row>
        <row r="2253">
          <cell r="B2253" t="str">
            <v>601002</v>
          </cell>
        </row>
        <row r="2253">
          <cell r="J2253">
            <v>560</v>
          </cell>
        </row>
        <row r="2253">
          <cell r="N2253" t="str">
            <v>2010650</v>
          </cell>
        </row>
        <row r="2253">
          <cell r="AJ2253" t="str">
            <v>2</v>
          </cell>
        </row>
        <row r="2254">
          <cell r="B2254" t="str">
            <v>601002</v>
          </cell>
        </row>
        <row r="2254">
          <cell r="J2254">
            <v>12211.7</v>
          </cell>
        </row>
        <row r="2254">
          <cell r="N2254" t="str">
            <v>2010650</v>
          </cell>
        </row>
        <row r="2254">
          <cell r="AJ2254" t="str">
            <v>2</v>
          </cell>
        </row>
        <row r="2255">
          <cell r="B2255" t="str">
            <v>601002</v>
          </cell>
        </row>
        <row r="2255">
          <cell r="J2255">
            <v>20000</v>
          </cell>
        </row>
        <row r="2255">
          <cell r="N2255" t="str">
            <v>2010650</v>
          </cell>
        </row>
        <row r="2255">
          <cell r="AJ2255" t="str">
            <v>2</v>
          </cell>
        </row>
        <row r="2256">
          <cell r="B2256" t="str">
            <v>601002</v>
          </cell>
        </row>
        <row r="2256">
          <cell r="J2256">
            <v>0</v>
          </cell>
        </row>
        <row r="2256">
          <cell r="N2256" t="str">
            <v>2010650</v>
          </cell>
        </row>
        <row r="2256">
          <cell r="AJ2256" t="str">
            <v>2</v>
          </cell>
        </row>
        <row r="2257">
          <cell r="B2257" t="str">
            <v>601002</v>
          </cell>
        </row>
        <row r="2257">
          <cell r="J2257">
            <v>13340.4</v>
          </cell>
        </row>
        <row r="2257">
          <cell r="N2257" t="str">
            <v>2010650</v>
          </cell>
        </row>
        <row r="2257">
          <cell r="AJ2257" t="str">
            <v>2</v>
          </cell>
        </row>
        <row r="2258">
          <cell r="B2258" t="str">
            <v>601002</v>
          </cell>
        </row>
        <row r="2258">
          <cell r="J2258">
            <v>4500</v>
          </cell>
        </row>
        <row r="2258">
          <cell r="N2258" t="str">
            <v>2010650</v>
          </cell>
        </row>
        <row r="2258">
          <cell r="AJ2258" t="str">
            <v>2</v>
          </cell>
        </row>
        <row r="2259">
          <cell r="B2259" t="str">
            <v>601002</v>
          </cell>
        </row>
        <row r="2259">
          <cell r="J2259">
            <v>50713</v>
          </cell>
        </row>
        <row r="2259">
          <cell r="N2259" t="str">
            <v>2010650</v>
          </cell>
        </row>
        <row r="2259">
          <cell r="AJ2259" t="str">
            <v>1</v>
          </cell>
        </row>
        <row r="2260">
          <cell r="B2260" t="str">
            <v>601002</v>
          </cell>
        </row>
        <row r="2260">
          <cell r="J2260">
            <v>11610</v>
          </cell>
        </row>
        <row r="2260">
          <cell r="N2260" t="str">
            <v>2010605</v>
          </cell>
        </row>
        <row r="2260">
          <cell r="AJ2260" t="str">
            <v>3</v>
          </cell>
        </row>
        <row r="2261">
          <cell r="B2261" t="str">
            <v>601002</v>
          </cell>
        </row>
        <row r="2261">
          <cell r="J2261">
            <v>1824</v>
          </cell>
        </row>
        <row r="2261">
          <cell r="N2261" t="str">
            <v>2010605</v>
          </cell>
        </row>
        <row r="2261">
          <cell r="AJ2261" t="str">
            <v>3</v>
          </cell>
        </row>
        <row r="2262">
          <cell r="B2262" t="str">
            <v>601002</v>
          </cell>
        </row>
        <row r="2262">
          <cell r="J2262">
            <v>7000</v>
          </cell>
        </row>
        <row r="2262">
          <cell r="N2262" t="str">
            <v>2010699</v>
          </cell>
        </row>
        <row r="2262">
          <cell r="AJ2262" t="str">
            <v>3</v>
          </cell>
        </row>
        <row r="2263">
          <cell r="B2263" t="str">
            <v>601002</v>
          </cell>
        </row>
        <row r="2263">
          <cell r="J2263">
            <v>10000</v>
          </cell>
        </row>
        <row r="2263">
          <cell r="N2263" t="str">
            <v>2010699</v>
          </cell>
        </row>
        <row r="2263">
          <cell r="AJ2263" t="str">
            <v>3</v>
          </cell>
        </row>
        <row r="2264">
          <cell r="B2264" t="str">
            <v>601002</v>
          </cell>
        </row>
        <row r="2264">
          <cell r="J2264">
            <v>20000</v>
          </cell>
        </row>
        <row r="2264">
          <cell r="N2264" t="str">
            <v>2010699</v>
          </cell>
        </row>
        <row r="2264">
          <cell r="AJ2264" t="str">
            <v>3</v>
          </cell>
        </row>
        <row r="2265">
          <cell r="B2265" t="str">
            <v>601002</v>
          </cell>
        </row>
        <row r="2265">
          <cell r="J2265">
            <v>11078.22</v>
          </cell>
        </row>
        <row r="2265">
          <cell r="N2265" t="str">
            <v>2010607</v>
          </cell>
        </row>
        <row r="2265">
          <cell r="AJ2265" t="str">
            <v>3</v>
          </cell>
        </row>
        <row r="2266">
          <cell r="B2266" t="str">
            <v>601002</v>
          </cell>
        </row>
        <row r="2266">
          <cell r="J2266">
            <v>0</v>
          </cell>
        </row>
        <row r="2266">
          <cell r="N2266" t="str">
            <v>2010607</v>
          </cell>
        </row>
        <row r="2266">
          <cell r="AJ2266" t="str">
            <v>3</v>
          </cell>
        </row>
        <row r="2267">
          <cell r="B2267" t="str">
            <v>601002</v>
          </cell>
        </row>
        <row r="2267">
          <cell r="J2267">
            <v>6450</v>
          </cell>
        </row>
        <row r="2267">
          <cell r="N2267" t="str">
            <v>2010607</v>
          </cell>
        </row>
        <row r="2267">
          <cell r="AJ2267" t="str">
            <v>3</v>
          </cell>
        </row>
        <row r="2268">
          <cell r="B2268" t="str">
            <v>602001</v>
          </cell>
        </row>
        <row r="2268">
          <cell r="J2268">
            <v>0</v>
          </cell>
        </row>
        <row r="2268">
          <cell r="N2268" t="str">
            <v>2240106</v>
          </cell>
        </row>
        <row r="2268">
          <cell r="AJ2268" t="str">
            <v>3</v>
          </cell>
        </row>
        <row r="2269">
          <cell r="B2269" t="str">
            <v>602001</v>
          </cell>
        </row>
        <row r="2269">
          <cell r="J2269">
            <v>105000</v>
          </cell>
        </row>
        <row r="2269">
          <cell r="N2269" t="str">
            <v>2240106</v>
          </cell>
        </row>
        <row r="2269">
          <cell r="AJ2269" t="str">
            <v>3</v>
          </cell>
        </row>
        <row r="2270">
          <cell r="B2270" t="str">
            <v>602001</v>
          </cell>
        </row>
        <row r="2270">
          <cell r="J2270">
            <v>105000</v>
          </cell>
        </row>
        <row r="2270">
          <cell r="N2270" t="str">
            <v>2240106</v>
          </cell>
        </row>
        <row r="2270">
          <cell r="AJ2270" t="str">
            <v>3</v>
          </cell>
        </row>
        <row r="2271">
          <cell r="B2271" t="str">
            <v>602001</v>
          </cell>
        </row>
        <row r="2271">
          <cell r="J2271">
            <v>105000</v>
          </cell>
        </row>
        <row r="2271">
          <cell r="N2271" t="str">
            <v>2240106</v>
          </cell>
        </row>
        <row r="2271">
          <cell r="AJ2271" t="str">
            <v>3</v>
          </cell>
        </row>
        <row r="2272">
          <cell r="B2272" t="str">
            <v>602001</v>
          </cell>
        </row>
        <row r="2272">
          <cell r="J2272">
            <v>200000</v>
          </cell>
        </row>
        <row r="2272">
          <cell r="N2272" t="str">
            <v>2010699</v>
          </cell>
        </row>
        <row r="2272">
          <cell r="AJ2272" t="str">
            <v>3</v>
          </cell>
        </row>
        <row r="2273">
          <cell r="B2273" t="str">
            <v>602001</v>
          </cell>
        </row>
        <row r="2273">
          <cell r="J2273">
            <v>127269.59</v>
          </cell>
        </row>
        <row r="2273">
          <cell r="N2273" t="str">
            <v>2120104</v>
          </cell>
        </row>
        <row r="2273">
          <cell r="AJ2273" t="str">
            <v>3</v>
          </cell>
        </row>
        <row r="2274">
          <cell r="B2274" t="str">
            <v>602001</v>
          </cell>
        </row>
        <row r="2274">
          <cell r="J2274">
            <v>187730.41</v>
          </cell>
        </row>
        <row r="2274">
          <cell r="N2274" t="str">
            <v>2120104</v>
          </cell>
        </row>
        <row r="2274">
          <cell r="AJ2274" t="str">
            <v>3</v>
          </cell>
        </row>
        <row r="2275">
          <cell r="B2275" t="str">
            <v>602001</v>
          </cell>
        </row>
        <row r="2275">
          <cell r="J2275">
            <v>730684.93</v>
          </cell>
        </row>
        <row r="2275">
          <cell r="N2275" t="str">
            <v>2120104</v>
          </cell>
        </row>
        <row r="2275">
          <cell r="AJ2275" t="str">
            <v>3</v>
          </cell>
        </row>
        <row r="2276">
          <cell r="B2276" t="str">
            <v>602001</v>
          </cell>
        </row>
        <row r="2276">
          <cell r="J2276">
            <v>173400</v>
          </cell>
        </row>
        <row r="2276">
          <cell r="N2276" t="str">
            <v>2120501</v>
          </cell>
        </row>
        <row r="2276">
          <cell r="AJ2276" t="str">
            <v>3</v>
          </cell>
        </row>
        <row r="2277">
          <cell r="B2277" t="str">
            <v>602001</v>
          </cell>
        </row>
        <row r="2277">
          <cell r="J2277">
            <v>225000</v>
          </cell>
        </row>
        <row r="2277">
          <cell r="N2277" t="str">
            <v>2070899</v>
          </cell>
        </row>
        <row r="2277">
          <cell r="AJ2277" t="str">
            <v>3</v>
          </cell>
        </row>
        <row r="2278">
          <cell r="B2278" t="str">
            <v>602001</v>
          </cell>
        </row>
        <row r="2278">
          <cell r="J2278">
            <v>50000</v>
          </cell>
        </row>
        <row r="2278">
          <cell r="N2278" t="str">
            <v>2070899</v>
          </cell>
        </row>
        <row r="2278">
          <cell r="AJ2278" t="str">
            <v>3</v>
          </cell>
        </row>
        <row r="2279">
          <cell r="B2279" t="str">
            <v>602001</v>
          </cell>
        </row>
        <row r="2279">
          <cell r="J2279">
            <v>473000</v>
          </cell>
        </row>
        <row r="2279">
          <cell r="N2279" t="str">
            <v>2130705</v>
          </cell>
        </row>
        <row r="2279">
          <cell r="AJ2279" t="str">
            <v>3</v>
          </cell>
        </row>
        <row r="2280">
          <cell r="B2280" t="str">
            <v>602001</v>
          </cell>
        </row>
        <row r="2280">
          <cell r="J2280">
            <v>555000</v>
          </cell>
        </row>
        <row r="2280">
          <cell r="N2280" t="str">
            <v>2130705</v>
          </cell>
        </row>
        <row r="2280">
          <cell r="AJ2280" t="str">
            <v>3</v>
          </cell>
        </row>
        <row r="2281">
          <cell r="B2281" t="str">
            <v>602001</v>
          </cell>
        </row>
        <row r="2281">
          <cell r="J2281">
            <v>272400</v>
          </cell>
        </row>
        <row r="2281">
          <cell r="N2281" t="str">
            <v>2130705</v>
          </cell>
        </row>
        <row r="2281">
          <cell r="AJ2281" t="str">
            <v>3</v>
          </cell>
        </row>
        <row r="2282">
          <cell r="B2282" t="str">
            <v>602001</v>
          </cell>
        </row>
        <row r="2282">
          <cell r="J2282">
            <v>952090.26</v>
          </cell>
        </row>
        <row r="2282">
          <cell r="N2282" t="str">
            <v>2010301</v>
          </cell>
        </row>
        <row r="2282">
          <cell r="AJ2282" t="str">
            <v>1</v>
          </cell>
        </row>
        <row r="2283">
          <cell r="B2283" t="str">
            <v>602001</v>
          </cell>
        </row>
        <row r="2283">
          <cell r="J2283">
            <v>847860</v>
          </cell>
        </row>
        <row r="2283">
          <cell r="N2283" t="str">
            <v>2010301</v>
          </cell>
        </row>
        <row r="2283">
          <cell r="AJ2283" t="str">
            <v>1</v>
          </cell>
        </row>
        <row r="2284">
          <cell r="B2284" t="str">
            <v>602001</v>
          </cell>
        </row>
        <row r="2284">
          <cell r="J2284">
            <v>274093.84</v>
          </cell>
        </row>
        <row r="2284">
          <cell r="N2284" t="str">
            <v>2010301</v>
          </cell>
        </row>
        <row r="2284">
          <cell r="AJ2284" t="str">
            <v>1</v>
          </cell>
        </row>
        <row r="2285">
          <cell r="B2285" t="str">
            <v>602001</v>
          </cell>
        </row>
        <row r="2285">
          <cell r="J2285">
            <v>158334.4</v>
          </cell>
        </row>
        <row r="2285">
          <cell r="N2285" t="str">
            <v>2010301</v>
          </cell>
        </row>
        <row r="2285">
          <cell r="AJ2285" t="str">
            <v>1</v>
          </cell>
        </row>
        <row r="2286">
          <cell r="B2286" t="str">
            <v>602001</v>
          </cell>
        </row>
        <row r="2286">
          <cell r="J2286">
            <v>1345089.72</v>
          </cell>
        </row>
        <row r="2286">
          <cell r="N2286" t="str">
            <v>2010301</v>
          </cell>
        </row>
        <row r="2286">
          <cell r="AJ2286" t="str">
            <v>1</v>
          </cell>
        </row>
        <row r="2287">
          <cell r="B2287" t="str">
            <v>602001</v>
          </cell>
        </row>
        <row r="2287">
          <cell r="J2287">
            <v>18538.34</v>
          </cell>
        </row>
        <row r="2287">
          <cell r="N2287" t="str">
            <v>2010301</v>
          </cell>
        </row>
        <row r="2287">
          <cell r="AJ2287" t="str">
            <v>2</v>
          </cell>
        </row>
        <row r="2288">
          <cell r="B2288" t="str">
            <v>602001</v>
          </cell>
        </row>
        <row r="2288">
          <cell r="J2288">
            <v>142800</v>
          </cell>
        </row>
        <row r="2288">
          <cell r="N2288" t="str">
            <v>2010301</v>
          </cell>
        </row>
        <row r="2288">
          <cell r="AJ2288" t="str">
            <v>2</v>
          </cell>
        </row>
        <row r="2289">
          <cell r="B2289" t="str">
            <v>602001</v>
          </cell>
        </row>
        <row r="2289">
          <cell r="J2289">
            <v>0</v>
          </cell>
        </row>
        <row r="2289">
          <cell r="N2289" t="str">
            <v>2010301</v>
          </cell>
        </row>
        <row r="2289">
          <cell r="AJ2289" t="str">
            <v>1</v>
          </cell>
        </row>
        <row r="2290">
          <cell r="B2290" t="str">
            <v>602001</v>
          </cell>
        </row>
        <row r="2290">
          <cell r="J2290">
            <v>0</v>
          </cell>
        </row>
        <row r="2290">
          <cell r="N2290" t="str">
            <v>2010301</v>
          </cell>
        </row>
        <row r="2290">
          <cell r="AJ2290" t="str">
            <v>2</v>
          </cell>
        </row>
        <row r="2291">
          <cell r="B2291" t="str">
            <v>602001</v>
          </cell>
        </row>
        <row r="2291">
          <cell r="J2291">
            <v>0</v>
          </cell>
        </row>
        <row r="2291">
          <cell r="N2291" t="str">
            <v>2010301</v>
          </cell>
        </row>
        <row r="2291">
          <cell r="AJ2291" t="str">
            <v>1</v>
          </cell>
        </row>
        <row r="2292">
          <cell r="B2292" t="str">
            <v>602001</v>
          </cell>
        </row>
        <row r="2292">
          <cell r="J2292">
            <v>0</v>
          </cell>
        </row>
        <row r="2292">
          <cell r="N2292" t="str">
            <v>2010301</v>
          </cell>
        </row>
        <row r="2292">
          <cell r="AJ2292" t="str">
            <v>1</v>
          </cell>
        </row>
        <row r="2293">
          <cell r="B2293" t="str">
            <v>602001</v>
          </cell>
        </row>
        <row r="2293">
          <cell r="J2293">
            <v>50896.15</v>
          </cell>
        </row>
        <row r="2293">
          <cell r="N2293" t="str">
            <v>2010301</v>
          </cell>
        </row>
        <row r="2293">
          <cell r="AJ2293" t="str">
            <v>1</v>
          </cell>
        </row>
        <row r="2294">
          <cell r="B2294" t="str">
            <v>602001</v>
          </cell>
        </row>
        <row r="2294">
          <cell r="J2294">
            <v>48985.91</v>
          </cell>
        </row>
        <row r="2294">
          <cell r="N2294" t="str">
            <v>2010301</v>
          </cell>
        </row>
        <row r="2294">
          <cell r="AJ2294" t="str">
            <v>1</v>
          </cell>
        </row>
        <row r="2295">
          <cell r="B2295" t="str">
            <v>602001</v>
          </cell>
        </row>
        <row r="2295">
          <cell r="J2295">
            <v>526480.78</v>
          </cell>
        </row>
        <row r="2295">
          <cell r="N2295" t="str">
            <v>2010301</v>
          </cell>
        </row>
        <row r="2295">
          <cell r="AJ2295" t="str">
            <v>1</v>
          </cell>
        </row>
        <row r="2296">
          <cell r="B2296" t="str">
            <v>602001</v>
          </cell>
        </row>
        <row r="2296">
          <cell r="J2296">
            <v>0</v>
          </cell>
        </row>
        <row r="2296">
          <cell r="N2296" t="str">
            <v>2010301</v>
          </cell>
        </row>
        <row r="2296">
          <cell r="AJ2296" t="str">
            <v>2</v>
          </cell>
        </row>
        <row r="2297">
          <cell r="B2297" t="str">
            <v>602001</v>
          </cell>
        </row>
        <row r="2297">
          <cell r="J2297">
            <v>68625.91</v>
          </cell>
        </row>
        <row r="2297">
          <cell r="N2297" t="str">
            <v>2010301</v>
          </cell>
        </row>
        <row r="2297">
          <cell r="AJ2297" t="str">
            <v>2</v>
          </cell>
        </row>
        <row r="2298">
          <cell r="B2298" t="str">
            <v>602001</v>
          </cell>
        </row>
        <row r="2298">
          <cell r="J2298">
            <v>99244.85</v>
          </cell>
        </row>
        <row r="2298">
          <cell r="N2298" t="str">
            <v>2010301</v>
          </cell>
        </row>
        <row r="2298">
          <cell r="AJ2298" t="str">
            <v>2</v>
          </cell>
        </row>
        <row r="2299">
          <cell r="B2299" t="str">
            <v>602001</v>
          </cell>
        </row>
        <row r="2299">
          <cell r="J2299">
            <v>79395.88</v>
          </cell>
        </row>
        <row r="2299">
          <cell r="N2299" t="str">
            <v>2010301</v>
          </cell>
        </row>
        <row r="2299">
          <cell r="AJ2299" t="str">
            <v>2</v>
          </cell>
        </row>
        <row r="2300">
          <cell r="B2300" t="str">
            <v>602001</v>
          </cell>
        </row>
        <row r="2300">
          <cell r="J2300">
            <v>152134</v>
          </cell>
        </row>
        <row r="2300">
          <cell r="N2300" t="str">
            <v>2010301</v>
          </cell>
        </row>
        <row r="2300">
          <cell r="AJ2300" t="str">
            <v>1</v>
          </cell>
        </row>
        <row r="2301">
          <cell r="B2301" t="str">
            <v>602001</v>
          </cell>
        </row>
        <row r="2301">
          <cell r="J2301">
            <v>50400</v>
          </cell>
        </row>
        <row r="2301">
          <cell r="N2301" t="str">
            <v>2010302</v>
          </cell>
        </row>
        <row r="2301">
          <cell r="AJ2301" t="str">
            <v>3</v>
          </cell>
        </row>
        <row r="2302">
          <cell r="B2302" t="str">
            <v>602001</v>
          </cell>
        </row>
        <row r="2302">
          <cell r="J2302">
            <v>14540</v>
          </cell>
        </row>
        <row r="2302">
          <cell r="N2302" t="str">
            <v>2010302</v>
          </cell>
        </row>
        <row r="2302">
          <cell r="AJ2302" t="str">
            <v>3</v>
          </cell>
        </row>
        <row r="2303">
          <cell r="B2303" t="str">
            <v>602001</v>
          </cell>
        </row>
        <row r="2303">
          <cell r="J2303">
            <v>18750</v>
          </cell>
        </row>
        <row r="2303">
          <cell r="N2303" t="str">
            <v>2299999</v>
          </cell>
        </row>
        <row r="2303">
          <cell r="AJ2303" t="str">
            <v>3</v>
          </cell>
        </row>
        <row r="2304">
          <cell r="B2304" t="str">
            <v>602001</v>
          </cell>
        </row>
        <row r="2304">
          <cell r="J2304">
            <v>45000</v>
          </cell>
        </row>
        <row r="2304">
          <cell r="N2304" t="str">
            <v>2010605</v>
          </cell>
        </row>
        <row r="2304">
          <cell r="AJ2304" t="str">
            <v>3</v>
          </cell>
        </row>
        <row r="2305">
          <cell r="B2305" t="str">
            <v>602001</v>
          </cell>
        </row>
        <row r="2305">
          <cell r="J2305">
            <v>25730</v>
          </cell>
        </row>
        <row r="2305">
          <cell r="N2305" t="str">
            <v>2010302</v>
          </cell>
        </row>
        <row r="2305">
          <cell r="AJ2305" t="str">
            <v>3</v>
          </cell>
        </row>
        <row r="2306">
          <cell r="B2306" t="str">
            <v>602001</v>
          </cell>
        </row>
        <row r="2306">
          <cell r="J2306">
            <v>0</v>
          </cell>
        </row>
        <row r="2306">
          <cell r="N2306" t="str">
            <v>2130119</v>
          </cell>
        </row>
        <row r="2306">
          <cell r="AJ2306" t="str">
            <v>3</v>
          </cell>
        </row>
        <row r="2307">
          <cell r="B2307" t="str">
            <v>602001</v>
          </cell>
        </row>
        <row r="2307">
          <cell r="J2307">
            <v>0</v>
          </cell>
        </row>
        <row r="2307">
          <cell r="N2307" t="str">
            <v>2130119</v>
          </cell>
        </row>
        <row r="2307">
          <cell r="AJ2307" t="str">
            <v>3</v>
          </cell>
        </row>
        <row r="2308">
          <cell r="B2308" t="str">
            <v>602001</v>
          </cell>
        </row>
        <row r="2308">
          <cell r="J2308">
            <v>600000</v>
          </cell>
        </row>
        <row r="2308">
          <cell r="N2308" t="str">
            <v>2010302</v>
          </cell>
        </row>
        <row r="2308">
          <cell r="AJ2308" t="str">
            <v>3</v>
          </cell>
        </row>
        <row r="2309">
          <cell r="B2309" t="str">
            <v>602001</v>
          </cell>
        </row>
        <row r="2309">
          <cell r="J2309">
            <v>360000</v>
          </cell>
        </row>
        <row r="2309">
          <cell r="N2309" t="str">
            <v>2010302</v>
          </cell>
        </row>
        <row r="2309">
          <cell r="AJ2309" t="str">
            <v>3</v>
          </cell>
        </row>
        <row r="2310">
          <cell r="B2310" t="str">
            <v>602001</v>
          </cell>
        </row>
        <row r="2310">
          <cell r="J2310">
            <v>303300</v>
          </cell>
        </row>
        <row r="2310">
          <cell r="N2310" t="str">
            <v>2010302</v>
          </cell>
        </row>
        <row r="2310">
          <cell r="AJ2310" t="str">
            <v>3</v>
          </cell>
        </row>
        <row r="2311">
          <cell r="B2311" t="str">
            <v>602001</v>
          </cell>
        </row>
        <row r="2311">
          <cell r="J2311">
            <v>20000</v>
          </cell>
        </row>
        <row r="2311">
          <cell r="N2311" t="str">
            <v>2010199</v>
          </cell>
        </row>
        <row r="2311">
          <cell r="AJ2311" t="str">
            <v>3</v>
          </cell>
        </row>
        <row r="2312">
          <cell r="B2312" t="str">
            <v>602001</v>
          </cell>
        </row>
        <row r="2312">
          <cell r="J2312">
            <v>1431610.31</v>
          </cell>
        </row>
        <row r="2312">
          <cell r="N2312" t="str">
            <v>2080208</v>
          </cell>
        </row>
        <row r="2312">
          <cell r="AJ2312" t="str">
            <v>3</v>
          </cell>
        </row>
        <row r="2313">
          <cell r="B2313" t="str">
            <v>602001</v>
          </cell>
        </row>
        <row r="2313">
          <cell r="J2313">
            <v>0</v>
          </cell>
        </row>
        <row r="2313">
          <cell r="N2313" t="str">
            <v>2080208</v>
          </cell>
        </row>
        <row r="2313">
          <cell r="AJ2313" t="str">
            <v>3</v>
          </cell>
        </row>
        <row r="2314">
          <cell r="B2314" t="str">
            <v>602001</v>
          </cell>
        </row>
        <row r="2314">
          <cell r="J2314">
            <v>1233971.83</v>
          </cell>
        </row>
        <row r="2314">
          <cell r="N2314" t="str">
            <v>2080208</v>
          </cell>
        </row>
        <row r="2314">
          <cell r="AJ2314" t="str">
            <v>3</v>
          </cell>
        </row>
        <row r="2315">
          <cell r="B2315" t="str">
            <v>602001</v>
          </cell>
        </row>
        <row r="2315">
          <cell r="J2315">
            <v>0</v>
          </cell>
        </row>
        <row r="2315">
          <cell r="N2315" t="str">
            <v>2080208</v>
          </cell>
        </row>
        <row r="2315">
          <cell r="AJ2315" t="str">
            <v>3</v>
          </cell>
        </row>
        <row r="2316">
          <cell r="B2316" t="str">
            <v>602001</v>
          </cell>
        </row>
        <row r="2316">
          <cell r="J2316">
            <v>143313.67</v>
          </cell>
        </row>
        <row r="2316">
          <cell r="N2316" t="str">
            <v>2080208</v>
          </cell>
        </row>
        <row r="2316">
          <cell r="AJ2316" t="str">
            <v>3</v>
          </cell>
        </row>
        <row r="2317">
          <cell r="B2317" t="str">
            <v>602001</v>
          </cell>
        </row>
        <row r="2317">
          <cell r="J2317">
            <v>50000</v>
          </cell>
        </row>
        <row r="2317">
          <cell r="N2317" t="str">
            <v>2010302</v>
          </cell>
        </row>
        <row r="2317">
          <cell r="AJ2317" t="str">
            <v>3</v>
          </cell>
        </row>
        <row r="2318">
          <cell r="B2318" t="str">
            <v>602001</v>
          </cell>
        </row>
        <row r="2318">
          <cell r="J2318">
            <v>200000</v>
          </cell>
        </row>
        <row r="2318">
          <cell r="N2318" t="str">
            <v>2010302</v>
          </cell>
        </row>
        <row r="2318">
          <cell r="AJ2318" t="str">
            <v>3</v>
          </cell>
        </row>
        <row r="2319">
          <cell r="B2319" t="str">
            <v>602001</v>
          </cell>
        </row>
        <row r="2319">
          <cell r="J2319">
            <v>30000</v>
          </cell>
        </row>
        <row r="2319">
          <cell r="N2319" t="str">
            <v>2120501</v>
          </cell>
        </row>
        <row r="2319">
          <cell r="AJ2319" t="str">
            <v>3</v>
          </cell>
        </row>
        <row r="2320">
          <cell r="B2320" t="str">
            <v>602001</v>
          </cell>
        </row>
        <row r="2320">
          <cell r="J2320">
            <v>42800</v>
          </cell>
        </row>
        <row r="2320">
          <cell r="N2320" t="str">
            <v>2070199</v>
          </cell>
        </row>
        <row r="2320">
          <cell r="AJ2320" t="str">
            <v>3</v>
          </cell>
        </row>
        <row r="2321">
          <cell r="B2321" t="str">
            <v>602001</v>
          </cell>
        </row>
        <row r="2321">
          <cell r="J2321">
            <v>200000</v>
          </cell>
        </row>
        <row r="2321">
          <cell r="N2321" t="str">
            <v>2010302</v>
          </cell>
        </row>
        <row r="2321">
          <cell r="AJ2321" t="str">
            <v>3</v>
          </cell>
        </row>
        <row r="2322">
          <cell r="B2322" t="str">
            <v>602001</v>
          </cell>
        </row>
        <row r="2322">
          <cell r="J2322">
            <v>200000</v>
          </cell>
        </row>
        <row r="2322">
          <cell r="N2322" t="str">
            <v>2010302</v>
          </cell>
        </row>
        <row r="2322">
          <cell r="AJ2322" t="str">
            <v>3</v>
          </cell>
        </row>
        <row r="2323">
          <cell r="B2323" t="str">
            <v>602001</v>
          </cell>
        </row>
        <row r="2323">
          <cell r="J2323">
            <v>30000</v>
          </cell>
        </row>
        <row r="2323">
          <cell r="N2323" t="str">
            <v>2010699</v>
          </cell>
        </row>
        <row r="2323">
          <cell r="AJ2323" t="str">
            <v>3</v>
          </cell>
        </row>
        <row r="2324">
          <cell r="B2324" t="str">
            <v>602001</v>
          </cell>
        </row>
        <row r="2324">
          <cell r="J2324">
            <v>500000</v>
          </cell>
        </row>
        <row r="2324">
          <cell r="N2324" t="str">
            <v>2130599</v>
          </cell>
        </row>
        <row r="2324">
          <cell r="AJ2324" t="str">
            <v>3</v>
          </cell>
        </row>
        <row r="2325">
          <cell r="B2325" t="str">
            <v>602001</v>
          </cell>
        </row>
        <row r="2325">
          <cell r="J2325">
            <v>100000</v>
          </cell>
        </row>
        <row r="2325">
          <cell r="N2325" t="str">
            <v>2130599</v>
          </cell>
        </row>
        <row r="2325">
          <cell r="AJ2325" t="str">
            <v>3</v>
          </cell>
        </row>
        <row r="2326">
          <cell r="B2326" t="str">
            <v>602001</v>
          </cell>
        </row>
        <row r="2326">
          <cell r="J2326">
            <v>70000</v>
          </cell>
        </row>
        <row r="2326">
          <cell r="N2326" t="str">
            <v>2010302</v>
          </cell>
        </row>
        <row r="2326">
          <cell r="AJ2326" t="str">
            <v>3</v>
          </cell>
        </row>
        <row r="2327">
          <cell r="B2327" t="str">
            <v>602001</v>
          </cell>
        </row>
        <row r="2327">
          <cell r="J2327">
            <v>35000</v>
          </cell>
        </row>
        <row r="2327">
          <cell r="N2327" t="str">
            <v>2010302</v>
          </cell>
        </row>
        <row r="2327">
          <cell r="AJ2327" t="str">
            <v>3</v>
          </cell>
        </row>
        <row r="2328">
          <cell r="B2328" t="str">
            <v>602001</v>
          </cell>
        </row>
        <row r="2328">
          <cell r="J2328">
            <v>90000</v>
          </cell>
        </row>
        <row r="2328">
          <cell r="N2328" t="str">
            <v>2120104</v>
          </cell>
        </row>
        <row r="2328">
          <cell r="AJ2328" t="str">
            <v>3</v>
          </cell>
        </row>
        <row r="2329">
          <cell r="B2329" t="str">
            <v>602001</v>
          </cell>
        </row>
        <row r="2329">
          <cell r="J2329">
            <v>150000</v>
          </cell>
        </row>
        <row r="2329">
          <cell r="N2329" t="str">
            <v>2120104</v>
          </cell>
        </row>
        <row r="2329">
          <cell r="AJ2329" t="str">
            <v>3</v>
          </cell>
        </row>
        <row r="2330">
          <cell r="B2330" t="str">
            <v>602001</v>
          </cell>
        </row>
        <row r="2330">
          <cell r="J2330">
            <v>0</v>
          </cell>
        </row>
        <row r="2330">
          <cell r="N2330" t="str">
            <v>2120104</v>
          </cell>
        </row>
        <row r="2330">
          <cell r="AJ2330" t="str">
            <v>3</v>
          </cell>
        </row>
        <row r="2331">
          <cell r="B2331" t="str">
            <v>602001</v>
          </cell>
        </row>
        <row r="2331">
          <cell r="J2331">
            <v>90000</v>
          </cell>
        </row>
        <row r="2331">
          <cell r="N2331" t="str">
            <v>2010607</v>
          </cell>
        </row>
        <row r="2331">
          <cell r="AJ2331" t="str">
            <v>3</v>
          </cell>
        </row>
        <row r="2332">
          <cell r="B2332" t="str">
            <v>602001</v>
          </cell>
        </row>
        <row r="2332">
          <cell r="J2332">
            <v>60000</v>
          </cell>
        </row>
        <row r="2332">
          <cell r="N2332" t="str">
            <v>2299999</v>
          </cell>
        </row>
        <row r="2332">
          <cell r="AJ2332" t="str">
            <v>3</v>
          </cell>
        </row>
        <row r="2333">
          <cell r="B2333" t="str">
            <v>602001</v>
          </cell>
        </row>
        <row r="2333">
          <cell r="J2333">
            <v>200000</v>
          </cell>
        </row>
        <row r="2333">
          <cell r="N2333" t="str">
            <v>2100410</v>
          </cell>
        </row>
        <row r="2333">
          <cell r="AJ2333" t="str">
            <v>3</v>
          </cell>
        </row>
        <row r="2334">
          <cell r="B2334" t="str">
            <v>602001</v>
          </cell>
        </row>
        <row r="2334">
          <cell r="J2334">
            <v>1088000</v>
          </cell>
        </row>
        <row r="2334">
          <cell r="N2334" t="str">
            <v>2100410</v>
          </cell>
        </row>
        <row r="2334">
          <cell r="AJ2334" t="str">
            <v>3</v>
          </cell>
        </row>
        <row r="2335">
          <cell r="B2335" t="str">
            <v>602001</v>
          </cell>
        </row>
        <row r="2335">
          <cell r="J2335">
            <v>570810</v>
          </cell>
        </row>
        <row r="2335">
          <cell r="N2335" t="str">
            <v>2100410</v>
          </cell>
        </row>
        <row r="2335">
          <cell r="AJ2335" t="str">
            <v>3</v>
          </cell>
        </row>
        <row r="2336">
          <cell r="B2336" t="str">
            <v>602001</v>
          </cell>
        </row>
        <row r="2336">
          <cell r="J2336">
            <v>290893.8</v>
          </cell>
        </row>
        <row r="2336">
          <cell r="N2336" t="str">
            <v>2100410</v>
          </cell>
        </row>
        <row r="2336">
          <cell r="AJ2336" t="str">
            <v>3</v>
          </cell>
        </row>
        <row r="2337">
          <cell r="B2337" t="str">
            <v>602001</v>
          </cell>
        </row>
        <row r="2337">
          <cell r="J2337">
            <v>0</v>
          </cell>
        </row>
        <row r="2337">
          <cell r="N2337" t="str">
            <v>2010302</v>
          </cell>
        </row>
        <row r="2337">
          <cell r="AJ2337" t="str">
            <v>3</v>
          </cell>
        </row>
        <row r="2338">
          <cell r="B2338" t="str">
            <v>602001</v>
          </cell>
        </row>
        <row r="2338">
          <cell r="J2338">
            <v>6680</v>
          </cell>
        </row>
        <row r="2338">
          <cell r="N2338" t="str">
            <v>2010302</v>
          </cell>
        </row>
        <row r="2338">
          <cell r="AJ2338" t="str">
            <v>3</v>
          </cell>
        </row>
        <row r="2339">
          <cell r="B2339" t="str">
            <v>602001</v>
          </cell>
        </row>
        <row r="2339">
          <cell r="J2339">
            <v>294270</v>
          </cell>
        </row>
        <row r="2339">
          <cell r="N2339" t="str">
            <v>2010302</v>
          </cell>
        </row>
        <row r="2339">
          <cell r="AJ2339" t="str">
            <v>3</v>
          </cell>
        </row>
        <row r="2340">
          <cell r="B2340" t="str">
            <v>602001</v>
          </cell>
        </row>
        <row r="2340">
          <cell r="J2340">
            <v>10200</v>
          </cell>
        </row>
        <row r="2340">
          <cell r="N2340" t="str">
            <v>2010302</v>
          </cell>
        </row>
        <row r="2340">
          <cell r="AJ2340" t="str">
            <v>3</v>
          </cell>
        </row>
        <row r="2341">
          <cell r="B2341" t="str">
            <v>602001</v>
          </cell>
        </row>
        <row r="2341">
          <cell r="J2341">
            <v>1012832.4</v>
          </cell>
        </row>
        <row r="2341">
          <cell r="N2341" t="str">
            <v>2010302</v>
          </cell>
        </row>
        <row r="2341">
          <cell r="AJ2341" t="str">
            <v>3</v>
          </cell>
        </row>
        <row r="2342">
          <cell r="B2342" t="str">
            <v>602001</v>
          </cell>
        </row>
        <row r="2342">
          <cell r="J2342">
            <v>910016.31</v>
          </cell>
        </row>
        <row r="2342">
          <cell r="N2342" t="str">
            <v>2010302</v>
          </cell>
        </row>
        <row r="2342">
          <cell r="AJ2342" t="str">
            <v>3</v>
          </cell>
        </row>
        <row r="2343">
          <cell r="B2343" t="str">
            <v>602001</v>
          </cell>
        </row>
        <row r="2343">
          <cell r="J2343">
            <v>1000000</v>
          </cell>
        </row>
        <row r="2343">
          <cell r="N2343" t="str">
            <v>2010302</v>
          </cell>
        </row>
        <row r="2343">
          <cell r="AJ2343" t="str">
            <v>3</v>
          </cell>
        </row>
        <row r="2344">
          <cell r="B2344" t="str">
            <v>603001</v>
          </cell>
        </row>
        <row r="2344">
          <cell r="J2344">
            <v>0</v>
          </cell>
        </row>
        <row r="2344">
          <cell r="N2344" t="str">
            <v>2240106</v>
          </cell>
        </row>
        <row r="2344">
          <cell r="AJ2344" t="str">
            <v>3</v>
          </cell>
        </row>
        <row r="2345">
          <cell r="B2345" t="str">
            <v>603001</v>
          </cell>
        </row>
        <row r="2345">
          <cell r="J2345">
            <v>0</v>
          </cell>
        </row>
        <row r="2345">
          <cell r="N2345" t="str">
            <v>2240106</v>
          </cell>
        </row>
        <row r="2345">
          <cell r="AJ2345" t="str">
            <v>3</v>
          </cell>
        </row>
        <row r="2346">
          <cell r="B2346" t="str">
            <v>603001</v>
          </cell>
        </row>
        <row r="2346">
          <cell r="J2346">
            <v>38357.84</v>
          </cell>
        </row>
        <row r="2346">
          <cell r="N2346" t="str">
            <v>2240106</v>
          </cell>
        </row>
        <row r="2346">
          <cell r="AJ2346" t="str">
            <v>3</v>
          </cell>
        </row>
        <row r="2347">
          <cell r="B2347" t="str">
            <v>603001</v>
          </cell>
        </row>
        <row r="2347">
          <cell r="J2347">
            <v>43750</v>
          </cell>
        </row>
        <row r="2347">
          <cell r="N2347" t="str">
            <v>2240106</v>
          </cell>
        </row>
        <row r="2347">
          <cell r="AJ2347" t="str">
            <v>3</v>
          </cell>
        </row>
        <row r="2348">
          <cell r="B2348" t="str">
            <v>603001</v>
          </cell>
        </row>
        <row r="2348">
          <cell r="J2348">
            <v>60000</v>
          </cell>
        </row>
        <row r="2348">
          <cell r="N2348" t="str">
            <v>2010302</v>
          </cell>
        </row>
        <row r="2348">
          <cell r="AJ2348" t="str">
            <v>3</v>
          </cell>
        </row>
        <row r="2349">
          <cell r="B2349" t="str">
            <v>603001</v>
          </cell>
        </row>
        <row r="2349">
          <cell r="J2349">
            <v>74113.4</v>
          </cell>
        </row>
        <row r="2349">
          <cell r="N2349" t="str">
            <v>2010302</v>
          </cell>
        </row>
        <row r="2349">
          <cell r="AJ2349" t="str">
            <v>3</v>
          </cell>
        </row>
        <row r="2350">
          <cell r="B2350" t="str">
            <v>603001</v>
          </cell>
        </row>
        <row r="2350">
          <cell r="J2350">
            <v>0</v>
          </cell>
        </row>
        <row r="2350">
          <cell r="N2350" t="str">
            <v>2010302</v>
          </cell>
        </row>
        <row r="2350">
          <cell r="AJ2350" t="str">
            <v>3</v>
          </cell>
        </row>
        <row r="2351">
          <cell r="B2351" t="str">
            <v>603001</v>
          </cell>
        </row>
        <row r="2351">
          <cell r="J2351">
            <v>75300</v>
          </cell>
        </row>
        <row r="2351">
          <cell r="N2351" t="str">
            <v>2120104</v>
          </cell>
        </row>
        <row r="2351">
          <cell r="AJ2351" t="str">
            <v>3</v>
          </cell>
        </row>
        <row r="2352">
          <cell r="B2352" t="str">
            <v>603001</v>
          </cell>
        </row>
        <row r="2352">
          <cell r="J2352">
            <v>75300</v>
          </cell>
        </row>
        <row r="2352">
          <cell r="N2352" t="str">
            <v>2120104</v>
          </cell>
        </row>
        <row r="2352">
          <cell r="AJ2352" t="str">
            <v>3</v>
          </cell>
        </row>
        <row r="2353">
          <cell r="B2353" t="str">
            <v>603001</v>
          </cell>
        </row>
        <row r="2353">
          <cell r="J2353">
            <v>55586.92</v>
          </cell>
        </row>
        <row r="2353">
          <cell r="N2353" t="str">
            <v>2120104</v>
          </cell>
        </row>
        <row r="2353">
          <cell r="AJ2353" t="str">
            <v>3</v>
          </cell>
        </row>
        <row r="2354">
          <cell r="B2354" t="str">
            <v>603001</v>
          </cell>
        </row>
        <row r="2354">
          <cell r="J2354">
            <v>303500</v>
          </cell>
        </row>
        <row r="2354">
          <cell r="N2354" t="str">
            <v>2120501</v>
          </cell>
        </row>
        <row r="2354">
          <cell r="AJ2354" t="str">
            <v>3</v>
          </cell>
        </row>
        <row r="2355">
          <cell r="B2355" t="str">
            <v>603001</v>
          </cell>
        </row>
        <row r="2355">
          <cell r="J2355">
            <v>0</v>
          </cell>
        </row>
        <row r="2355">
          <cell r="N2355" t="str">
            <v>2120501</v>
          </cell>
        </row>
        <row r="2355">
          <cell r="AJ2355" t="str">
            <v>3</v>
          </cell>
        </row>
        <row r="2356">
          <cell r="B2356" t="str">
            <v>603001</v>
          </cell>
        </row>
        <row r="2356">
          <cell r="J2356">
            <v>151750</v>
          </cell>
        </row>
        <row r="2356">
          <cell r="N2356" t="str">
            <v>2120501</v>
          </cell>
        </row>
        <row r="2356">
          <cell r="AJ2356" t="str">
            <v>3</v>
          </cell>
        </row>
        <row r="2357">
          <cell r="B2357" t="str">
            <v>603001</v>
          </cell>
        </row>
        <row r="2357">
          <cell r="J2357">
            <v>29535.6</v>
          </cell>
        </row>
        <row r="2357">
          <cell r="N2357" t="str">
            <v>2070899</v>
          </cell>
        </row>
        <row r="2357">
          <cell r="AJ2357" t="str">
            <v>3</v>
          </cell>
        </row>
        <row r="2358">
          <cell r="B2358" t="str">
            <v>603001</v>
          </cell>
        </row>
        <row r="2358">
          <cell r="J2358">
            <v>50000</v>
          </cell>
        </row>
        <row r="2358">
          <cell r="N2358" t="str">
            <v>2070899</v>
          </cell>
        </row>
        <row r="2358">
          <cell r="AJ2358" t="str">
            <v>3</v>
          </cell>
        </row>
        <row r="2359">
          <cell r="B2359" t="str">
            <v>603001</v>
          </cell>
        </row>
        <row r="2359">
          <cell r="J2359">
            <v>793500</v>
          </cell>
        </row>
        <row r="2359">
          <cell r="N2359" t="str">
            <v>2130705</v>
          </cell>
        </row>
        <row r="2359">
          <cell r="AJ2359" t="str">
            <v>3</v>
          </cell>
        </row>
        <row r="2360">
          <cell r="B2360" t="str">
            <v>603001</v>
          </cell>
        </row>
        <row r="2360">
          <cell r="J2360">
            <v>0</v>
          </cell>
        </row>
        <row r="2360">
          <cell r="N2360" t="str">
            <v>2130705</v>
          </cell>
        </row>
        <row r="2360">
          <cell r="AJ2360" t="str">
            <v>3</v>
          </cell>
        </row>
        <row r="2361">
          <cell r="B2361" t="str">
            <v>603001</v>
          </cell>
        </row>
        <row r="2361">
          <cell r="J2361">
            <v>0</v>
          </cell>
        </row>
        <row r="2361">
          <cell r="N2361" t="str">
            <v>2130705</v>
          </cell>
        </row>
        <row r="2361">
          <cell r="AJ2361" t="str">
            <v>3</v>
          </cell>
        </row>
        <row r="2362">
          <cell r="B2362" t="str">
            <v>603001</v>
          </cell>
        </row>
        <row r="2362">
          <cell r="J2362">
            <v>2065350</v>
          </cell>
        </row>
        <row r="2362">
          <cell r="N2362" t="str">
            <v>2130705</v>
          </cell>
        </row>
        <row r="2362">
          <cell r="AJ2362" t="str">
            <v>3</v>
          </cell>
        </row>
        <row r="2363">
          <cell r="B2363" t="str">
            <v>603001</v>
          </cell>
        </row>
        <row r="2363">
          <cell r="J2363">
            <v>168000</v>
          </cell>
        </row>
        <row r="2363">
          <cell r="N2363" t="str">
            <v>2130705</v>
          </cell>
        </row>
        <row r="2363">
          <cell r="AJ2363" t="str">
            <v>3</v>
          </cell>
        </row>
        <row r="2364">
          <cell r="B2364" t="str">
            <v>603001</v>
          </cell>
        </row>
        <row r="2364">
          <cell r="J2364">
            <v>336000</v>
          </cell>
        </row>
        <row r="2364">
          <cell r="N2364" t="str">
            <v>2130705</v>
          </cell>
        </row>
        <row r="2364">
          <cell r="AJ2364" t="str">
            <v>3</v>
          </cell>
        </row>
        <row r="2365">
          <cell r="B2365" t="str">
            <v>603001</v>
          </cell>
        </row>
        <row r="2365">
          <cell r="J2365">
            <v>100000</v>
          </cell>
        </row>
        <row r="2365">
          <cell r="N2365" t="str">
            <v>2240299</v>
          </cell>
        </row>
        <row r="2365">
          <cell r="AJ2365" t="str">
            <v>3</v>
          </cell>
        </row>
        <row r="2366">
          <cell r="B2366" t="str">
            <v>603001</v>
          </cell>
        </row>
        <row r="2366">
          <cell r="J2366">
            <v>360000</v>
          </cell>
        </row>
        <row r="2366">
          <cell r="N2366" t="str">
            <v>2240299</v>
          </cell>
        </row>
        <row r="2366">
          <cell r="AJ2366" t="str">
            <v>3</v>
          </cell>
        </row>
        <row r="2367">
          <cell r="B2367" t="str">
            <v>603001</v>
          </cell>
        </row>
        <row r="2367">
          <cell r="J2367">
            <v>207200</v>
          </cell>
        </row>
        <row r="2367">
          <cell r="N2367" t="str">
            <v>2120501</v>
          </cell>
        </row>
        <row r="2367">
          <cell r="AJ2367" t="str">
            <v>3</v>
          </cell>
        </row>
        <row r="2368">
          <cell r="B2368" t="str">
            <v>603001</v>
          </cell>
        </row>
        <row r="2368">
          <cell r="J2368">
            <v>10700</v>
          </cell>
        </row>
        <row r="2368">
          <cell r="N2368" t="str">
            <v>2010302</v>
          </cell>
        </row>
        <row r="2368">
          <cell r="AJ2368" t="str">
            <v>3</v>
          </cell>
        </row>
        <row r="2369">
          <cell r="B2369" t="str">
            <v>603001</v>
          </cell>
        </row>
        <row r="2369">
          <cell r="J2369">
            <v>66100</v>
          </cell>
        </row>
        <row r="2369">
          <cell r="N2369" t="str">
            <v>2010302</v>
          </cell>
        </row>
        <row r="2369">
          <cell r="AJ2369" t="str">
            <v>3</v>
          </cell>
        </row>
        <row r="2370">
          <cell r="B2370" t="str">
            <v>603001</v>
          </cell>
        </row>
        <row r="2370">
          <cell r="J2370">
            <v>4120</v>
          </cell>
        </row>
        <row r="2370">
          <cell r="N2370" t="str">
            <v>2010302</v>
          </cell>
        </row>
        <row r="2370">
          <cell r="AJ2370" t="str">
            <v>3</v>
          </cell>
        </row>
        <row r="2371">
          <cell r="B2371" t="str">
            <v>603001</v>
          </cell>
        </row>
        <row r="2371">
          <cell r="J2371">
            <v>0</v>
          </cell>
        </row>
        <row r="2371">
          <cell r="N2371" t="str">
            <v>2010302</v>
          </cell>
        </row>
        <row r="2371">
          <cell r="AJ2371" t="str">
            <v>3</v>
          </cell>
        </row>
        <row r="2372">
          <cell r="B2372" t="str">
            <v>603001</v>
          </cell>
        </row>
        <row r="2372">
          <cell r="J2372">
            <v>9300</v>
          </cell>
        </row>
        <row r="2372">
          <cell r="N2372" t="str">
            <v>2010302</v>
          </cell>
        </row>
        <row r="2372">
          <cell r="AJ2372" t="str">
            <v>3</v>
          </cell>
        </row>
        <row r="2373">
          <cell r="B2373" t="str">
            <v>603001</v>
          </cell>
        </row>
        <row r="2373">
          <cell r="J2373">
            <v>75000</v>
          </cell>
        </row>
        <row r="2373">
          <cell r="N2373" t="str">
            <v>2299999</v>
          </cell>
        </row>
        <row r="2373">
          <cell r="AJ2373" t="str">
            <v>3</v>
          </cell>
        </row>
        <row r="2374">
          <cell r="B2374" t="str">
            <v>603001</v>
          </cell>
        </row>
        <row r="2374">
          <cell r="J2374">
            <v>6482</v>
          </cell>
        </row>
        <row r="2374">
          <cell r="N2374" t="str">
            <v>2010302</v>
          </cell>
        </row>
        <row r="2374">
          <cell r="AJ2374" t="str">
            <v>3</v>
          </cell>
        </row>
        <row r="2375">
          <cell r="B2375" t="str">
            <v>603001</v>
          </cell>
        </row>
        <row r="2375">
          <cell r="J2375">
            <v>1970</v>
          </cell>
        </row>
        <row r="2375">
          <cell r="N2375" t="str">
            <v>2010302</v>
          </cell>
        </row>
        <row r="2375">
          <cell r="AJ2375" t="str">
            <v>3</v>
          </cell>
        </row>
        <row r="2376">
          <cell r="B2376" t="str">
            <v>603001</v>
          </cell>
        </row>
        <row r="2376">
          <cell r="J2376">
            <v>15000</v>
          </cell>
        </row>
        <row r="2376">
          <cell r="N2376" t="str">
            <v>2010302</v>
          </cell>
        </row>
        <row r="2376">
          <cell r="AJ2376" t="str">
            <v>3</v>
          </cell>
        </row>
        <row r="2377">
          <cell r="B2377" t="str">
            <v>603001</v>
          </cell>
        </row>
        <row r="2377">
          <cell r="J2377">
            <v>3000</v>
          </cell>
        </row>
        <row r="2377">
          <cell r="N2377" t="str">
            <v>2010302</v>
          </cell>
        </row>
        <row r="2377">
          <cell r="AJ2377" t="str">
            <v>3</v>
          </cell>
        </row>
        <row r="2378">
          <cell r="B2378" t="str">
            <v>603001</v>
          </cell>
        </row>
        <row r="2378">
          <cell r="J2378">
            <v>0</v>
          </cell>
        </row>
        <row r="2378">
          <cell r="N2378" t="str">
            <v>2010302</v>
          </cell>
        </row>
        <row r="2378">
          <cell r="AJ2378" t="str">
            <v>3</v>
          </cell>
        </row>
        <row r="2379">
          <cell r="B2379" t="str">
            <v>603001</v>
          </cell>
        </row>
        <row r="2379">
          <cell r="J2379">
            <v>5000</v>
          </cell>
        </row>
        <row r="2379">
          <cell r="N2379" t="str">
            <v>2010302</v>
          </cell>
        </row>
        <row r="2379">
          <cell r="AJ2379" t="str">
            <v>3</v>
          </cell>
        </row>
        <row r="2380">
          <cell r="B2380" t="str">
            <v>603001</v>
          </cell>
        </row>
        <row r="2380">
          <cell r="J2380">
            <v>15000</v>
          </cell>
        </row>
        <row r="2380">
          <cell r="N2380" t="str">
            <v>2130119</v>
          </cell>
        </row>
        <row r="2380">
          <cell r="AJ2380" t="str">
            <v>3</v>
          </cell>
        </row>
        <row r="2381">
          <cell r="B2381" t="str">
            <v>603001</v>
          </cell>
        </row>
        <row r="2381">
          <cell r="J2381">
            <v>445000</v>
          </cell>
        </row>
        <row r="2381">
          <cell r="N2381" t="str">
            <v>2130119</v>
          </cell>
        </row>
        <row r="2381">
          <cell r="AJ2381" t="str">
            <v>3</v>
          </cell>
        </row>
        <row r="2382">
          <cell r="B2382" t="str">
            <v>603001</v>
          </cell>
        </row>
        <row r="2382">
          <cell r="J2382">
            <v>80000</v>
          </cell>
        </row>
        <row r="2382">
          <cell r="N2382" t="str">
            <v>2130142</v>
          </cell>
        </row>
        <row r="2382">
          <cell r="AJ2382" t="str">
            <v>3</v>
          </cell>
        </row>
        <row r="2383">
          <cell r="B2383" t="str">
            <v>603001</v>
          </cell>
        </row>
        <row r="2383">
          <cell r="J2383">
            <v>5000</v>
          </cell>
        </row>
        <row r="2383">
          <cell r="N2383" t="str">
            <v>2010199</v>
          </cell>
        </row>
        <row r="2383">
          <cell r="AJ2383" t="str">
            <v>3</v>
          </cell>
        </row>
        <row r="2384">
          <cell r="B2384" t="str">
            <v>603001</v>
          </cell>
        </row>
        <row r="2384">
          <cell r="J2384">
            <v>0</v>
          </cell>
        </row>
        <row r="2384">
          <cell r="N2384" t="str">
            <v>2010199</v>
          </cell>
        </row>
        <row r="2384">
          <cell r="AJ2384" t="str">
            <v>3</v>
          </cell>
        </row>
        <row r="2385">
          <cell r="B2385" t="str">
            <v>603001</v>
          </cell>
        </row>
        <row r="2385">
          <cell r="J2385">
            <v>0</v>
          </cell>
        </row>
        <row r="2385">
          <cell r="N2385" t="str">
            <v>2010199</v>
          </cell>
        </row>
        <row r="2385">
          <cell r="AJ2385" t="str">
            <v>3</v>
          </cell>
        </row>
        <row r="2386">
          <cell r="B2386" t="str">
            <v>603001</v>
          </cell>
        </row>
        <row r="2386">
          <cell r="J2386">
            <v>19875</v>
          </cell>
        </row>
        <row r="2386">
          <cell r="N2386" t="str">
            <v>2010199</v>
          </cell>
        </row>
        <row r="2386">
          <cell r="AJ2386" t="str">
            <v>3</v>
          </cell>
        </row>
        <row r="2387">
          <cell r="B2387" t="str">
            <v>603001</v>
          </cell>
        </row>
        <row r="2387">
          <cell r="J2387">
            <v>850</v>
          </cell>
        </row>
        <row r="2387">
          <cell r="N2387" t="str">
            <v>2010199</v>
          </cell>
        </row>
        <row r="2387">
          <cell r="AJ2387" t="str">
            <v>3</v>
          </cell>
        </row>
        <row r="2388">
          <cell r="B2388" t="str">
            <v>603001</v>
          </cell>
        </row>
        <row r="2388">
          <cell r="J2388">
            <v>268525</v>
          </cell>
        </row>
        <row r="2388">
          <cell r="N2388" t="str">
            <v>2130199</v>
          </cell>
        </row>
        <row r="2388">
          <cell r="AJ2388" t="str">
            <v>3</v>
          </cell>
        </row>
        <row r="2389">
          <cell r="B2389" t="str">
            <v>603001</v>
          </cell>
        </row>
        <row r="2389">
          <cell r="J2389">
            <v>255522.76</v>
          </cell>
        </row>
        <row r="2389">
          <cell r="N2389" t="str">
            <v>2130199</v>
          </cell>
        </row>
        <row r="2389">
          <cell r="AJ2389" t="str">
            <v>3</v>
          </cell>
        </row>
        <row r="2390">
          <cell r="B2390" t="str">
            <v>603001</v>
          </cell>
        </row>
        <row r="2390">
          <cell r="J2390">
            <v>268525</v>
          </cell>
        </row>
        <row r="2390">
          <cell r="N2390" t="str">
            <v>2130199</v>
          </cell>
        </row>
        <row r="2390">
          <cell r="AJ2390" t="str">
            <v>3</v>
          </cell>
        </row>
        <row r="2391">
          <cell r="B2391" t="str">
            <v>603001</v>
          </cell>
        </row>
        <row r="2391">
          <cell r="J2391">
            <v>96025</v>
          </cell>
        </row>
        <row r="2391">
          <cell r="N2391" t="str">
            <v>2130199</v>
          </cell>
        </row>
        <row r="2391">
          <cell r="AJ2391" t="str">
            <v>3</v>
          </cell>
        </row>
        <row r="2392">
          <cell r="B2392" t="str">
            <v>603001</v>
          </cell>
        </row>
        <row r="2392">
          <cell r="J2392">
            <v>96025</v>
          </cell>
        </row>
        <row r="2392">
          <cell r="N2392" t="str">
            <v>2130199</v>
          </cell>
        </row>
        <row r="2392">
          <cell r="AJ2392" t="str">
            <v>3</v>
          </cell>
        </row>
        <row r="2393">
          <cell r="B2393" t="str">
            <v>603001</v>
          </cell>
        </row>
        <row r="2393">
          <cell r="J2393">
            <v>96025</v>
          </cell>
        </row>
        <row r="2393">
          <cell r="N2393" t="str">
            <v>2130199</v>
          </cell>
        </row>
        <row r="2393">
          <cell r="AJ2393" t="str">
            <v>3</v>
          </cell>
        </row>
        <row r="2394">
          <cell r="B2394" t="str">
            <v>603001</v>
          </cell>
        </row>
        <row r="2394">
          <cell r="J2394">
            <v>50000</v>
          </cell>
        </row>
        <row r="2394">
          <cell r="N2394" t="str">
            <v>2080208</v>
          </cell>
        </row>
        <row r="2394">
          <cell r="AJ2394" t="str">
            <v>3</v>
          </cell>
        </row>
        <row r="2395">
          <cell r="B2395" t="str">
            <v>603001</v>
          </cell>
        </row>
        <row r="2395">
          <cell r="J2395">
            <v>100000</v>
          </cell>
        </row>
        <row r="2395">
          <cell r="N2395" t="str">
            <v>2080208</v>
          </cell>
        </row>
        <row r="2395">
          <cell r="AJ2395" t="str">
            <v>3</v>
          </cell>
        </row>
        <row r="2396">
          <cell r="B2396" t="str">
            <v>603001</v>
          </cell>
        </row>
        <row r="2396">
          <cell r="J2396">
            <v>13743</v>
          </cell>
        </row>
        <row r="2396">
          <cell r="N2396" t="str">
            <v>2010302</v>
          </cell>
        </row>
        <row r="2396">
          <cell r="AJ2396" t="str">
            <v>3</v>
          </cell>
        </row>
        <row r="2397">
          <cell r="B2397" t="str">
            <v>603001</v>
          </cell>
        </row>
        <row r="2397">
          <cell r="J2397">
            <v>1400</v>
          </cell>
        </row>
        <row r="2397">
          <cell r="N2397" t="str">
            <v>2010302</v>
          </cell>
        </row>
        <row r="2397">
          <cell r="AJ2397" t="str">
            <v>3</v>
          </cell>
        </row>
        <row r="2398">
          <cell r="B2398" t="str">
            <v>603001</v>
          </cell>
        </row>
        <row r="2398">
          <cell r="J2398">
            <v>256581.05</v>
          </cell>
        </row>
        <row r="2398">
          <cell r="N2398" t="str">
            <v>2010302</v>
          </cell>
        </row>
        <row r="2398">
          <cell r="AJ2398" t="str">
            <v>3</v>
          </cell>
        </row>
        <row r="2399">
          <cell r="B2399" t="str">
            <v>603001</v>
          </cell>
        </row>
        <row r="2399">
          <cell r="J2399">
            <v>75026.15</v>
          </cell>
        </row>
        <row r="2399">
          <cell r="N2399" t="str">
            <v>2010302</v>
          </cell>
        </row>
        <row r="2399">
          <cell r="AJ2399" t="str">
            <v>3</v>
          </cell>
        </row>
        <row r="2400">
          <cell r="B2400" t="str">
            <v>603001</v>
          </cell>
        </row>
        <row r="2400">
          <cell r="J2400">
            <v>0</v>
          </cell>
        </row>
        <row r="2400">
          <cell r="N2400" t="str">
            <v>2070199</v>
          </cell>
        </row>
        <row r="2400">
          <cell r="AJ2400" t="str">
            <v>3</v>
          </cell>
        </row>
        <row r="2401">
          <cell r="B2401" t="str">
            <v>603001</v>
          </cell>
        </row>
        <row r="2401">
          <cell r="J2401">
            <v>0</v>
          </cell>
        </row>
        <row r="2401">
          <cell r="N2401" t="str">
            <v>2070199</v>
          </cell>
        </row>
        <row r="2401">
          <cell r="AJ2401" t="str">
            <v>3</v>
          </cell>
        </row>
        <row r="2402">
          <cell r="B2402" t="str">
            <v>603001</v>
          </cell>
        </row>
        <row r="2402">
          <cell r="J2402">
            <v>19000</v>
          </cell>
        </row>
        <row r="2402">
          <cell r="N2402" t="str">
            <v>2070199</v>
          </cell>
        </row>
        <row r="2402">
          <cell r="AJ2402" t="str">
            <v>3</v>
          </cell>
        </row>
        <row r="2403">
          <cell r="B2403" t="str">
            <v>603001</v>
          </cell>
        </row>
        <row r="2403">
          <cell r="J2403">
            <v>11475</v>
          </cell>
        </row>
        <row r="2403">
          <cell r="N2403" t="str">
            <v>2070199</v>
          </cell>
        </row>
        <row r="2403">
          <cell r="AJ2403" t="str">
            <v>3</v>
          </cell>
        </row>
        <row r="2404">
          <cell r="B2404" t="str">
            <v>603001</v>
          </cell>
        </row>
        <row r="2404">
          <cell r="J2404">
            <v>0</v>
          </cell>
        </row>
        <row r="2404">
          <cell r="N2404" t="str">
            <v>2070199</v>
          </cell>
        </row>
        <row r="2404">
          <cell r="AJ2404" t="str">
            <v>3</v>
          </cell>
        </row>
        <row r="2405">
          <cell r="B2405" t="str">
            <v>603001</v>
          </cell>
        </row>
        <row r="2405">
          <cell r="J2405">
            <v>9859</v>
          </cell>
        </row>
        <row r="2405">
          <cell r="N2405" t="str">
            <v>2070199</v>
          </cell>
        </row>
        <row r="2405">
          <cell r="AJ2405" t="str">
            <v>3</v>
          </cell>
        </row>
        <row r="2406">
          <cell r="B2406" t="str">
            <v>603001</v>
          </cell>
        </row>
        <row r="2406">
          <cell r="J2406">
            <v>100000</v>
          </cell>
        </row>
        <row r="2406">
          <cell r="N2406" t="str">
            <v>2130599</v>
          </cell>
        </row>
        <row r="2406">
          <cell r="AJ2406" t="str">
            <v>3</v>
          </cell>
        </row>
        <row r="2407">
          <cell r="B2407" t="str">
            <v>603001</v>
          </cell>
        </row>
        <row r="2407">
          <cell r="J2407">
            <v>2700000</v>
          </cell>
        </row>
        <row r="2407">
          <cell r="N2407" t="str">
            <v>2130599</v>
          </cell>
        </row>
        <row r="2407">
          <cell r="AJ2407" t="str">
            <v>3</v>
          </cell>
        </row>
        <row r="2408">
          <cell r="B2408" t="str">
            <v>603001</v>
          </cell>
        </row>
        <row r="2408">
          <cell r="J2408">
            <v>140000</v>
          </cell>
        </row>
        <row r="2408">
          <cell r="N2408" t="str">
            <v>2130504</v>
          </cell>
        </row>
        <row r="2408">
          <cell r="AJ2408" t="str">
            <v>3</v>
          </cell>
        </row>
        <row r="2409">
          <cell r="B2409" t="str">
            <v>603001</v>
          </cell>
        </row>
        <row r="2409">
          <cell r="J2409">
            <v>0</v>
          </cell>
        </row>
        <row r="2409">
          <cell r="N2409" t="str">
            <v>2120104</v>
          </cell>
        </row>
        <row r="2409">
          <cell r="AJ2409" t="str">
            <v>3</v>
          </cell>
        </row>
        <row r="2410">
          <cell r="B2410" t="str">
            <v>603001</v>
          </cell>
        </row>
        <row r="2410">
          <cell r="J2410">
            <v>450000</v>
          </cell>
        </row>
        <row r="2410">
          <cell r="N2410" t="str">
            <v>2120104</v>
          </cell>
        </row>
        <row r="2410">
          <cell r="AJ2410" t="str">
            <v>3</v>
          </cell>
        </row>
        <row r="2411">
          <cell r="B2411" t="str">
            <v>603001</v>
          </cell>
        </row>
        <row r="2411">
          <cell r="J2411">
            <v>436033.69</v>
          </cell>
        </row>
        <row r="2411">
          <cell r="N2411" t="str">
            <v>2120104</v>
          </cell>
        </row>
        <row r="2411">
          <cell r="AJ2411" t="str">
            <v>3</v>
          </cell>
        </row>
        <row r="2412">
          <cell r="B2412" t="str">
            <v>603001</v>
          </cell>
        </row>
        <row r="2412">
          <cell r="J2412">
            <v>450000</v>
          </cell>
        </row>
        <row r="2412">
          <cell r="N2412" t="str">
            <v>2120104</v>
          </cell>
        </row>
        <row r="2412">
          <cell r="AJ2412" t="str">
            <v>3</v>
          </cell>
        </row>
        <row r="2413">
          <cell r="B2413" t="str">
            <v>603001</v>
          </cell>
        </row>
        <row r="2413">
          <cell r="J2413">
            <v>55308.27</v>
          </cell>
        </row>
        <row r="2413">
          <cell r="N2413" t="str">
            <v>2010302</v>
          </cell>
        </row>
        <row r="2413">
          <cell r="AJ2413" t="str">
            <v>3</v>
          </cell>
        </row>
        <row r="2414">
          <cell r="B2414" t="str">
            <v>603001</v>
          </cell>
        </row>
        <row r="2414">
          <cell r="J2414">
            <v>301884</v>
          </cell>
        </row>
        <row r="2414">
          <cell r="N2414" t="str">
            <v>2010301</v>
          </cell>
        </row>
        <row r="2414">
          <cell r="AJ2414" t="str">
            <v>1</v>
          </cell>
        </row>
        <row r="2415">
          <cell r="B2415" t="str">
            <v>603001</v>
          </cell>
        </row>
        <row r="2415">
          <cell r="J2415">
            <v>565674.12</v>
          </cell>
        </row>
        <row r="2415">
          <cell r="N2415" t="str">
            <v>2010301</v>
          </cell>
        </row>
        <row r="2415">
          <cell r="AJ2415" t="str">
            <v>1</v>
          </cell>
        </row>
        <row r="2416">
          <cell r="B2416" t="str">
            <v>603001</v>
          </cell>
        </row>
        <row r="2416">
          <cell r="J2416">
            <v>1542267.8</v>
          </cell>
        </row>
        <row r="2416">
          <cell r="N2416" t="str">
            <v>2010301</v>
          </cell>
        </row>
        <row r="2416">
          <cell r="AJ2416" t="str">
            <v>1</v>
          </cell>
        </row>
        <row r="2417">
          <cell r="B2417" t="str">
            <v>603001</v>
          </cell>
        </row>
        <row r="2417">
          <cell r="J2417">
            <v>1633020</v>
          </cell>
        </row>
        <row r="2417">
          <cell r="N2417" t="str">
            <v>2010301</v>
          </cell>
        </row>
        <row r="2417">
          <cell r="AJ2417" t="str">
            <v>1</v>
          </cell>
        </row>
        <row r="2418">
          <cell r="B2418" t="str">
            <v>603001</v>
          </cell>
        </row>
        <row r="2418">
          <cell r="J2418">
            <v>1229849.46</v>
          </cell>
        </row>
        <row r="2418">
          <cell r="N2418" t="str">
            <v>2010301</v>
          </cell>
        </row>
        <row r="2418">
          <cell r="AJ2418" t="str">
            <v>1</v>
          </cell>
        </row>
        <row r="2419">
          <cell r="B2419" t="str">
            <v>603001</v>
          </cell>
        </row>
        <row r="2419">
          <cell r="J2419">
            <v>70239.33</v>
          </cell>
        </row>
        <row r="2419">
          <cell r="N2419" t="str">
            <v>2010301</v>
          </cell>
        </row>
        <row r="2419">
          <cell r="AJ2419" t="str">
            <v>2</v>
          </cell>
        </row>
        <row r="2420">
          <cell r="B2420" t="str">
            <v>603001</v>
          </cell>
        </row>
        <row r="2420">
          <cell r="J2420">
            <v>186150</v>
          </cell>
        </row>
        <row r="2420">
          <cell r="N2420" t="str">
            <v>2010301</v>
          </cell>
        </row>
        <row r="2420">
          <cell r="AJ2420" t="str">
            <v>2</v>
          </cell>
        </row>
        <row r="2421">
          <cell r="B2421" t="str">
            <v>603001</v>
          </cell>
        </row>
        <row r="2421">
          <cell r="J2421">
            <v>393801.51</v>
          </cell>
        </row>
        <row r="2421">
          <cell r="N2421" t="str">
            <v>2010301</v>
          </cell>
        </row>
        <row r="2421">
          <cell r="AJ2421" t="str">
            <v>1</v>
          </cell>
        </row>
        <row r="2422">
          <cell r="B2422" t="str">
            <v>603001</v>
          </cell>
        </row>
        <row r="2422">
          <cell r="J2422">
            <v>1100</v>
          </cell>
        </row>
        <row r="2422">
          <cell r="N2422" t="str">
            <v>2010301</v>
          </cell>
        </row>
        <row r="2422">
          <cell r="AJ2422" t="str">
            <v>2</v>
          </cell>
        </row>
        <row r="2423">
          <cell r="B2423" t="str">
            <v>603001</v>
          </cell>
        </row>
        <row r="2423">
          <cell r="J2423">
            <v>122771.96</v>
          </cell>
        </row>
        <row r="2423">
          <cell r="N2423" t="str">
            <v>2010301</v>
          </cell>
        </row>
        <row r="2423">
          <cell r="AJ2423" t="str">
            <v>1</v>
          </cell>
        </row>
        <row r="2424">
          <cell r="B2424" t="str">
            <v>603001</v>
          </cell>
        </row>
        <row r="2424">
          <cell r="J2424">
            <v>0</v>
          </cell>
        </row>
        <row r="2424">
          <cell r="N2424" t="str">
            <v>2010301</v>
          </cell>
        </row>
        <row r="2424">
          <cell r="AJ2424" t="str">
            <v>1</v>
          </cell>
        </row>
        <row r="2425">
          <cell r="B2425" t="str">
            <v>603001</v>
          </cell>
        </row>
        <row r="2425">
          <cell r="J2425">
            <v>46240.32</v>
          </cell>
        </row>
        <row r="2425">
          <cell r="N2425" t="str">
            <v>2010301</v>
          </cell>
        </row>
        <row r="2425">
          <cell r="AJ2425" t="str">
            <v>1</v>
          </cell>
        </row>
        <row r="2426">
          <cell r="B2426" t="str">
            <v>603001</v>
          </cell>
        </row>
        <row r="2426">
          <cell r="J2426">
            <v>751339.2</v>
          </cell>
        </row>
        <row r="2426">
          <cell r="N2426" t="str">
            <v>2010301</v>
          </cell>
        </row>
        <row r="2426">
          <cell r="AJ2426" t="str">
            <v>1</v>
          </cell>
        </row>
        <row r="2427">
          <cell r="B2427" t="str">
            <v>603001</v>
          </cell>
        </row>
        <row r="2427">
          <cell r="J2427">
            <v>528460.8</v>
          </cell>
        </row>
        <row r="2427">
          <cell r="N2427" t="str">
            <v>2010301</v>
          </cell>
        </row>
        <row r="2427">
          <cell r="AJ2427" t="str">
            <v>1</v>
          </cell>
        </row>
        <row r="2428">
          <cell r="B2428" t="str">
            <v>603001</v>
          </cell>
        </row>
        <row r="2428">
          <cell r="J2428">
            <v>264230.4</v>
          </cell>
        </row>
        <row r="2428">
          <cell r="N2428" t="str">
            <v>2010301</v>
          </cell>
        </row>
        <row r="2428">
          <cell r="AJ2428" t="str">
            <v>1</v>
          </cell>
        </row>
        <row r="2429">
          <cell r="B2429" t="str">
            <v>603001</v>
          </cell>
        </row>
        <row r="2429">
          <cell r="J2429">
            <v>0</v>
          </cell>
        </row>
        <row r="2429">
          <cell r="N2429" t="str">
            <v>2010301</v>
          </cell>
        </row>
        <row r="2429">
          <cell r="AJ2429" t="str">
            <v>2</v>
          </cell>
        </row>
        <row r="2430">
          <cell r="B2430" t="str">
            <v>603001</v>
          </cell>
        </row>
        <row r="2430">
          <cell r="J2430">
            <v>8213.24</v>
          </cell>
        </row>
        <row r="2430">
          <cell r="N2430" t="str">
            <v>2010301</v>
          </cell>
        </row>
        <row r="2430">
          <cell r="AJ2430" t="str">
            <v>2</v>
          </cell>
        </row>
        <row r="2431">
          <cell r="B2431" t="str">
            <v>603001</v>
          </cell>
        </row>
        <row r="2431">
          <cell r="J2431">
            <v>11945.8</v>
          </cell>
        </row>
        <row r="2431">
          <cell r="N2431" t="str">
            <v>2010301</v>
          </cell>
        </row>
        <row r="2431">
          <cell r="AJ2431" t="str">
            <v>2</v>
          </cell>
        </row>
        <row r="2432">
          <cell r="B2432" t="str">
            <v>603001</v>
          </cell>
        </row>
        <row r="2432">
          <cell r="J2432">
            <v>262642.09</v>
          </cell>
        </row>
        <row r="2432">
          <cell r="N2432" t="str">
            <v>2010301</v>
          </cell>
        </row>
        <row r="2432">
          <cell r="AJ2432" t="str">
            <v>2</v>
          </cell>
        </row>
        <row r="2433">
          <cell r="B2433" t="str">
            <v>603001</v>
          </cell>
        </row>
        <row r="2433">
          <cell r="J2433">
            <v>15000</v>
          </cell>
        </row>
        <row r="2433">
          <cell r="N2433" t="str">
            <v>2010301</v>
          </cell>
        </row>
        <row r="2433">
          <cell r="AJ2433" t="str">
            <v>2</v>
          </cell>
        </row>
        <row r="2434">
          <cell r="B2434" t="str">
            <v>603001</v>
          </cell>
        </row>
        <row r="2434">
          <cell r="J2434">
            <v>0</v>
          </cell>
        </row>
        <row r="2434">
          <cell r="N2434" t="str">
            <v>2010301</v>
          </cell>
        </row>
        <row r="2434">
          <cell r="AJ2434" t="str">
            <v>2</v>
          </cell>
        </row>
        <row r="2435">
          <cell r="B2435" t="str">
            <v>603001</v>
          </cell>
        </row>
        <row r="2435">
          <cell r="J2435">
            <v>10000</v>
          </cell>
        </row>
        <row r="2435">
          <cell r="N2435" t="str">
            <v>2010301</v>
          </cell>
        </row>
        <row r="2435">
          <cell r="AJ2435" t="str">
            <v>2</v>
          </cell>
        </row>
        <row r="2436">
          <cell r="B2436" t="str">
            <v>603001</v>
          </cell>
        </row>
        <row r="2436">
          <cell r="J2436">
            <v>1500</v>
          </cell>
        </row>
        <row r="2436">
          <cell r="N2436" t="str">
            <v>2010301</v>
          </cell>
        </row>
        <row r="2436">
          <cell r="AJ2436" t="str">
            <v>2</v>
          </cell>
        </row>
        <row r="2437">
          <cell r="B2437" t="str">
            <v>603001</v>
          </cell>
        </row>
        <row r="2437">
          <cell r="J2437">
            <v>5000</v>
          </cell>
        </row>
        <row r="2437">
          <cell r="N2437" t="str">
            <v>2010301</v>
          </cell>
        </row>
        <row r="2437">
          <cell r="AJ2437" t="str">
            <v>2</v>
          </cell>
        </row>
        <row r="2438">
          <cell r="B2438" t="str">
            <v>603001</v>
          </cell>
        </row>
        <row r="2438">
          <cell r="J2438">
            <v>144000</v>
          </cell>
        </row>
        <row r="2438">
          <cell r="N2438" t="str">
            <v>2010301</v>
          </cell>
        </row>
        <row r="2438">
          <cell r="AJ2438" t="str">
            <v>2</v>
          </cell>
        </row>
        <row r="2439">
          <cell r="B2439" t="str">
            <v>603001</v>
          </cell>
        </row>
        <row r="2439">
          <cell r="J2439">
            <v>10000</v>
          </cell>
        </row>
        <row r="2439">
          <cell r="N2439" t="str">
            <v>2010301</v>
          </cell>
        </row>
        <row r="2439">
          <cell r="AJ2439" t="str">
            <v>2</v>
          </cell>
        </row>
        <row r="2440">
          <cell r="B2440" t="str">
            <v>603001</v>
          </cell>
        </row>
        <row r="2440">
          <cell r="J2440">
            <v>4000</v>
          </cell>
        </row>
        <row r="2440">
          <cell r="N2440" t="str">
            <v>2010301</v>
          </cell>
        </row>
        <row r="2440">
          <cell r="AJ2440" t="str">
            <v>2</v>
          </cell>
        </row>
        <row r="2441">
          <cell r="B2441" t="str">
            <v>603001</v>
          </cell>
        </row>
        <row r="2441">
          <cell r="J2441">
            <v>8740.55</v>
          </cell>
        </row>
        <row r="2441">
          <cell r="N2441" t="str">
            <v>2010301</v>
          </cell>
        </row>
        <row r="2441">
          <cell r="AJ2441" t="str">
            <v>2</v>
          </cell>
        </row>
        <row r="2442">
          <cell r="B2442" t="str">
            <v>603001</v>
          </cell>
        </row>
        <row r="2442">
          <cell r="J2442">
            <v>550</v>
          </cell>
        </row>
        <row r="2442">
          <cell r="N2442" t="str">
            <v>2010301</v>
          </cell>
        </row>
        <row r="2442">
          <cell r="AJ2442" t="str">
            <v>2</v>
          </cell>
        </row>
        <row r="2443">
          <cell r="B2443" t="str">
            <v>603001</v>
          </cell>
        </row>
        <row r="2443">
          <cell r="J2443">
            <v>101</v>
          </cell>
        </row>
        <row r="2443">
          <cell r="N2443" t="str">
            <v>2010301</v>
          </cell>
        </row>
        <row r="2443">
          <cell r="AJ2443" t="str">
            <v>2</v>
          </cell>
        </row>
        <row r="2444">
          <cell r="B2444" t="str">
            <v>603001</v>
          </cell>
        </row>
        <row r="2444">
          <cell r="J2444">
            <v>0</v>
          </cell>
        </row>
        <row r="2444">
          <cell r="N2444" t="str">
            <v>2010301</v>
          </cell>
        </row>
        <row r="2444">
          <cell r="AJ2444" t="str">
            <v>2</v>
          </cell>
        </row>
        <row r="2445">
          <cell r="B2445" t="str">
            <v>603001</v>
          </cell>
        </row>
        <row r="2445">
          <cell r="J2445">
            <v>109684.56</v>
          </cell>
        </row>
        <row r="2445">
          <cell r="N2445" t="str">
            <v>2010301</v>
          </cell>
        </row>
        <row r="2445">
          <cell r="AJ2445" t="str">
            <v>2</v>
          </cell>
        </row>
        <row r="2446">
          <cell r="B2446" t="str">
            <v>603001</v>
          </cell>
        </row>
        <row r="2446">
          <cell r="J2446">
            <v>19830.2</v>
          </cell>
        </row>
        <row r="2446">
          <cell r="N2446" t="str">
            <v>2010301</v>
          </cell>
        </row>
        <row r="2446">
          <cell r="AJ2446" t="str">
            <v>2</v>
          </cell>
        </row>
        <row r="2447">
          <cell r="B2447" t="str">
            <v>603001</v>
          </cell>
        </row>
        <row r="2447">
          <cell r="J2447">
            <v>658107.33</v>
          </cell>
        </row>
        <row r="2447">
          <cell r="N2447" t="str">
            <v>2010301</v>
          </cell>
        </row>
        <row r="2447">
          <cell r="AJ2447" t="str">
            <v>1</v>
          </cell>
        </row>
        <row r="2448">
          <cell r="B2448" t="str">
            <v>603001</v>
          </cell>
        </row>
        <row r="2448">
          <cell r="J2448">
            <v>180000</v>
          </cell>
        </row>
        <row r="2448">
          <cell r="N2448" t="str">
            <v>2100410</v>
          </cell>
        </row>
        <row r="2448">
          <cell r="AJ2448" t="str">
            <v>3</v>
          </cell>
        </row>
        <row r="2449">
          <cell r="B2449" t="str">
            <v>603001</v>
          </cell>
        </row>
        <row r="2449">
          <cell r="J2449">
            <v>766000</v>
          </cell>
        </row>
        <row r="2449">
          <cell r="N2449" t="str">
            <v>2100410</v>
          </cell>
        </row>
        <row r="2449">
          <cell r="AJ2449" t="str">
            <v>3</v>
          </cell>
        </row>
        <row r="2450">
          <cell r="B2450" t="str">
            <v>603001</v>
          </cell>
        </row>
        <row r="2450">
          <cell r="J2450">
            <v>9031</v>
          </cell>
        </row>
        <row r="2450">
          <cell r="N2450" t="str">
            <v>2010302</v>
          </cell>
        </row>
        <row r="2450">
          <cell r="AJ2450" t="str">
            <v>3</v>
          </cell>
        </row>
        <row r="2451">
          <cell r="B2451" t="str">
            <v>603001</v>
          </cell>
        </row>
        <row r="2451">
          <cell r="J2451">
            <v>100000</v>
          </cell>
        </row>
        <row r="2451">
          <cell r="N2451" t="str">
            <v>2010302</v>
          </cell>
        </row>
        <row r="2451">
          <cell r="AJ2451" t="str">
            <v>3</v>
          </cell>
        </row>
        <row r="2452">
          <cell r="B2452" t="str">
            <v>603001</v>
          </cell>
        </row>
        <row r="2452">
          <cell r="J2452">
            <v>431740.53</v>
          </cell>
        </row>
        <row r="2452">
          <cell r="N2452" t="str">
            <v>2010302</v>
          </cell>
        </row>
        <row r="2452">
          <cell r="AJ2452" t="str">
            <v>3</v>
          </cell>
        </row>
        <row r="2453">
          <cell r="B2453" t="str">
            <v>603001</v>
          </cell>
        </row>
        <row r="2453">
          <cell r="J2453">
            <v>45750</v>
          </cell>
        </row>
        <row r="2453">
          <cell r="N2453" t="str">
            <v>2010302</v>
          </cell>
        </row>
        <row r="2453">
          <cell r="AJ2453" t="str">
            <v>3</v>
          </cell>
        </row>
        <row r="2454">
          <cell r="B2454" t="str">
            <v>603002</v>
          </cell>
        </row>
        <row r="2454">
          <cell r="J2454">
            <v>30000</v>
          </cell>
        </row>
        <row r="2454">
          <cell r="N2454" t="str">
            <v>2010699</v>
          </cell>
        </row>
        <row r="2454">
          <cell r="AJ2454" t="str">
            <v>3</v>
          </cell>
        </row>
        <row r="2455">
          <cell r="B2455" t="str">
            <v>603002</v>
          </cell>
        </row>
        <row r="2455">
          <cell r="J2455">
            <v>12120.43</v>
          </cell>
        </row>
        <row r="2455">
          <cell r="N2455" t="str">
            <v>2010699</v>
          </cell>
        </row>
        <row r="2455">
          <cell r="AJ2455" t="str">
            <v>3</v>
          </cell>
        </row>
        <row r="2456">
          <cell r="B2456" t="str">
            <v>603002</v>
          </cell>
        </row>
        <row r="2456">
          <cell r="J2456">
            <v>4400</v>
          </cell>
        </row>
        <row r="2456">
          <cell r="N2456" t="str">
            <v>2010699</v>
          </cell>
        </row>
        <row r="2456">
          <cell r="AJ2456" t="str">
            <v>3</v>
          </cell>
        </row>
        <row r="2457">
          <cell r="B2457" t="str">
            <v>603002</v>
          </cell>
        </row>
        <row r="2457">
          <cell r="J2457">
            <v>10000</v>
          </cell>
        </row>
        <row r="2457">
          <cell r="N2457" t="str">
            <v>2010699</v>
          </cell>
        </row>
        <row r="2457">
          <cell r="AJ2457" t="str">
            <v>3</v>
          </cell>
        </row>
        <row r="2458">
          <cell r="B2458" t="str">
            <v>603002</v>
          </cell>
        </row>
        <row r="2458">
          <cell r="J2458">
            <v>4539.49</v>
          </cell>
        </row>
        <row r="2458">
          <cell r="N2458" t="str">
            <v>2010607</v>
          </cell>
        </row>
        <row r="2458">
          <cell r="AJ2458" t="str">
            <v>3</v>
          </cell>
        </row>
        <row r="2459">
          <cell r="B2459" t="str">
            <v>603002</v>
          </cell>
        </row>
        <row r="2459">
          <cell r="J2459">
            <v>4500</v>
          </cell>
        </row>
        <row r="2459">
          <cell r="N2459" t="str">
            <v>2010607</v>
          </cell>
        </row>
        <row r="2459">
          <cell r="AJ2459" t="str">
            <v>3</v>
          </cell>
        </row>
        <row r="2460">
          <cell r="B2460" t="str">
            <v>603002</v>
          </cell>
        </row>
        <row r="2460">
          <cell r="J2460">
            <v>15000</v>
          </cell>
        </row>
        <row r="2460">
          <cell r="N2460" t="str">
            <v>2010607</v>
          </cell>
        </row>
        <row r="2460">
          <cell r="AJ2460" t="str">
            <v>3</v>
          </cell>
        </row>
        <row r="2461">
          <cell r="B2461" t="str">
            <v>603002</v>
          </cell>
        </row>
        <row r="2461">
          <cell r="J2461">
            <v>30000</v>
          </cell>
        </row>
        <row r="2461">
          <cell r="N2461" t="str">
            <v>2010607</v>
          </cell>
        </row>
        <row r="2461">
          <cell r="AJ2461" t="str">
            <v>3</v>
          </cell>
        </row>
        <row r="2462">
          <cell r="B2462" t="str">
            <v>603002</v>
          </cell>
        </row>
        <row r="2462">
          <cell r="J2462">
            <v>0</v>
          </cell>
        </row>
        <row r="2462">
          <cell r="N2462" t="str">
            <v>2010607</v>
          </cell>
        </row>
        <row r="2462">
          <cell r="AJ2462" t="str">
            <v>3</v>
          </cell>
        </row>
        <row r="2463">
          <cell r="B2463" t="str">
            <v>603002</v>
          </cell>
        </row>
        <row r="2463">
          <cell r="J2463">
            <v>6468.9</v>
          </cell>
        </row>
        <row r="2463">
          <cell r="N2463" t="str">
            <v>2010699</v>
          </cell>
        </row>
        <row r="2463">
          <cell r="AJ2463" t="str">
            <v>3</v>
          </cell>
        </row>
        <row r="2464">
          <cell r="B2464" t="str">
            <v>603002</v>
          </cell>
        </row>
        <row r="2464">
          <cell r="J2464">
            <v>45000</v>
          </cell>
        </row>
        <row r="2464">
          <cell r="N2464" t="str">
            <v>2010699</v>
          </cell>
        </row>
        <row r="2464">
          <cell r="AJ2464" t="str">
            <v>3</v>
          </cell>
        </row>
        <row r="2465">
          <cell r="B2465" t="str">
            <v>603002</v>
          </cell>
        </row>
        <row r="2465">
          <cell r="J2465">
            <v>11760</v>
          </cell>
        </row>
        <row r="2465">
          <cell r="N2465" t="str">
            <v>2010699</v>
          </cell>
        </row>
        <row r="2465">
          <cell r="AJ2465" t="str">
            <v>3</v>
          </cell>
        </row>
        <row r="2466">
          <cell r="B2466" t="str">
            <v>603002</v>
          </cell>
        </row>
        <row r="2466">
          <cell r="J2466">
            <v>15482</v>
          </cell>
        </row>
        <row r="2466">
          <cell r="N2466" t="str">
            <v>2010699</v>
          </cell>
        </row>
        <row r="2466">
          <cell r="AJ2466" t="str">
            <v>3</v>
          </cell>
        </row>
        <row r="2467">
          <cell r="B2467" t="str">
            <v>603002</v>
          </cell>
        </row>
        <row r="2467">
          <cell r="J2467">
            <v>13465.71</v>
          </cell>
        </row>
        <row r="2467">
          <cell r="N2467" t="str">
            <v>2010699</v>
          </cell>
        </row>
        <row r="2467">
          <cell r="AJ2467" t="str">
            <v>3</v>
          </cell>
        </row>
        <row r="2468">
          <cell r="B2468" t="str">
            <v>603002</v>
          </cell>
        </row>
        <row r="2468">
          <cell r="J2468">
            <v>5750</v>
          </cell>
        </row>
        <row r="2468">
          <cell r="N2468" t="str">
            <v>2010699</v>
          </cell>
        </row>
        <row r="2468">
          <cell r="AJ2468" t="str">
            <v>3</v>
          </cell>
        </row>
        <row r="2469">
          <cell r="B2469" t="str">
            <v>603002</v>
          </cell>
        </row>
        <row r="2469">
          <cell r="J2469">
            <v>45500</v>
          </cell>
        </row>
        <row r="2469">
          <cell r="N2469" t="str">
            <v>2010699</v>
          </cell>
        </row>
        <row r="2469">
          <cell r="AJ2469" t="str">
            <v>3</v>
          </cell>
        </row>
        <row r="2470">
          <cell r="B2470" t="str">
            <v>603002</v>
          </cell>
        </row>
        <row r="2470">
          <cell r="J2470">
            <v>100000</v>
          </cell>
        </row>
        <row r="2470">
          <cell r="N2470" t="str">
            <v>2010699</v>
          </cell>
        </row>
        <row r="2470">
          <cell r="AJ2470" t="str">
            <v>3</v>
          </cell>
        </row>
        <row r="2471">
          <cell r="B2471" t="str">
            <v>603002</v>
          </cell>
        </row>
        <row r="2471">
          <cell r="J2471">
            <v>6500</v>
          </cell>
        </row>
        <row r="2471">
          <cell r="N2471" t="str">
            <v>2010605</v>
          </cell>
        </row>
        <row r="2471">
          <cell r="AJ2471" t="str">
            <v>3</v>
          </cell>
        </row>
        <row r="2472">
          <cell r="B2472" t="str">
            <v>603002</v>
          </cell>
        </row>
        <row r="2472">
          <cell r="J2472">
            <v>20876.96</v>
          </cell>
        </row>
        <row r="2472">
          <cell r="N2472" t="str">
            <v>2010605</v>
          </cell>
        </row>
        <row r="2472">
          <cell r="AJ2472" t="str">
            <v>3</v>
          </cell>
        </row>
        <row r="2473">
          <cell r="B2473" t="str">
            <v>603002</v>
          </cell>
        </row>
        <row r="2473">
          <cell r="J2473">
            <v>0</v>
          </cell>
        </row>
        <row r="2473">
          <cell r="N2473" t="str">
            <v>2010605</v>
          </cell>
        </row>
        <row r="2473">
          <cell r="AJ2473" t="str">
            <v>3</v>
          </cell>
        </row>
        <row r="2474">
          <cell r="B2474" t="str">
            <v>603002</v>
          </cell>
        </row>
        <row r="2474">
          <cell r="J2474">
            <v>76496.68</v>
          </cell>
        </row>
        <row r="2474">
          <cell r="N2474" t="str">
            <v>2010650</v>
          </cell>
        </row>
        <row r="2474">
          <cell r="AJ2474" t="str">
            <v>1</v>
          </cell>
        </row>
        <row r="2475">
          <cell r="B2475" t="str">
            <v>603002</v>
          </cell>
        </row>
        <row r="2475">
          <cell r="J2475">
            <v>60196.91</v>
          </cell>
        </row>
        <row r="2475">
          <cell r="N2475" t="str">
            <v>2010650</v>
          </cell>
        </row>
        <row r="2475">
          <cell r="AJ2475" t="str">
            <v>1</v>
          </cell>
        </row>
        <row r="2476">
          <cell r="B2476" t="str">
            <v>603002</v>
          </cell>
        </row>
        <row r="2476">
          <cell r="J2476">
            <v>55011</v>
          </cell>
        </row>
        <row r="2476">
          <cell r="N2476" t="str">
            <v>2010650</v>
          </cell>
        </row>
        <row r="2476">
          <cell r="AJ2476" t="str">
            <v>1</v>
          </cell>
        </row>
        <row r="2477">
          <cell r="B2477" t="str">
            <v>603002</v>
          </cell>
        </row>
        <row r="2477">
          <cell r="J2477">
            <v>156025</v>
          </cell>
        </row>
        <row r="2477">
          <cell r="N2477" t="str">
            <v>2010650</v>
          </cell>
        </row>
        <row r="2477">
          <cell r="AJ2477" t="str">
            <v>1</v>
          </cell>
        </row>
        <row r="2478">
          <cell r="B2478" t="str">
            <v>603002</v>
          </cell>
        </row>
        <row r="2478">
          <cell r="J2478">
            <v>374076</v>
          </cell>
        </row>
        <row r="2478">
          <cell r="N2478" t="str">
            <v>2010650</v>
          </cell>
        </row>
        <row r="2478">
          <cell r="AJ2478" t="str">
            <v>1</v>
          </cell>
        </row>
        <row r="2479">
          <cell r="B2479" t="str">
            <v>603002</v>
          </cell>
        </row>
        <row r="2479">
          <cell r="J2479">
            <v>550</v>
          </cell>
        </row>
        <row r="2479">
          <cell r="N2479" t="str">
            <v>2010650</v>
          </cell>
        </row>
        <row r="2479">
          <cell r="AJ2479" t="str">
            <v>2</v>
          </cell>
        </row>
        <row r="2480">
          <cell r="B2480" t="str">
            <v>603002</v>
          </cell>
        </row>
        <row r="2480">
          <cell r="J2480">
            <v>91875</v>
          </cell>
        </row>
        <row r="2480">
          <cell r="N2480" t="str">
            <v>2010650</v>
          </cell>
        </row>
        <row r="2480">
          <cell r="AJ2480" t="str">
            <v>1</v>
          </cell>
        </row>
        <row r="2481">
          <cell r="B2481" t="str">
            <v>603002</v>
          </cell>
        </row>
        <row r="2481">
          <cell r="J2481">
            <v>2000</v>
          </cell>
        </row>
        <row r="2481">
          <cell r="N2481" t="str">
            <v>2010650</v>
          </cell>
        </row>
        <row r="2481">
          <cell r="AJ2481" t="str">
            <v>2</v>
          </cell>
        </row>
        <row r="2482">
          <cell r="B2482" t="str">
            <v>603002</v>
          </cell>
        </row>
        <row r="2482">
          <cell r="J2482">
            <v>2197</v>
          </cell>
        </row>
        <row r="2482">
          <cell r="N2482" t="str">
            <v>2010650</v>
          </cell>
        </row>
        <row r="2482">
          <cell r="AJ2482" t="str">
            <v>1</v>
          </cell>
        </row>
        <row r="2483">
          <cell r="B2483" t="str">
            <v>603002</v>
          </cell>
        </row>
        <row r="2483">
          <cell r="J2483">
            <v>21970</v>
          </cell>
        </row>
        <row r="2483">
          <cell r="N2483" t="str">
            <v>2010650</v>
          </cell>
        </row>
        <row r="2483">
          <cell r="AJ2483" t="str">
            <v>1</v>
          </cell>
        </row>
        <row r="2484">
          <cell r="B2484" t="str">
            <v>603002</v>
          </cell>
        </row>
        <row r="2484">
          <cell r="J2484">
            <v>54212.16</v>
          </cell>
        </row>
        <row r="2484">
          <cell r="N2484" t="str">
            <v>2010650</v>
          </cell>
        </row>
        <row r="2484">
          <cell r="AJ2484" t="str">
            <v>1</v>
          </cell>
        </row>
        <row r="2485">
          <cell r="B2485" t="str">
            <v>603002</v>
          </cell>
        </row>
        <row r="2485">
          <cell r="J2485">
            <v>144536.66</v>
          </cell>
        </row>
        <row r="2485">
          <cell r="N2485" t="str">
            <v>2010650</v>
          </cell>
        </row>
        <row r="2485">
          <cell r="AJ2485" t="str">
            <v>1</v>
          </cell>
        </row>
        <row r="2486">
          <cell r="B2486" t="str">
            <v>603002</v>
          </cell>
        </row>
        <row r="2486">
          <cell r="J2486">
            <v>9487.13</v>
          </cell>
        </row>
        <row r="2486">
          <cell r="N2486" t="str">
            <v>2010650</v>
          </cell>
        </row>
        <row r="2486">
          <cell r="AJ2486" t="str">
            <v>1</v>
          </cell>
        </row>
        <row r="2487">
          <cell r="B2487" t="str">
            <v>603002</v>
          </cell>
        </row>
        <row r="2487">
          <cell r="J2487">
            <v>108424.32</v>
          </cell>
        </row>
        <row r="2487">
          <cell r="N2487" t="str">
            <v>2010650</v>
          </cell>
        </row>
        <row r="2487">
          <cell r="AJ2487" t="str">
            <v>1</v>
          </cell>
        </row>
        <row r="2488">
          <cell r="B2488" t="str">
            <v>603002</v>
          </cell>
        </row>
        <row r="2488">
          <cell r="J2488">
            <v>1000</v>
          </cell>
        </row>
        <row r="2488">
          <cell r="N2488" t="str">
            <v>2010650</v>
          </cell>
        </row>
        <row r="2488">
          <cell r="AJ2488" t="str">
            <v>2</v>
          </cell>
        </row>
        <row r="2489">
          <cell r="B2489" t="str">
            <v>603002</v>
          </cell>
        </row>
        <row r="2489">
          <cell r="J2489">
            <v>17680</v>
          </cell>
        </row>
        <row r="2489">
          <cell r="N2489" t="str">
            <v>2010650</v>
          </cell>
        </row>
        <row r="2489">
          <cell r="AJ2489" t="str">
            <v>2</v>
          </cell>
        </row>
        <row r="2490">
          <cell r="B2490" t="str">
            <v>603002</v>
          </cell>
        </row>
        <row r="2490">
          <cell r="J2490">
            <v>20000</v>
          </cell>
        </row>
        <row r="2490">
          <cell r="N2490" t="str">
            <v>2010650</v>
          </cell>
        </row>
        <row r="2490">
          <cell r="AJ2490" t="str">
            <v>2</v>
          </cell>
        </row>
        <row r="2491">
          <cell r="B2491" t="str">
            <v>603002</v>
          </cell>
        </row>
        <row r="2491">
          <cell r="J2491">
            <v>0</v>
          </cell>
        </row>
        <row r="2491">
          <cell r="N2491" t="str">
            <v>2010650</v>
          </cell>
        </row>
        <row r="2491">
          <cell r="AJ2491" t="str">
            <v>2</v>
          </cell>
        </row>
        <row r="2492">
          <cell r="B2492" t="str">
            <v>603002</v>
          </cell>
        </row>
        <row r="2492">
          <cell r="J2492">
            <v>20000</v>
          </cell>
        </row>
        <row r="2492">
          <cell r="N2492" t="str">
            <v>2010650</v>
          </cell>
        </row>
        <row r="2492">
          <cell r="AJ2492" t="str">
            <v>2</v>
          </cell>
        </row>
        <row r="2493">
          <cell r="B2493" t="str">
            <v>603002</v>
          </cell>
        </row>
        <row r="2493">
          <cell r="J2493">
            <v>6867.59</v>
          </cell>
        </row>
        <row r="2493">
          <cell r="N2493" t="str">
            <v>2010650</v>
          </cell>
        </row>
        <row r="2493">
          <cell r="AJ2493" t="str">
            <v>2</v>
          </cell>
        </row>
        <row r="2494">
          <cell r="B2494" t="str">
            <v>603002</v>
          </cell>
        </row>
        <row r="2494">
          <cell r="J2494">
            <v>10000</v>
          </cell>
        </row>
        <row r="2494">
          <cell r="N2494" t="str">
            <v>2010650</v>
          </cell>
        </row>
        <row r="2494">
          <cell r="AJ2494" t="str">
            <v>2</v>
          </cell>
        </row>
        <row r="2495">
          <cell r="B2495" t="str">
            <v>603002</v>
          </cell>
        </row>
        <row r="2495">
          <cell r="J2495">
            <v>3451</v>
          </cell>
        </row>
        <row r="2495">
          <cell r="N2495" t="str">
            <v>2010650</v>
          </cell>
        </row>
        <row r="2495">
          <cell r="AJ2495" t="str">
            <v>2</v>
          </cell>
        </row>
        <row r="2496">
          <cell r="B2496" t="str">
            <v>603002</v>
          </cell>
        </row>
        <row r="2496">
          <cell r="J2496">
            <v>29656</v>
          </cell>
        </row>
        <row r="2496">
          <cell r="N2496" t="str">
            <v>2010650</v>
          </cell>
        </row>
        <row r="2496">
          <cell r="AJ2496" t="str">
            <v>2</v>
          </cell>
        </row>
        <row r="2497">
          <cell r="B2497" t="str">
            <v>603002</v>
          </cell>
        </row>
        <row r="2497">
          <cell r="J2497">
            <v>23724.8</v>
          </cell>
        </row>
        <row r="2497">
          <cell r="N2497" t="str">
            <v>2010650</v>
          </cell>
        </row>
        <row r="2497">
          <cell r="AJ2497" t="str">
            <v>2</v>
          </cell>
        </row>
        <row r="2498">
          <cell r="B2498" t="str">
            <v>603002</v>
          </cell>
        </row>
        <row r="2498">
          <cell r="J2498">
            <v>142348.8</v>
          </cell>
        </row>
        <row r="2498">
          <cell r="N2498" t="str">
            <v>2010650</v>
          </cell>
        </row>
        <row r="2498">
          <cell r="AJ2498" t="str">
            <v>1</v>
          </cell>
        </row>
        <row r="2499">
          <cell r="B2499" t="str">
            <v>603002</v>
          </cell>
        </row>
        <row r="2499">
          <cell r="J2499">
            <v>0</v>
          </cell>
        </row>
        <row r="2499">
          <cell r="N2499" t="str">
            <v>2010699</v>
          </cell>
        </row>
        <row r="2499">
          <cell r="AJ2499" t="str">
            <v>3</v>
          </cell>
        </row>
        <row r="2500">
          <cell r="B2500" t="str">
            <v>603002</v>
          </cell>
        </row>
        <row r="2500">
          <cell r="J2500">
            <v>6500</v>
          </cell>
        </row>
        <row r="2500">
          <cell r="N2500" t="str">
            <v>2010699</v>
          </cell>
        </row>
        <row r="2500">
          <cell r="AJ2500" t="str">
            <v>3</v>
          </cell>
        </row>
        <row r="2501">
          <cell r="B2501" t="str">
            <v>603002</v>
          </cell>
        </row>
        <row r="2501">
          <cell r="J2501">
            <v>80000</v>
          </cell>
        </row>
        <row r="2501">
          <cell r="N2501" t="str">
            <v>2010699</v>
          </cell>
        </row>
        <row r="2501">
          <cell r="AJ2501" t="str">
            <v>3</v>
          </cell>
        </row>
        <row r="2502">
          <cell r="B2502" t="str">
            <v>603002</v>
          </cell>
        </row>
        <row r="2502">
          <cell r="J2502">
            <v>20000</v>
          </cell>
        </row>
        <row r="2502">
          <cell r="N2502" t="str">
            <v>2010699</v>
          </cell>
        </row>
        <row r="2502">
          <cell r="AJ2502" t="str">
            <v>3</v>
          </cell>
        </row>
        <row r="2503">
          <cell r="B2503" t="str">
            <v>603002</v>
          </cell>
        </row>
        <row r="2503">
          <cell r="J2503">
            <v>50000</v>
          </cell>
        </row>
        <row r="2503">
          <cell r="N2503" t="str">
            <v>2010699</v>
          </cell>
        </row>
        <row r="2503">
          <cell r="AJ2503" t="str">
            <v>3</v>
          </cell>
        </row>
        <row r="2504">
          <cell r="B2504" t="str">
            <v>604001</v>
          </cell>
        </row>
        <row r="2504">
          <cell r="J2504">
            <v>0</v>
          </cell>
        </row>
        <row r="2504">
          <cell r="N2504" t="str">
            <v>2130119</v>
          </cell>
        </row>
        <row r="2504">
          <cell r="AJ2504" t="str">
            <v>3</v>
          </cell>
        </row>
        <row r="2505">
          <cell r="B2505" t="str">
            <v>604001</v>
          </cell>
        </row>
        <row r="2505">
          <cell r="J2505">
            <v>0</v>
          </cell>
        </row>
        <row r="2505">
          <cell r="N2505" t="str">
            <v>2130119</v>
          </cell>
        </row>
        <row r="2505">
          <cell r="AJ2505" t="str">
            <v>3</v>
          </cell>
        </row>
        <row r="2506">
          <cell r="B2506" t="str">
            <v>604001</v>
          </cell>
        </row>
        <row r="2506">
          <cell r="J2506">
            <v>0</v>
          </cell>
        </row>
        <row r="2506">
          <cell r="N2506" t="str">
            <v>2010302</v>
          </cell>
        </row>
        <row r="2506">
          <cell r="AJ2506" t="str">
            <v>3</v>
          </cell>
        </row>
        <row r="2507">
          <cell r="B2507" t="str">
            <v>604001</v>
          </cell>
        </row>
        <row r="2507">
          <cell r="J2507">
            <v>21330</v>
          </cell>
        </row>
        <row r="2507">
          <cell r="N2507" t="str">
            <v>2010302</v>
          </cell>
        </row>
        <row r="2507">
          <cell r="AJ2507" t="str">
            <v>3</v>
          </cell>
        </row>
        <row r="2508">
          <cell r="B2508" t="str">
            <v>604001</v>
          </cell>
        </row>
        <row r="2508">
          <cell r="J2508">
            <v>125000</v>
          </cell>
        </row>
        <row r="2508">
          <cell r="N2508" t="str">
            <v>2120501</v>
          </cell>
        </row>
        <row r="2508">
          <cell r="AJ2508" t="str">
            <v>3</v>
          </cell>
        </row>
        <row r="2509">
          <cell r="B2509" t="str">
            <v>604001</v>
          </cell>
        </row>
        <row r="2509">
          <cell r="J2509">
            <v>28363.41</v>
          </cell>
        </row>
        <row r="2509">
          <cell r="N2509" t="str">
            <v>2120501</v>
          </cell>
        </row>
        <row r="2509">
          <cell r="AJ2509" t="str">
            <v>3</v>
          </cell>
        </row>
        <row r="2510">
          <cell r="B2510" t="str">
            <v>604001</v>
          </cell>
        </row>
        <row r="2510">
          <cell r="J2510">
            <v>250000</v>
          </cell>
        </row>
        <row r="2510">
          <cell r="N2510" t="str">
            <v>2120501</v>
          </cell>
        </row>
        <row r="2510">
          <cell r="AJ2510" t="str">
            <v>3</v>
          </cell>
        </row>
        <row r="2511">
          <cell r="B2511" t="str">
            <v>604001</v>
          </cell>
        </row>
        <row r="2511">
          <cell r="J2511">
            <v>50000</v>
          </cell>
        </row>
        <row r="2511">
          <cell r="N2511" t="str">
            <v>2070899</v>
          </cell>
        </row>
        <row r="2511">
          <cell r="AJ2511" t="str">
            <v>3</v>
          </cell>
        </row>
        <row r="2512">
          <cell r="B2512" t="str">
            <v>604001</v>
          </cell>
        </row>
        <row r="2512">
          <cell r="J2512">
            <v>32595.05</v>
          </cell>
        </row>
        <row r="2512">
          <cell r="N2512" t="str">
            <v>2070899</v>
          </cell>
        </row>
        <row r="2512">
          <cell r="AJ2512" t="str">
            <v>3</v>
          </cell>
        </row>
        <row r="2513">
          <cell r="B2513" t="str">
            <v>604001</v>
          </cell>
        </row>
        <row r="2513">
          <cell r="J2513">
            <v>0</v>
          </cell>
        </row>
        <row r="2513">
          <cell r="N2513" t="str">
            <v>2130199</v>
          </cell>
        </row>
        <row r="2513">
          <cell r="AJ2513" t="str">
            <v>3</v>
          </cell>
        </row>
        <row r="2514">
          <cell r="B2514" t="str">
            <v>604001</v>
          </cell>
        </row>
        <row r="2514">
          <cell r="J2514">
            <v>2042980</v>
          </cell>
        </row>
        <row r="2514">
          <cell r="N2514" t="str">
            <v>2130705</v>
          </cell>
        </row>
        <row r="2514">
          <cell r="AJ2514" t="str">
            <v>3</v>
          </cell>
        </row>
        <row r="2515">
          <cell r="B2515" t="str">
            <v>604001</v>
          </cell>
        </row>
        <row r="2515">
          <cell r="J2515">
            <v>1269000</v>
          </cell>
        </row>
        <row r="2515">
          <cell r="N2515" t="str">
            <v>2130705</v>
          </cell>
        </row>
        <row r="2515">
          <cell r="AJ2515" t="str">
            <v>3</v>
          </cell>
        </row>
        <row r="2516">
          <cell r="B2516" t="str">
            <v>604001</v>
          </cell>
        </row>
        <row r="2516">
          <cell r="J2516">
            <v>86520</v>
          </cell>
        </row>
        <row r="2516">
          <cell r="N2516" t="str">
            <v>2130705</v>
          </cell>
        </row>
        <row r="2516">
          <cell r="AJ2516" t="str">
            <v>3</v>
          </cell>
        </row>
        <row r="2517">
          <cell r="B2517" t="str">
            <v>604001</v>
          </cell>
        </row>
        <row r="2517">
          <cell r="J2517">
            <v>0</v>
          </cell>
        </row>
        <row r="2517">
          <cell r="N2517" t="str">
            <v>2130705</v>
          </cell>
        </row>
        <row r="2517">
          <cell r="AJ2517" t="str">
            <v>3</v>
          </cell>
        </row>
        <row r="2518">
          <cell r="B2518" t="str">
            <v>604001</v>
          </cell>
        </row>
        <row r="2518">
          <cell r="J2518">
            <v>192000</v>
          </cell>
        </row>
        <row r="2518">
          <cell r="N2518" t="str">
            <v>2130705</v>
          </cell>
        </row>
        <row r="2518">
          <cell r="AJ2518" t="str">
            <v>3</v>
          </cell>
        </row>
        <row r="2519">
          <cell r="B2519" t="str">
            <v>604001</v>
          </cell>
        </row>
        <row r="2519">
          <cell r="J2519">
            <v>384000</v>
          </cell>
        </row>
        <row r="2519">
          <cell r="N2519" t="str">
            <v>2130705</v>
          </cell>
        </row>
        <row r="2519">
          <cell r="AJ2519" t="str">
            <v>3</v>
          </cell>
        </row>
        <row r="2520">
          <cell r="B2520" t="str">
            <v>604001</v>
          </cell>
        </row>
        <row r="2520">
          <cell r="J2520">
            <v>86418.24</v>
          </cell>
        </row>
        <row r="2520">
          <cell r="N2520" t="str">
            <v>2240299</v>
          </cell>
        </row>
        <row r="2520">
          <cell r="AJ2520" t="str">
            <v>3</v>
          </cell>
        </row>
        <row r="2521">
          <cell r="B2521" t="str">
            <v>604001</v>
          </cell>
        </row>
        <row r="2521">
          <cell r="J2521">
            <v>272538.73</v>
          </cell>
        </row>
        <row r="2521">
          <cell r="N2521" t="str">
            <v>2240299</v>
          </cell>
        </row>
        <row r="2521">
          <cell r="AJ2521" t="str">
            <v>3</v>
          </cell>
        </row>
        <row r="2522">
          <cell r="B2522" t="str">
            <v>604001</v>
          </cell>
        </row>
        <row r="2522">
          <cell r="J2522">
            <v>0</v>
          </cell>
        </row>
        <row r="2522">
          <cell r="N2522" t="str">
            <v>2120501</v>
          </cell>
        </row>
        <row r="2522">
          <cell r="AJ2522" t="str">
            <v>3</v>
          </cell>
        </row>
        <row r="2523">
          <cell r="B2523" t="str">
            <v>604001</v>
          </cell>
        </row>
        <row r="2523">
          <cell r="J2523">
            <v>0</v>
          </cell>
        </row>
        <row r="2523">
          <cell r="N2523" t="str">
            <v>2120501</v>
          </cell>
        </row>
        <row r="2523">
          <cell r="AJ2523" t="str">
            <v>3</v>
          </cell>
        </row>
        <row r="2524">
          <cell r="B2524" t="str">
            <v>604001</v>
          </cell>
        </row>
        <row r="2524">
          <cell r="J2524">
            <v>0</v>
          </cell>
        </row>
        <row r="2524">
          <cell r="N2524" t="str">
            <v>2120501</v>
          </cell>
        </row>
        <row r="2524">
          <cell r="AJ2524" t="str">
            <v>3</v>
          </cell>
        </row>
        <row r="2525">
          <cell r="B2525" t="str">
            <v>604001</v>
          </cell>
        </row>
        <row r="2525">
          <cell r="J2525">
            <v>0</v>
          </cell>
        </row>
        <row r="2525">
          <cell r="N2525" t="str">
            <v>2120501</v>
          </cell>
        </row>
        <row r="2525">
          <cell r="AJ2525" t="str">
            <v>3</v>
          </cell>
        </row>
        <row r="2526">
          <cell r="B2526" t="str">
            <v>604001</v>
          </cell>
        </row>
        <row r="2526">
          <cell r="J2526">
            <v>23700</v>
          </cell>
        </row>
        <row r="2526">
          <cell r="N2526" t="str">
            <v>2010302</v>
          </cell>
        </row>
        <row r="2526">
          <cell r="AJ2526" t="str">
            <v>3</v>
          </cell>
        </row>
        <row r="2527">
          <cell r="B2527" t="str">
            <v>604001</v>
          </cell>
        </row>
        <row r="2527">
          <cell r="J2527">
            <v>80000</v>
          </cell>
        </row>
        <row r="2527">
          <cell r="N2527" t="str">
            <v>2010302</v>
          </cell>
        </row>
        <row r="2527">
          <cell r="AJ2527" t="str">
            <v>3</v>
          </cell>
        </row>
        <row r="2528">
          <cell r="B2528" t="str">
            <v>604001</v>
          </cell>
        </row>
        <row r="2528">
          <cell r="J2528">
            <v>0</v>
          </cell>
        </row>
        <row r="2528">
          <cell r="N2528" t="str">
            <v>2130599</v>
          </cell>
        </row>
        <row r="2528">
          <cell r="AJ2528" t="str">
            <v>3</v>
          </cell>
        </row>
        <row r="2529">
          <cell r="B2529" t="str">
            <v>604001</v>
          </cell>
        </row>
        <row r="2529">
          <cell r="J2529">
            <v>7040</v>
          </cell>
        </row>
        <row r="2529">
          <cell r="N2529" t="str">
            <v>2010302</v>
          </cell>
        </row>
        <row r="2529">
          <cell r="AJ2529" t="str">
            <v>3</v>
          </cell>
        </row>
        <row r="2530">
          <cell r="B2530" t="str">
            <v>604001</v>
          </cell>
        </row>
        <row r="2530">
          <cell r="J2530">
            <v>499873</v>
          </cell>
        </row>
        <row r="2530">
          <cell r="N2530" t="str">
            <v>2100410</v>
          </cell>
        </row>
        <row r="2530">
          <cell r="AJ2530" t="str">
            <v>3</v>
          </cell>
        </row>
        <row r="2531">
          <cell r="B2531" t="str">
            <v>604001</v>
          </cell>
        </row>
        <row r="2531">
          <cell r="J2531">
            <v>500000</v>
          </cell>
        </row>
        <row r="2531">
          <cell r="N2531" t="str">
            <v>2100410</v>
          </cell>
        </row>
        <row r="2531">
          <cell r="AJ2531" t="str">
            <v>3</v>
          </cell>
        </row>
        <row r="2532">
          <cell r="B2532" t="str">
            <v>604001</v>
          </cell>
        </row>
        <row r="2532">
          <cell r="J2532">
            <v>0</v>
          </cell>
        </row>
        <row r="2532">
          <cell r="N2532" t="str">
            <v>2010302</v>
          </cell>
        </row>
        <row r="2532">
          <cell r="AJ2532" t="str">
            <v>3</v>
          </cell>
        </row>
        <row r="2533">
          <cell r="B2533" t="str">
            <v>604001</v>
          </cell>
        </row>
        <row r="2533">
          <cell r="J2533">
            <v>1200000</v>
          </cell>
        </row>
        <row r="2533">
          <cell r="N2533" t="str">
            <v>2010302</v>
          </cell>
        </row>
        <row r="2533">
          <cell r="AJ2533" t="str">
            <v>3</v>
          </cell>
        </row>
        <row r="2534">
          <cell r="B2534" t="str">
            <v>604001</v>
          </cell>
        </row>
        <row r="2534">
          <cell r="J2534">
            <v>17500</v>
          </cell>
        </row>
        <row r="2534">
          <cell r="N2534" t="str">
            <v>2240106</v>
          </cell>
        </row>
        <row r="2534">
          <cell r="AJ2534" t="str">
            <v>3</v>
          </cell>
        </row>
        <row r="2535">
          <cell r="B2535" t="str">
            <v>604001</v>
          </cell>
        </row>
        <row r="2535">
          <cell r="J2535">
            <v>43750</v>
          </cell>
        </row>
        <row r="2535">
          <cell r="N2535" t="str">
            <v>2240106</v>
          </cell>
        </row>
        <row r="2535">
          <cell r="AJ2535" t="str">
            <v>3</v>
          </cell>
        </row>
        <row r="2536">
          <cell r="B2536" t="str">
            <v>604001</v>
          </cell>
        </row>
        <row r="2536">
          <cell r="J2536">
            <v>43750</v>
          </cell>
        </row>
        <row r="2536">
          <cell r="N2536" t="str">
            <v>2240106</v>
          </cell>
        </row>
        <row r="2536">
          <cell r="AJ2536" t="str">
            <v>3</v>
          </cell>
        </row>
        <row r="2537">
          <cell r="B2537" t="str">
            <v>604001</v>
          </cell>
        </row>
        <row r="2537">
          <cell r="J2537">
            <v>0</v>
          </cell>
        </row>
        <row r="2537">
          <cell r="N2537" t="str">
            <v>2240106</v>
          </cell>
        </row>
        <row r="2537">
          <cell r="AJ2537" t="str">
            <v>3</v>
          </cell>
        </row>
        <row r="2538">
          <cell r="B2538" t="str">
            <v>604001</v>
          </cell>
        </row>
        <row r="2538">
          <cell r="J2538">
            <v>250000</v>
          </cell>
        </row>
        <row r="2538">
          <cell r="N2538" t="str">
            <v>2130599</v>
          </cell>
        </row>
        <row r="2538">
          <cell r="AJ2538" t="str">
            <v>3</v>
          </cell>
        </row>
        <row r="2539">
          <cell r="B2539" t="str">
            <v>604001</v>
          </cell>
        </row>
        <row r="2539">
          <cell r="J2539">
            <v>0</v>
          </cell>
        </row>
        <row r="2539">
          <cell r="N2539" t="str">
            <v>2010199</v>
          </cell>
        </row>
        <row r="2539">
          <cell r="AJ2539" t="str">
            <v>3</v>
          </cell>
        </row>
        <row r="2540">
          <cell r="B2540" t="str">
            <v>604001</v>
          </cell>
        </row>
        <row r="2540">
          <cell r="J2540">
            <v>0</v>
          </cell>
        </row>
        <row r="2540">
          <cell r="N2540" t="str">
            <v>2010199</v>
          </cell>
        </row>
        <row r="2540">
          <cell r="AJ2540" t="str">
            <v>3</v>
          </cell>
        </row>
        <row r="2541">
          <cell r="B2541" t="str">
            <v>604001</v>
          </cell>
        </row>
        <row r="2541">
          <cell r="J2541">
            <v>7730</v>
          </cell>
        </row>
        <row r="2541">
          <cell r="N2541" t="str">
            <v>2010199</v>
          </cell>
        </row>
        <row r="2541">
          <cell r="AJ2541" t="str">
            <v>3</v>
          </cell>
        </row>
        <row r="2542">
          <cell r="B2542" t="str">
            <v>604001</v>
          </cell>
        </row>
        <row r="2542">
          <cell r="J2542">
            <v>1235</v>
          </cell>
        </row>
        <row r="2542">
          <cell r="N2542" t="str">
            <v>2010199</v>
          </cell>
        </row>
        <row r="2542">
          <cell r="AJ2542" t="str">
            <v>3</v>
          </cell>
        </row>
        <row r="2543">
          <cell r="B2543" t="str">
            <v>604001</v>
          </cell>
        </row>
        <row r="2543">
          <cell r="J2543">
            <v>25275</v>
          </cell>
        </row>
        <row r="2543">
          <cell r="N2543" t="str">
            <v>2130199</v>
          </cell>
        </row>
        <row r="2543">
          <cell r="AJ2543" t="str">
            <v>3</v>
          </cell>
        </row>
        <row r="2544">
          <cell r="B2544" t="str">
            <v>604001</v>
          </cell>
        </row>
        <row r="2544">
          <cell r="J2544">
            <v>126375</v>
          </cell>
        </row>
        <row r="2544">
          <cell r="N2544" t="str">
            <v>2130199</v>
          </cell>
        </row>
        <row r="2544">
          <cell r="AJ2544" t="str">
            <v>3</v>
          </cell>
        </row>
        <row r="2545">
          <cell r="B2545" t="str">
            <v>604001</v>
          </cell>
        </row>
        <row r="2545">
          <cell r="J2545">
            <v>227475</v>
          </cell>
        </row>
        <row r="2545">
          <cell r="N2545" t="str">
            <v>2130199</v>
          </cell>
        </row>
        <row r="2545">
          <cell r="AJ2545" t="str">
            <v>3</v>
          </cell>
        </row>
        <row r="2546">
          <cell r="B2546" t="str">
            <v>604001</v>
          </cell>
        </row>
        <row r="2546">
          <cell r="J2546">
            <v>37410.75</v>
          </cell>
        </row>
        <row r="2546">
          <cell r="N2546" t="str">
            <v>2130199</v>
          </cell>
        </row>
        <row r="2546">
          <cell r="AJ2546" t="str">
            <v>3</v>
          </cell>
        </row>
        <row r="2547">
          <cell r="B2547" t="str">
            <v>604001</v>
          </cell>
        </row>
        <row r="2547">
          <cell r="J2547">
            <v>113750</v>
          </cell>
        </row>
        <row r="2547">
          <cell r="N2547" t="str">
            <v>2130199</v>
          </cell>
        </row>
        <row r="2547">
          <cell r="AJ2547" t="str">
            <v>3</v>
          </cell>
        </row>
        <row r="2548">
          <cell r="B2548" t="str">
            <v>604001</v>
          </cell>
        </row>
        <row r="2548">
          <cell r="J2548">
            <v>227500</v>
          </cell>
        </row>
        <row r="2548">
          <cell r="N2548" t="str">
            <v>2130199</v>
          </cell>
        </row>
        <row r="2548">
          <cell r="AJ2548" t="str">
            <v>3</v>
          </cell>
        </row>
        <row r="2549">
          <cell r="B2549" t="str">
            <v>604001</v>
          </cell>
        </row>
        <row r="2549">
          <cell r="J2549">
            <v>7657.55</v>
          </cell>
        </row>
        <row r="2549">
          <cell r="N2549" t="str">
            <v>2130199</v>
          </cell>
        </row>
        <row r="2549">
          <cell r="AJ2549" t="str">
            <v>3</v>
          </cell>
        </row>
        <row r="2550">
          <cell r="B2550" t="str">
            <v>604001</v>
          </cell>
        </row>
        <row r="2550">
          <cell r="J2550">
            <v>11730</v>
          </cell>
        </row>
        <row r="2550">
          <cell r="N2550" t="str">
            <v>2010302</v>
          </cell>
        </row>
        <row r="2550">
          <cell r="AJ2550" t="str">
            <v>3</v>
          </cell>
        </row>
        <row r="2551">
          <cell r="B2551" t="str">
            <v>604001</v>
          </cell>
        </row>
        <row r="2551">
          <cell r="J2551">
            <v>500000</v>
          </cell>
        </row>
        <row r="2551">
          <cell r="N2551" t="str">
            <v>2010302</v>
          </cell>
        </row>
        <row r="2551">
          <cell r="AJ2551" t="str">
            <v>3</v>
          </cell>
        </row>
        <row r="2552">
          <cell r="B2552" t="str">
            <v>604001</v>
          </cell>
        </row>
        <row r="2552">
          <cell r="J2552">
            <v>12850</v>
          </cell>
        </row>
        <row r="2552">
          <cell r="N2552" t="str">
            <v>2010302</v>
          </cell>
        </row>
        <row r="2552">
          <cell r="AJ2552" t="str">
            <v>3</v>
          </cell>
        </row>
        <row r="2553">
          <cell r="B2553" t="str">
            <v>604001</v>
          </cell>
        </row>
        <row r="2553">
          <cell r="J2553">
            <v>0</v>
          </cell>
        </row>
        <row r="2553">
          <cell r="N2553" t="str">
            <v>2010302</v>
          </cell>
        </row>
        <row r="2553">
          <cell r="AJ2553" t="str">
            <v>3</v>
          </cell>
        </row>
        <row r="2554">
          <cell r="B2554" t="str">
            <v>604001</v>
          </cell>
        </row>
        <row r="2554">
          <cell r="J2554">
            <v>8814</v>
          </cell>
        </row>
        <row r="2554">
          <cell r="N2554" t="str">
            <v>2010302</v>
          </cell>
        </row>
        <row r="2554">
          <cell r="AJ2554" t="str">
            <v>3</v>
          </cell>
        </row>
        <row r="2555">
          <cell r="B2555" t="str">
            <v>604001</v>
          </cell>
        </row>
        <row r="2555">
          <cell r="J2555">
            <v>0</v>
          </cell>
        </row>
        <row r="2555">
          <cell r="N2555" t="str">
            <v>2010302</v>
          </cell>
        </row>
        <row r="2555">
          <cell r="AJ2555" t="str">
            <v>3</v>
          </cell>
        </row>
        <row r="2556">
          <cell r="B2556" t="str">
            <v>604001</v>
          </cell>
        </row>
        <row r="2556">
          <cell r="J2556">
            <v>0</v>
          </cell>
        </row>
        <row r="2556">
          <cell r="N2556" t="str">
            <v>2010302</v>
          </cell>
        </row>
        <row r="2556">
          <cell r="AJ2556" t="str">
            <v>3</v>
          </cell>
        </row>
        <row r="2557">
          <cell r="B2557" t="str">
            <v>604001</v>
          </cell>
        </row>
        <row r="2557">
          <cell r="J2557">
            <v>0</v>
          </cell>
        </row>
        <row r="2557">
          <cell r="N2557" t="str">
            <v>2010302</v>
          </cell>
        </row>
        <row r="2557">
          <cell r="AJ2557" t="str">
            <v>3</v>
          </cell>
        </row>
        <row r="2558">
          <cell r="B2558" t="str">
            <v>604001</v>
          </cell>
        </row>
        <row r="2558">
          <cell r="J2558">
            <v>14379</v>
          </cell>
        </row>
        <row r="2558">
          <cell r="N2558" t="str">
            <v>2010302</v>
          </cell>
        </row>
        <row r="2558">
          <cell r="AJ2558" t="str">
            <v>3</v>
          </cell>
        </row>
        <row r="2559">
          <cell r="B2559" t="str">
            <v>604001</v>
          </cell>
        </row>
        <row r="2559">
          <cell r="J2559">
            <v>10910.5</v>
          </cell>
        </row>
        <row r="2559">
          <cell r="N2559" t="str">
            <v>2070199</v>
          </cell>
        </row>
        <row r="2559">
          <cell r="AJ2559" t="str">
            <v>3</v>
          </cell>
        </row>
        <row r="2560">
          <cell r="B2560" t="str">
            <v>604001</v>
          </cell>
        </row>
        <row r="2560">
          <cell r="J2560">
            <v>37000</v>
          </cell>
        </row>
        <row r="2560">
          <cell r="N2560" t="str">
            <v>2070199</v>
          </cell>
        </row>
        <row r="2560">
          <cell r="AJ2560" t="str">
            <v>3</v>
          </cell>
        </row>
        <row r="2561">
          <cell r="B2561" t="str">
            <v>604001</v>
          </cell>
        </row>
        <row r="2561">
          <cell r="J2561">
            <v>74000</v>
          </cell>
        </row>
        <row r="2561">
          <cell r="N2561" t="str">
            <v>2070199</v>
          </cell>
        </row>
        <row r="2561">
          <cell r="AJ2561" t="str">
            <v>3</v>
          </cell>
        </row>
        <row r="2562">
          <cell r="B2562" t="str">
            <v>604001</v>
          </cell>
        </row>
        <row r="2562">
          <cell r="J2562">
            <v>11300</v>
          </cell>
        </row>
        <row r="2562">
          <cell r="N2562" t="str">
            <v>2070199</v>
          </cell>
        </row>
        <row r="2562">
          <cell r="AJ2562" t="str">
            <v>3</v>
          </cell>
        </row>
        <row r="2563">
          <cell r="B2563" t="str">
            <v>604001</v>
          </cell>
        </row>
        <row r="2563">
          <cell r="J2563">
            <v>3800</v>
          </cell>
        </row>
        <row r="2563">
          <cell r="N2563" t="str">
            <v>2070199</v>
          </cell>
        </row>
        <row r="2563">
          <cell r="AJ2563" t="str">
            <v>3</v>
          </cell>
        </row>
        <row r="2564">
          <cell r="B2564" t="str">
            <v>604001</v>
          </cell>
        </row>
        <row r="2564">
          <cell r="J2564">
            <v>22600</v>
          </cell>
        </row>
        <row r="2564">
          <cell r="N2564" t="str">
            <v>2070199</v>
          </cell>
        </row>
        <row r="2564">
          <cell r="AJ2564" t="str">
            <v>3</v>
          </cell>
        </row>
        <row r="2565">
          <cell r="B2565" t="str">
            <v>604001</v>
          </cell>
        </row>
        <row r="2565">
          <cell r="J2565">
            <v>1650000</v>
          </cell>
        </row>
        <row r="2565">
          <cell r="N2565" t="str">
            <v>2130599</v>
          </cell>
        </row>
        <row r="2565">
          <cell r="AJ2565" t="str">
            <v>3</v>
          </cell>
        </row>
        <row r="2566">
          <cell r="B2566" t="str">
            <v>604001</v>
          </cell>
        </row>
        <row r="2566">
          <cell r="J2566">
            <v>1153072.03</v>
          </cell>
        </row>
        <row r="2566">
          <cell r="N2566" t="str">
            <v>2130599</v>
          </cell>
        </row>
        <row r="2566">
          <cell r="AJ2566" t="str">
            <v>3</v>
          </cell>
        </row>
        <row r="2567">
          <cell r="B2567" t="str">
            <v>604001</v>
          </cell>
        </row>
        <row r="2567">
          <cell r="J2567">
            <v>170000</v>
          </cell>
        </row>
        <row r="2567">
          <cell r="N2567" t="str">
            <v>2130504</v>
          </cell>
        </row>
        <row r="2567">
          <cell r="AJ2567" t="str">
            <v>3</v>
          </cell>
        </row>
        <row r="2568">
          <cell r="B2568" t="str">
            <v>604001</v>
          </cell>
        </row>
        <row r="2568">
          <cell r="J2568">
            <v>450000</v>
          </cell>
        </row>
        <row r="2568">
          <cell r="N2568" t="str">
            <v>2120104</v>
          </cell>
        </row>
        <row r="2568">
          <cell r="AJ2568" t="str">
            <v>3</v>
          </cell>
        </row>
        <row r="2569">
          <cell r="B2569" t="str">
            <v>604001</v>
          </cell>
        </row>
        <row r="2569">
          <cell r="J2569">
            <v>175584.21</v>
          </cell>
        </row>
        <row r="2569">
          <cell r="N2569" t="str">
            <v>2120104</v>
          </cell>
        </row>
        <row r="2569">
          <cell r="AJ2569" t="str">
            <v>3</v>
          </cell>
        </row>
        <row r="2570">
          <cell r="B2570" t="str">
            <v>604001</v>
          </cell>
        </row>
        <row r="2570">
          <cell r="J2570">
            <v>900000</v>
          </cell>
        </row>
        <row r="2570">
          <cell r="N2570" t="str">
            <v>2120104</v>
          </cell>
        </row>
        <row r="2570">
          <cell r="AJ2570" t="str">
            <v>3</v>
          </cell>
        </row>
        <row r="2571">
          <cell r="B2571" t="str">
            <v>604001</v>
          </cell>
        </row>
        <row r="2571">
          <cell r="J2571">
            <v>1327854.7</v>
          </cell>
        </row>
        <row r="2571">
          <cell r="N2571" t="str">
            <v>2010301</v>
          </cell>
        </row>
        <row r="2571">
          <cell r="AJ2571" t="str">
            <v>1</v>
          </cell>
        </row>
        <row r="2572">
          <cell r="B2572" t="str">
            <v>604001</v>
          </cell>
        </row>
        <row r="2572">
          <cell r="J2572">
            <v>516322.73</v>
          </cell>
        </row>
        <row r="2572">
          <cell r="N2572" t="str">
            <v>2010301</v>
          </cell>
        </row>
        <row r="2572">
          <cell r="AJ2572" t="str">
            <v>1</v>
          </cell>
        </row>
        <row r="2573">
          <cell r="B2573" t="str">
            <v>604001</v>
          </cell>
        </row>
        <row r="2573">
          <cell r="J2573">
            <v>1109686.44</v>
          </cell>
        </row>
        <row r="2573">
          <cell r="N2573" t="str">
            <v>2010301</v>
          </cell>
        </row>
        <row r="2573">
          <cell r="AJ2573" t="str">
            <v>1</v>
          </cell>
        </row>
        <row r="2574">
          <cell r="B2574" t="str">
            <v>604001</v>
          </cell>
        </row>
        <row r="2574">
          <cell r="J2574">
            <v>1247632.09</v>
          </cell>
        </row>
        <row r="2574">
          <cell r="N2574" t="str">
            <v>2010301</v>
          </cell>
        </row>
        <row r="2574">
          <cell r="AJ2574" t="str">
            <v>1</v>
          </cell>
        </row>
        <row r="2575">
          <cell r="B2575" t="str">
            <v>604001</v>
          </cell>
        </row>
        <row r="2575">
          <cell r="J2575">
            <v>148339.89</v>
          </cell>
        </row>
        <row r="2575">
          <cell r="N2575" t="str">
            <v>2010301</v>
          </cell>
        </row>
        <row r="2575">
          <cell r="AJ2575" t="str">
            <v>2</v>
          </cell>
        </row>
        <row r="2576">
          <cell r="B2576" t="str">
            <v>604001</v>
          </cell>
        </row>
        <row r="2576">
          <cell r="J2576">
            <v>38668.77</v>
          </cell>
        </row>
        <row r="2576">
          <cell r="N2576" t="str">
            <v>2010301</v>
          </cell>
        </row>
        <row r="2576">
          <cell r="AJ2576" t="str">
            <v>2</v>
          </cell>
        </row>
        <row r="2577">
          <cell r="B2577" t="str">
            <v>604001</v>
          </cell>
        </row>
        <row r="2577">
          <cell r="J2577">
            <v>199309.3</v>
          </cell>
        </row>
        <row r="2577">
          <cell r="N2577" t="str">
            <v>2010301</v>
          </cell>
        </row>
        <row r="2577">
          <cell r="AJ2577" t="str">
            <v>1</v>
          </cell>
        </row>
        <row r="2578">
          <cell r="B2578" t="str">
            <v>604001</v>
          </cell>
        </row>
        <row r="2578">
          <cell r="J2578">
            <v>0</v>
          </cell>
        </row>
        <row r="2578">
          <cell r="N2578" t="str">
            <v>2010301</v>
          </cell>
        </row>
        <row r="2578">
          <cell r="AJ2578" t="str">
            <v>2</v>
          </cell>
        </row>
        <row r="2579">
          <cell r="B2579" t="str">
            <v>604001</v>
          </cell>
        </row>
        <row r="2579">
          <cell r="J2579">
            <v>41100</v>
          </cell>
        </row>
        <row r="2579">
          <cell r="N2579" t="str">
            <v>2010301</v>
          </cell>
        </row>
        <row r="2579">
          <cell r="AJ2579" t="str">
            <v>1</v>
          </cell>
        </row>
        <row r="2580">
          <cell r="B2580" t="str">
            <v>604001</v>
          </cell>
        </row>
        <row r="2580">
          <cell r="J2580">
            <v>52728</v>
          </cell>
        </row>
        <row r="2580">
          <cell r="N2580" t="str">
            <v>2010301</v>
          </cell>
        </row>
        <row r="2580">
          <cell r="AJ2580" t="str">
            <v>1</v>
          </cell>
        </row>
        <row r="2581">
          <cell r="B2581" t="str">
            <v>604001</v>
          </cell>
        </row>
        <row r="2581">
          <cell r="J2581">
            <v>0</v>
          </cell>
        </row>
        <row r="2581">
          <cell r="N2581" t="str">
            <v>2010301</v>
          </cell>
        </row>
        <row r="2581">
          <cell r="AJ2581" t="str">
            <v>1</v>
          </cell>
        </row>
        <row r="2582">
          <cell r="B2582" t="str">
            <v>604001</v>
          </cell>
        </row>
        <row r="2582">
          <cell r="J2582">
            <v>685057.07</v>
          </cell>
        </row>
        <row r="2582">
          <cell r="N2582" t="str">
            <v>2010301</v>
          </cell>
        </row>
        <row r="2582">
          <cell r="AJ2582" t="str">
            <v>1</v>
          </cell>
        </row>
        <row r="2583">
          <cell r="B2583" t="str">
            <v>604001</v>
          </cell>
        </row>
        <row r="2583">
          <cell r="J2583">
            <v>230113.5</v>
          </cell>
        </row>
        <row r="2583">
          <cell r="N2583" t="str">
            <v>2010301</v>
          </cell>
        </row>
        <row r="2583">
          <cell r="AJ2583" t="str">
            <v>1</v>
          </cell>
        </row>
        <row r="2584">
          <cell r="B2584" t="str">
            <v>604001</v>
          </cell>
        </row>
        <row r="2584">
          <cell r="J2584">
            <v>450400.24</v>
          </cell>
        </row>
        <row r="2584">
          <cell r="N2584" t="str">
            <v>2010301</v>
          </cell>
        </row>
        <row r="2584">
          <cell r="AJ2584" t="str">
            <v>1</v>
          </cell>
        </row>
        <row r="2585">
          <cell r="B2585" t="str">
            <v>604001</v>
          </cell>
        </row>
        <row r="2585">
          <cell r="J2585">
            <v>32272.32</v>
          </cell>
        </row>
        <row r="2585">
          <cell r="N2585" t="str">
            <v>2010301</v>
          </cell>
        </row>
        <row r="2585">
          <cell r="AJ2585" t="str">
            <v>2</v>
          </cell>
        </row>
        <row r="2586">
          <cell r="B2586" t="str">
            <v>604001</v>
          </cell>
        </row>
        <row r="2586">
          <cell r="J2586">
            <v>2200</v>
          </cell>
        </row>
        <row r="2586">
          <cell r="N2586" t="str">
            <v>2010301</v>
          </cell>
        </row>
        <row r="2586">
          <cell r="AJ2586" t="str">
            <v>2</v>
          </cell>
        </row>
        <row r="2587">
          <cell r="B2587" t="str">
            <v>604001</v>
          </cell>
        </row>
        <row r="2587">
          <cell r="J2587">
            <v>0</v>
          </cell>
        </row>
        <row r="2587">
          <cell r="N2587" t="str">
            <v>2010301</v>
          </cell>
        </row>
        <row r="2587">
          <cell r="AJ2587" t="str">
            <v>2</v>
          </cell>
        </row>
        <row r="2588">
          <cell r="B2588" t="str">
            <v>604001</v>
          </cell>
        </row>
        <row r="2588">
          <cell r="J2588">
            <v>18693.65</v>
          </cell>
        </row>
        <row r="2588">
          <cell r="N2588" t="str">
            <v>2010301</v>
          </cell>
        </row>
        <row r="2588">
          <cell r="AJ2588" t="str">
            <v>2</v>
          </cell>
        </row>
        <row r="2589">
          <cell r="B2589" t="str">
            <v>604001</v>
          </cell>
        </row>
        <row r="2589">
          <cell r="J2589">
            <v>9300</v>
          </cell>
        </row>
        <row r="2589">
          <cell r="N2589" t="str">
            <v>2010301</v>
          </cell>
        </row>
        <row r="2589">
          <cell r="AJ2589" t="str">
            <v>2</v>
          </cell>
        </row>
        <row r="2590">
          <cell r="B2590" t="str">
            <v>604001</v>
          </cell>
        </row>
        <row r="2590">
          <cell r="J2590">
            <v>5398.05</v>
          </cell>
        </row>
        <row r="2590">
          <cell r="N2590" t="str">
            <v>2010301</v>
          </cell>
        </row>
        <row r="2590">
          <cell r="AJ2590" t="str">
            <v>2</v>
          </cell>
        </row>
        <row r="2591">
          <cell r="B2591" t="str">
            <v>604001</v>
          </cell>
        </row>
        <row r="2591">
          <cell r="J2591">
            <v>87000</v>
          </cell>
        </row>
        <row r="2591">
          <cell r="N2591" t="str">
            <v>2010301</v>
          </cell>
        </row>
        <row r="2591">
          <cell r="AJ2591" t="str">
            <v>2</v>
          </cell>
        </row>
        <row r="2592">
          <cell r="B2592" t="str">
            <v>604001</v>
          </cell>
        </row>
        <row r="2592">
          <cell r="J2592">
            <v>32769.5</v>
          </cell>
        </row>
        <row r="2592">
          <cell r="N2592" t="str">
            <v>2010301</v>
          </cell>
        </row>
        <row r="2592">
          <cell r="AJ2592" t="str">
            <v>2</v>
          </cell>
        </row>
        <row r="2593">
          <cell r="B2593" t="str">
            <v>604001</v>
          </cell>
        </row>
        <row r="2593">
          <cell r="J2593">
            <v>80000</v>
          </cell>
        </row>
        <row r="2593">
          <cell r="N2593" t="str">
            <v>2010301</v>
          </cell>
        </row>
        <row r="2593">
          <cell r="AJ2593" t="str">
            <v>2</v>
          </cell>
        </row>
        <row r="2594">
          <cell r="B2594" t="str">
            <v>604001</v>
          </cell>
        </row>
        <row r="2594">
          <cell r="J2594">
            <v>31555.64</v>
          </cell>
        </row>
        <row r="2594">
          <cell r="N2594" t="str">
            <v>2010301</v>
          </cell>
        </row>
        <row r="2594">
          <cell r="AJ2594" t="str">
            <v>2</v>
          </cell>
        </row>
        <row r="2595">
          <cell r="B2595" t="str">
            <v>604001</v>
          </cell>
        </row>
        <row r="2595">
          <cell r="J2595">
            <v>21750</v>
          </cell>
        </row>
        <row r="2595">
          <cell r="N2595" t="str">
            <v>2010301</v>
          </cell>
        </row>
        <row r="2595">
          <cell r="AJ2595" t="str">
            <v>2</v>
          </cell>
        </row>
        <row r="2596">
          <cell r="B2596" t="str">
            <v>604001</v>
          </cell>
        </row>
        <row r="2596">
          <cell r="J2596">
            <v>780</v>
          </cell>
        </row>
        <row r="2596">
          <cell r="N2596" t="str">
            <v>2010302</v>
          </cell>
        </row>
        <row r="2596">
          <cell r="AJ2596" t="str">
            <v>2</v>
          </cell>
        </row>
        <row r="2597">
          <cell r="B2597" t="str">
            <v>604001</v>
          </cell>
        </row>
        <row r="2597">
          <cell r="J2597">
            <v>38959</v>
          </cell>
        </row>
        <row r="2597">
          <cell r="N2597" t="str">
            <v>2010301</v>
          </cell>
        </row>
        <row r="2597">
          <cell r="AJ2597" t="str">
            <v>2</v>
          </cell>
        </row>
        <row r="2598">
          <cell r="B2598" t="str">
            <v>604001</v>
          </cell>
        </row>
        <row r="2598">
          <cell r="J2598">
            <v>583252</v>
          </cell>
        </row>
        <row r="2598">
          <cell r="N2598" t="str">
            <v>2010301</v>
          </cell>
        </row>
        <row r="2598">
          <cell r="AJ2598" t="str">
            <v>1</v>
          </cell>
        </row>
        <row r="2599">
          <cell r="B2599" t="str">
            <v>604001</v>
          </cell>
        </row>
        <row r="2599">
          <cell r="J2599">
            <v>776000</v>
          </cell>
        </row>
        <row r="2599">
          <cell r="N2599" t="str">
            <v>2100410</v>
          </cell>
        </row>
        <row r="2599">
          <cell r="AJ2599" t="str">
            <v>3</v>
          </cell>
        </row>
        <row r="2600">
          <cell r="B2600" t="str">
            <v>604001</v>
          </cell>
        </row>
        <row r="2600">
          <cell r="J2600">
            <v>572192.39</v>
          </cell>
        </row>
        <row r="2600">
          <cell r="N2600" t="str">
            <v>2100410</v>
          </cell>
        </row>
        <row r="2600">
          <cell r="AJ2600" t="str">
            <v>3</v>
          </cell>
        </row>
        <row r="2601">
          <cell r="B2601" t="str">
            <v>604001</v>
          </cell>
        </row>
        <row r="2601">
          <cell r="J2601">
            <v>0</v>
          </cell>
        </row>
        <row r="2601">
          <cell r="N2601" t="str">
            <v>2010302</v>
          </cell>
        </row>
        <row r="2601">
          <cell r="AJ2601" t="str">
            <v>3</v>
          </cell>
        </row>
        <row r="2602">
          <cell r="B2602" t="str">
            <v>604001</v>
          </cell>
        </row>
        <row r="2602">
          <cell r="J2602">
            <v>23896</v>
          </cell>
        </row>
        <row r="2602">
          <cell r="N2602" t="str">
            <v>2010302</v>
          </cell>
        </row>
        <row r="2602">
          <cell r="AJ2602" t="str">
            <v>3</v>
          </cell>
        </row>
        <row r="2603">
          <cell r="B2603" t="str">
            <v>604001</v>
          </cell>
        </row>
        <row r="2603">
          <cell r="J2603">
            <v>49158.46</v>
          </cell>
        </row>
        <row r="2603">
          <cell r="N2603" t="str">
            <v>2010302</v>
          </cell>
        </row>
        <row r="2603">
          <cell r="AJ2603" t="str">
            <v>3</v>
          </cell>
        </row>
        <row r="2604">
          <cell r="B2604" t="str">
            <v>604001</v>
          </cell>
        </row>
        <row r="2604">
          <cell r="J2604">
            <v>14120</v>
          </cell>
        </row>
        <row r="2604">
          <cell r="N2604" t="str">
            <v>2010302</v>
          </cell>
        </row>
        <row r="2604">
          <cell r="AJ2604" t="str">
            <v>3</v>
          </cell>
        </row>
        <row r="2605">
          <cell r="B2605" t="str">
            <v>604001</v>
          </cell>
        </row>
        <row r="2605">
          <cell r="J2605">
            <v>70000</v>
          </cell>
        </row>
        <row r="2605">
          <cell r="N2605" t="str">
            <v>2010302</v>
          </cell>
        </row>
        <row r="2605">
          <cell r="AJ2605" t="str">
            <v>3</v>
          </cell>
        </row>
        <row r="2606">
          <cell r="B2606" t="str">
            <v>604001</v>
          </cell>
        </row>
        <row r="2606">
          <cell r="J2606">
            <v>120000</v>
          </cell>
        </row>
        <row r="2606">
          <cell r="N2606" t="str">
            <v>2010302</v>
          </cell>
        </row>
        <row r="2606">
          <cell r="AJ2606" t="str">
            <v>3</v>
          </cell>
        </row>
        <row r="2607">
          <cell r="B2607" t="str">
            <v>604001</v>
          </cell>
        </row>
        <row r="2607">
          <cell r="J2607">
            <v>90000</v>
          </cell>
        </row>
        <row r="2607">
          <cell r="N2607" t="str">
            <v>2010302</v>
          </cell>
        </row>
        <row r="2607">
          <cell r="AJ2607" t="str">
            <v>3</v>
          </cell>
        </row>
        <row r="2608">
          <cell r="B2608" t="str">
            <v>604001</v>
          </cell>
        </row>
        <row r="2608">
          <cell r="J2608">
            <v>140000</v>
          </cell>
        </row>
        <row r="2608">
          <cell r="N2608" t="str">
            <v>2010302</v>
          </cell>
        </row>
        <row r="2608">
          <cell r="AJ2608" t="str">
            <v>3</v>
          </cell>
        </row>
        <row r="2609">
          <cell r="B2609" t="str">
            <v>604001</v>
          </cell>
        </row>
        <row r="2609">
          <cell r="J2609">
            <v>80000</v>
          </cell>
        </row>
        <row r="2609">
          <cell r="N2609" t="str">
            <v>2010302</v>
          </cell>
        </row>
        <row r="2609">
          <cell r="AJ2609" t="str">
            <v>3</v>
          </cell>
        </row>
        <row r="2610">
          <cell r="B2610" t="str">
            <v>604001</v>
          </cell>
        </row>
        <row r="2610">
          <cell r="J2610">
            <v>100000</v>
          </cell>
        </row>
        <row r="2610">
          <cell r="N2610" t="str">
            <v>2010302</v>
          </cell>
        </row>
        <row r="2610">
          <cell r="AJ2610" t="str">
            <v>3</v>
          </cell>
        </row>
        <row r="2611">
          <cell r="B2611" t="str">
            <v>604001</v>
          </cell>
        </row>
        <row r="2611">
          <cell r="J2611">
            <v>50000</v>
          </cell>
        </row>
        <row r="2611">
          <cell r="N2611" t="str">
            <v>2010302</v>
          </cell>
        </row>
        <row r="2611">
          <cell r="AJ2611" t="str">
            <v>3</v>
          </cell>
        </row>
        <row r="2612">
          <cell r="B2612" t="str">
            <v>604001</v>
          </cell>
        </row>
        <row r="2612">
          <cell r="J2612">
            <v>0</v>
          </cell>
        </row>
        <row r="2612">
          <cell r="N2612" t="str">
            <v>2010302</v>
          </cell>
        </row>
        <row r="2612">
          <cell r="AJ2612" t="str">
            <v>3</v>
          </cell>
        </row>
        <row r="2613">
          <cell r="B2613" t="str">
            <v>604001</v>
          </cell>
        </row>
        <row r="2613">
          <cell r="J2613">
            <v>10000</v>
          </cell>
        </row>
        <row r="2613">
          <cell r="N2613" t="str">
            <v>2010302</v>
          </cell>
        </row>
        <row r="2613">
          <cell r="AJ2613" t="str">
            <v>3</v>
          </cell>
        </row>
        <row r="2614">
          <cell r="B2614" t="str">
            <v>604001</v>
          </cell>
        </row>
        <row r="2614">
          <cell r="J2614">
            <v>0</v>
          </cell>
        </row>
        <row r="2614">
          <cell r="N2614" t="str">
            <v>2010302</v>
          </cell>
        </row>
        <row r="2614">
          <cell r="AJ2614" t="str">
            <v>3</v>
          </cell>
        </row>
        <row r="2615">
          <cell r="B2615" t="str">
            <v>604002</v>
          </cell>
        </row>
        <row r="2615">
          <cell r="J2615">
            <v>100000</v>
          </cell>
        </row>
        <row r="2615">
          <cell r="N2615" t="str">
            <v>2010699</v>
          </cell>
        </row>
        <row r="2615">
          <cell r="AJ2615" t="str">
            <v>3</v>
          </cell>
        </row>
        <row r="2616">
          <cell r="B2616" t="str">
            <v>604002</v>
          </cell>
        </row>
        <row r="2616">
          <cell r="J2616">
            <v>8951</v>
          </cell>
        </row>
        <row r="2616">
          <cell r="N2616" t="str">
            <v>2010699</v>
          </cell>
        </row>
        <row r="2616">
          <cell r="AJ2616" t="str">
            <v>3</v>
          </cell>
        </row>
        <row r="2617">
          <cell r="B2617" t="str">
            <v>604002</v>
          </cell>
        </row>
        <row r="2617">
          <cell r="J2617">
            <v>18475</v>
          </cell>
        </row>
        <row r="2617">
          <cell r="N2617" t="str">
            <v>2010699</v>
          </cell>
        </row>
        <row r="2617">
          <cell r="AJ2617" t="str">
            <v>3</v>
          </cell>
        </row>
        <row r="2618">
          <cell r="B2618" t="str">
            <v>604002</v>
          </cell>
        </row>
        <row r="2618">
          <cell r="J2618">
            <v>18274</v>
          </cell>
        </row>
        <row r="2618">
          <cell r="N2618" t="str">
            <v>2010699</v>
          </cell>
        </row>
        <row r="2618">
          <cell r="AJ2618" t="str">
            <v>3</v>
          </cell>
        </row>
        <row r="2619">
          <cell r="B2619" t="str">
            <v>604002</v>
          </cell>
        </row>
        <row r="2619">
          <cell r="J2619">
            <v>30000</v>
          </cell>
        </row>
        <row r="2619">
          <cell r="N2619" t="str">
            <v>2010607</v>
          </cell>
        </row>
        <row r="2619">
          <cell r="AJ2619" t="str">
            <v>3</v>
          </cell>
        </row>
        <row r="2620">
          <cell r="B2620" t="str">
            <v>604002</v>
          </cell>
        </row>
        <row r="2620">
          <cell r="J2620">
            <v>50000</v>
          </cell>
        </row>
        <row r="2620">
          <cell r="N2620" t="str">
            <v>2010607</v>
          </cell>
        </row>
        <row r="2620">
          <cell r="AJ2620" t="str">
            <v>3</v>
          </cell>
        </row>
        <row r="2621">
          <cell r="B2621" t="str">
            <v>604002</v>
          </cell>
        </row>
        <row r="2621">
          <cell r="J2621">
            <v>20000</v>
          </cell>
        </row>
        <row r="2621">
          <cell r="N2621" t="str">
            <v>2010607</v>
          </cell>
        </row>
        <row r="2621">
          <cell r="AJ2621" t="str">
            <v>3</v>
          </cell>
        </row>
        <row r="2622">
          <cell r="B2622" t="str">
            <v>604002</v>
          </cell>
        </row>
        <row r="2622">
          <cell r="J2622">
            <v>50000</v>
          </cell>
        </row>
        <row r="2622">
          <cell r="N2622" t="str">
            <v>2010650</v>
          </cell>
        </row>
        <row r="2622">
          <cell r="AJ2622" t="str">
            <v>3</v>
          </cell>
        </row>
        <row r="2623">
          <cell r="B2623" t="str">
            <v>604002</v>
          </cell>
        </row>
        <row r="2623">
          <cell r="J2623">
            <v>25000</v>
          </cell>
        </row>
        <row r="2623">
          <cell r="N2623" t="str">
            <v>2010699</v>
          </cell>
        </row>
        <row r="2623">
          <cell r="AJ2623" t="str">
            <v>3</v>
          </cell>
        </row>
        <row r="2624">
          <cell r="B2624" t="str">
            <v>604002</v>
          </cell>
        </row>
        <row r="2624">
          <cell r="J2624">
            <v>30000</v>
          </cell>
        </row>
        <row r="2624">
          <cell r="N2624" t="str">
            <v>2010699</v>
          </cell>
        </row>
        <row r="2624">
          <cell r="AJ2624" t="str">
            <v>3</v>
          </cell>
        </row>
        <row r="2625">
          <cell r="B2625" t="str">
            <v>604002</v>
          </cell>
        </row>
        <row r="2625">
          <cell r="J2625">
            <v>40000</v>
          </cell>
        </row>
        <row r="2625">
          <cell r="N2625" t="str">
            <v>2010699</v>
          </cell>
        </row>
        <row r="2625">
          <cell r="AJ2625" t="str">
            <v>3</v>
          </cell>
        </row>
        <row r="2626">
          <cell r="B2626" t="str">
            <v>604002</v>
          </cell>
        </row>
        <row r="2626">
          <cell r="J2626">
            <v>50000</v>
          </cell>
        </row>
        <row r="2626">
          <cell r="N2626" t="str">
            <v>2010699</v>
          </cell>
        </row>
        <row r="2626">
          <cell r="AJ2626" t="str">
            <v>3</v>
          </cell>
        </row>
        <row r="2627">
          <cell r="B2627" t="str">
            <v>604002</v>
          </cell>
        </row>
        <row r="2627">
          <cell r="J2627">
            <v>20000</v>
          </cell>
        </row>
        <row r="2627">
          <cell r="N2627" t="str">
            <v>2010699</v>
          </cell>
        </row>
        <row r="2627">
          <cell r="AJ2627" t="str">
            <v>3</v>
          </cell>
        </row>
        <row r="2628">
          <cell r="B2628" t="str">
            <v>604002</v>
          </cell>
        </row>
        <row r="2628">
          <cell r="J2628">
            <v>20000</v>
          </cell>
        </row>
        <row r="2628">
          <cell r="N2628" t="str">
            <v>2010699</v>
          </cell>
        </row>
        <row r="2628">
          <cell r="AJ2628" t="str">
            <v>3</v>
          </cell>
        </row>
        <row r="2629">
          <cell r="B2629" t="str">
            <v>604002</v>
          </cell>
        </row>
        <row r="2629">
          <cell r="J2629">
            <v>40000</v>
          </cell>
        </row>
        <row r="2629">
          <cell r="N2629" t="str">
            <v>2010699</v>
          </cell>
        </row>
        <row r="2629">
          <cell r="AJ2629" t="str">
            <v>3</v>
          </cell>
        </row>
        <row r="2630">
          <cell r="B2630" t="str">
            <v>604002</v>
          </cell>
        </row>
        <row r="2630">
          <cell r="J2630">
            <v>5547.02</v>
          </cell>
        </row>
        <row r="2630">
          <cell r="N2630" t="str">
            <v>2010605</v>
          </cell>
        </row>
        <row r="2630">
          <cell r="AJ2630" t="str">
            <v>3</v>
          </cell>
        </row>
        <row r="2631">
          <cell r="B2631" t="str">
            <v>604002</v>
          </cell>
        </row>
        <row r="2631">
          <cell r="J2631">
            <v>346.9</v>
          </cell>
        </row>
        <row r="2631">
          <cell r="N2631" t="str">
            <v>2010605</v>
          </cell>
        </row>
        <row r="2631">
          <cell r="AJ2631" t="str">
            <v>3</v>
          </cell>
        </row>
        <row r="2632">
          <cell r="B2632" t="str">
            <v>604002</v>
          </cell>
        </row>
        <row r="2632">
          <cell r="J2632">
            <v>152860.87</v>
          </cell>
        </row>
        <row r="2632">
          <cell r="N2632" t="str">
            <v>2010650</v>
          </cell>
        </row>
        <row r="2632">
          <cell r="AJ2632" t="str">
            <v>1</v>
          </cell>
        </row>
        <row r="2633">
          <cell r="B2633" t="str">
            <v>604002</v>
          </cell>
        </row>
        <row r="2633">
          <cell r="J2633">
            <v>341511.84</v>
          </cell>
        </row>
        <row r="2633">
          <cell r="N2633" t="str">
            <v>2010650</v>
          </cell>
        </row>
        <row r="2633">
          <cell r="AJ2633" t="str">
            <v>1</v>
          </cell>
        </row>
        <row r="2634">
          <cell r="B2634" t="str">
            <v>604002</v>
          </cell>
        </row>
        <row r="2634">
          <cell r="J2634">
            <v>189425.24</v>
          </cell>
        </row>
        <row r="2634">
          <cell r="N2634" t="str">
            <v>2010650</v>
          </cell>
        </row>
        <row r="2634">
          <cell r="AJ2634" t="str">
            <v>1</v>
          </cell>
        </row>
        <row r="2635">
          <cell r="B2635" t="str">
            <v>604002</v>
          </cell>
        </row>
        <row r="2635">
          <cell r="J2635">
            <v>366187.89</v>
          </cell>
        </row>
        <row r="2635">
          <cell r="N2635" t="str">
            <v>2010650</v>
          </cell>
        </row>
        <row r="2635">
          <cell r="AJ2635" t="str">
            <v>1</v>
          </cell>
        </row>
        <row r="2636">
          <cell r="B2636" t="str">
            <v>604002</v>
          </cell>
        </row>
        <row r="2636">
          <cell r="J2636">
            <v>33250</v>
          </cell>
        </row>
        <row r="2636">
          <cell r="N2636" t="str">
            <v>2010650</v>
          </cell>
        </row>
        <row r="2636">
          <cell r="AJ2636" t="str">
            <v>2</v>
          </cell>
        </row>
        <row r="2637">
          <cell r="B2637" t="str">
            <v>604002</v>
          </cell>
        </row>
        <row r="2637">
          <cell r="J2637">
            <v>96398</v>
          </cell>
        </row>
        <row r="2637">
          <cell r="N2637" t="str">
            <v>2010650</v>
          </cell>
        </row>
        <row r="2637">
          <cell r="AJ2637" t="str">
            <v>1</v>
          </cell>
        </row>
        <row r="2638">
          <cell r="B2638" t="str">
            <v>604002</v>
          </cell>
        </row>
        <row r="2638">
          <cell r="J2638">
            <v>6000</v>
          </cell>
        </row>
        <row r="2638">
          <cell r="N2638" t="str">
            <v>2010650</v>
          </cell>
        </row>
        <row r="2638">
          <cell r="AJ2638" t="str">
            <v>2</v>
          </cell>
        </row>
        <row r="2639">
          <cell r="B2639" t="str">
            <v>604002</v>
          </cell>
        </row>
        <row r="2639">
          <cell r="J2639">
            <v>16900</v>
          </cell>
        </row>
        <row r="2639">
          <cell r="N2639" t="str">
            <v>2010650</v>
          </cell>
        </row>
        <row r="2639">
          <cell r="AJ2639" t="str">
            <v>1</v>
          </cell>
        </row>
        <row r="2640">
          <cell r="B2640" t="str">
            <v>604002</v>
          </cell>
        </row>
        <row r="2640">
          <cell r="J2640">
            <v>5446</v>
          </cell>
        </row>
        <row r="2640">
          <cell r="N2640" t="str">
            <v>2010650</v>
          </cell>
        </row>
        <row r="2640">
          <cell r="AJ2640" t="str">
            <v>1</v>
          </cell>
        </row>
        <row r="2641">
          <cell r="B2641" t="str">
            <v>604002</v>
          </cell>
        </row>
        <row r="2641">
          <cell r="J2641">
            <v>129449</v>
          </cell>
        </row>
        <row r="2641">
          <cell r="N2641" t="str">
            <v>2010650</v>
          </cell>
        </row>
        <row r="2641">
          <cell r="AJ2641" t="str">
            <v>1</v>
          </cell>
        </row>
        <row r="2642">
          <cell r="B2642" t="str">
            <v>604002</v>
          </cell>
        </row>
        <row r="2642">
          <cell r="J2642">
            <v>68037.12</v>
          </cell>
        </row>
        <row r="2642">
          <cell r="N2642" t="str">
            <v>2010650</v>
          </cell>
        </row>
        <row r="2642">
          <cell r="AJ2642" t="str">
            <v>1</v>
          </cell>
        </row>
        <row r="2643">
          <cell r="B2643" t="str">
            <v>604002</v>
          </cell>
        </row>
        <row r="2643">
          <cell r="J2643">
            <v>11906.5</v>
          </cell>
        </row>
        <row r="2643">
          <cell r="N2643" t="str">
            <v>2010650</v>
          </cell>
        </row>
        <row r="2643">
          <cell r="AJ2643" t="str">
            <v>1</v>
          </cell>
        </row>
        <row r="2644">
          <cell r="B2644" t="str">
            <v>604002</v>
          </cell>
        </row>
        <row r="2644">
          <cell r="J2644">
            <v>192306.4</v>
          </cell>
        </row>
        <row r="2644">
          <cell r="N2644" t="str">
            <v>2010650</v>
          </cell>
        </row>
        <row r="2644">
          <cell r="AJ2644" t="str">
            <v>1</v>
          </cell>
        </row>
        <row r="2645">
          <cell r="B2645" t="str">
            <v>604002</v>
          </cell>
        </row>
        <row r="2645">
          <cell r="J2645">
            <v>20000</v>
          </cell>
        </row>
        <row r="2645">
          <cell r="N2645" t="str">
            <v>2010650</v>
          </cell>
        </row>
        <row r="2645">
          <cell r="AJ2645" t="str">
            <v>2</v>
          </cell>
        </row>
        <row r="2646">
          <cell r="B2646" t="str">
            <v>604002</v>
          </cell>
        </row>
        <row r="2646">
          <cell r="J2646">
            <v>3330.02</v>
          </cell>
        </row>
        <row r="2646">
          <cell r="N2646" t="str">
            <v>2010650</v>
          </cell>
        </row>
        <row r="2646">
          <cell r="AJ2646" t="str">
            <v>2</v>
          </cell>
        </row>
        <row r="2647">
          <cell r="B2647" t="str">
            <v>604002</v>
          </cell>
        </row>
        <row r="2647">
          <cell r="J2647">
            <v>9735.07</v>
          </cell>
        </row>
        <row r="2647">
          <cell r="N2647" t="str">
            <v>2010650</v>
          </cell>
        </row>
        <row r="2647">
          <cell r="AJ2647" t="str">
            <v>2</v>
          </cell>
        </row>
        <row r="2648">
          <cell r="B2648" t="str">
            <v>604002</v>
          </cell>
        </row>
        <row r="2648">
          <cell r="J2648">
            <v>19728.73</v>
          </cell>
        </row>
        <row r="2648">
          <cell r="N2648" t="str">
            <v>2010650</v>
          </cell>
        </row>
        <row r="2648">
          <cell r="AJ2648" t="str">
            <v>2</v>
          </cell>
        </row>
        <row r="2649">
          <cell r="B2649" t="str">
            <v>604002</v>
          </cell>
        </row>
        <row r="2649">
          <cell r="J2649">
            <v>17394.01</v>
          </cell>
        </row>
        <row r="2649">
          <cell r="N2649" t="str">
            <v>2010650</v>
          </cell>
        </row>
        <row r="2649">
          <cell r="AJ2649" t="str">
            <v>2</v>
          </cell>
        </row>
        <row r="2650">
          <cell r="B2650" t="str">
            <v>604002</v>
          </cell>
        </row>
        <row r="2650">
          <cell r="J2650">
            <v>20000</v>
          </cell>
        </row>
        <row r="2650">
          <cell r="N2650" t="str">
            <v>2010650</v>
          </cell>
        </row>
        <row r="2650">
          <cell r="AJ2650" t="str">
            <v>2</v>
          </cell>
        </row>
        <row r="2651">
          <cell r="B2651" t="str">
            <v>604002</v>
          </cell>
        </row>
        <row r="2651">
          <cell r="J2651">
            <v>30000</v>
          </cell>
        </row>
        <row r="2651">
          <cell r="N2651" t="str">
            <v>2010650</v>
          </cell>
        </row>
        <row r="2651">
          <cell r="AJ2651" t="str">
            <v>2</v>
          </cell>
        </row>
        <row r="2652">
          <cell r="B2652" t="str">
            <v>604002</v>
          </cell>
        </row>
        <row r="2652">
          <cell r="J2652">
            <v>2325.5</v>
          </cell>
        </row>
        <row r="2652">
          <cell r="N2652" t="str">
            <v>2010650</v>
          </cell>
        </row>
        <row r="2652">
          <cell r="AJ2652" t="str">
            <v>2</v>
          </cell>
        </row>
        <row r="2653">
          <cell r="B2653" t="str">
            <v>604002</v>
          </cell>
        </row>
        <row r="2653">
          <cell r="J2653">
            <v>37049.08</v>
          </cell>
        </row>
        <row r="2653">
          <cell r="N2653" t="str">
            <v>2010650</v>
          </cell>
        </row>
        <row r="2653">
          <cell r="AJ2653" t="str">
            <v>2</v>
          </cell>
        </row>
        <row r="2654">
          <cell r="B2654" t="str">
            <v>604002</v>
          </cell>
        </row>
        <row r="2654">
          <cell r="J2654">
            <v>29639.26</v>
          </cell>
        </row>
        <row r="2654">
          <cell r="N2654" t="str">
            <v>2010650</v>
          </cell>
        </row>
        <row r="2654">
          <cell r="AJ2654" t="str">
            <v>2</v>
          </cell>
        </row>
        <row r="2655">
          <cell r="B2655" t="str">
            <v>604002</v>
          </cell>
        </row>
        <row r="2655">
          <cell r="J2655">
            <v>177835.56</v>
          </cell>
        </row>
        <row r="2655">
          <cell r="N2655" t="str">
            <v>2010650</v>
          </cell>
        </row>
        <row r="2655">
          <cell r="AJ2655" t="str">
            <v>1</v>
          </cell>
        </row>
        <row r="2656">
          <cell r="B2656" t="str">
            <v>605001</v>
          </cell>
        </row>
        <row r="2656">
          <cell r="J2656">
            <v>8669.54</v>
          </cell>
        </row>
        <row r="2656">
          <cell r="N2656" t="str">
            <v>2240106</v>
          </cell>
        </row>
        <row r="2656">
          <cell r="AJ2656" t="str">
            <v>3</v>
          </cell>
        </row>
        <row r="2657">
          <cell r="B2657" t="str">
            <v>605001</v>
          </cell>
        </row>
        <row r="2657">
          <cell r="J2657">
            <v>17500</v>
          </cell>
        </row>
        <row r="2657">
          <cell r="N2657" t="str">
            <v>2240106</v>
          </cell>
        </row>
        <row r="2657">
          <cell r="AJ2657" t="str">
            <v>3</v>
          </cell>
        </row>
        <row r="2658">
          <cell r="B2658" t="str">
            <v>605001</v>
          </cell>
        </row>
        <row r="2658">
          <cell r="J2658">
            <v>21938.96</v>
          </cell>
        </row>
        <row r="2658">
          <cell r="N2658" t="str">
            <v>2240106</v>
          </cell>
        </row>
        <row r="2658">
          <cell r="AJ2658" t="str">
            <v>3</v>
          </cell>
        </row>
        <row r="2659">
          <cell r="B2659" t="str">
            <v>605001</v>
          </cell>
        </row>
        <row r="2659">
          <cell r="J2659">
            <v>113830.46</v>
          </cell>
        </row>
        <row r="2659">
          <cell r="N2659" t="str">
            <v>2240106</v>
          </cell>
        </row>
        <row r="2659">
          <cell r="AJ2659" t="str">
            <v>3</v>
          </cell>
        </row>
        <row r="2660">
          <cell r="B2660" t="str">
            <v>605001</v>
          </cell>
        </row>
        <row r="2660">
          <cell r="J2660">
            <v>60000</v>
          </cell>
        </row>
        <row r="2660">
          <cell r="N2660" t="str">
            <v>2010302</v>
          </cell>
        </row>
        <row r="2660">
          <cell r="AJ2660" t="str">
            <v>3</v>
          </cell>
        </row>
        <row r="2661">
          <cell r="B2661" t="str">
            <v>605001</v>
          </cell>
        </row>
        <row r="2661">
          <cell r="J2661">
            <v>28000</v>
          </cell>
        </row>
        <row r="2661">
          <cell r="N2661" t="str">
            <v>2120104</v>
          </cell>
        </row>
        <row r="2661">
          <cell r="AJ2661" t="str">
            <v>3</v>
          </cell>
        </row>
        <row r="2662">
          <cell r="B2662" t="str">
            <v>605001</v>
          </cell>
        </row>
        <row r="2662">
          <cell r="J2662">
            <v>22102.98</v>
          </cell>
        </row>
        <row r="2662">
          <cell r="N2662" t="str">
            <v>2010699</v>
          </cell>
        </row>
        <row r="2662">
          <cell r="AJ2662" t="str">
            <v>3</v>
          </cell>
        </row>
        <row r="2663">
          <cell r="B2663" t="str">
            <v>605001</v>
          </cell>
        </row>
        <row r="2663">
          <cell r="J2663">
            <v>12926.91</v>
          </cell>
        </row>
        <row r="2663">
          <cell r="N2663" t="str">
            <v>2010699</v>
          </cell>
        </row>
        <row r="2663">
          <cell r="AJ2663" t="str">
            <v>3</v>
          </cell>
        </row>
        <row r="2664">
          <cell r="B2664" t="str">
            <v>605001</v>
          </cell>
        </row>
        <row r="2664">
          <cell r="J2664">
            <v>24976</v>
          </cell>
        </row>
        <row r="2664">
          <cell r="N2664" t="str">
            <v>2010699</v>
          </cell>
        </row>
        <row r="2664">
          <cell r="AJ2664" t="str">
            <v>3</v>
          </cell>
        </row>
        <row r="2665">
          <cell r="B2665" t="str">
            <v>605001</v>
          </cell>
        </row>
        <row r="2665">
          <cell r="J2665">
            <v>0</v>
          </cell>
        </row>
        <row r="2665">
          <cell r="N2665" t="str">
            <v>2010699</v>
          </cell>
        </row>
        <row r="2665">
          <cell r="AJ2665" t="str">
            <v>3</v>
          </cell>
        </row>
        <row r="2666">
          <cell r="B2666" t="str">
            <v>605001</v>
          </cell>
        </row>
        <row r="2666">
          <cell r="J2666">
            <v>180000</v>
          </cell>
        </row>
        <row r="2666">
          <cell r="N2666" t="str">
            <v>2120501</v>
          </cell>
        </row>
        <row r="2666">
          <cell r="AJ2666" t="str">
            <v>3</v>
          </cell>
        </row>
        <row r="2667">
          <cell r="B2667" t="str">
            <v>605001</v>
          </cell>
        </row>
        <row r="2667">
          <cell r="J2667">
            <v>50000</v>
          </cell>
        </row>
        <row r="2667">
          <cell r="N2667" t="str">
            <v>2120501</v>
          </cell>
        </row>
        <row r="2667">
          <cell r="AJ2667" t="str">
            <v>3</v>
          </cell>
        </row>
        <row r="2668">
          <cell r="B2668" t="str">
            <v>605001</v>
          </cell>
        </row>
        <row r="2668">
          <cell r="J2668">
            <v>5000</v>
          </cell>
        </row>
        <row r="2668">
          <cell r="N2668" t="str">
            <v>2120501</v>
          </cell>
        </row>
        <row r="2668">
          <cell r="AJ2668" t="str">
            <v>3</v>
          </cell>
        </row>
        <row r="2669">
          <cell r="B2669" t="str">
            <v>605001</v>
          </cell>
        </row>
        <row r="2669">
          <cell r="J2669">
            <v>779200</v>
          </cell>
        </row>
        <row r="2669">
          <cell r="N2669" t="str">
            <v>2130705</v>
          </cell>
        </row>
        <row r="2669">
          <cell r="AJ2669" t="str">
            <v>3</v>
          </cell>
        </row>
        <row r="2670">
          <cell r="B2670" t="str">
            <v>605001</v>
          </cell>
        </row>
        <row r="2670">
          <cell r="J2670">
            <v>0</v>
          </cell>
        </row>
        <row r="2670">
          <cell r="N2670" t="str">
            <v>2130705</v>
          </cell>
        </row>
        <row r="2670">
          <cell r="AJ2670" t="str">
            <v>3</v>
          </cell>
        </row>
        <row r="2671">
          <cell r="B2671" t="str">
            <v>605001</v>
          </cell>
        </row>
        <row r="2671">
          <cell r="J2671">
            <v>144000</v>
          </cell>
        </row>
        <row r="2671">
          <cell r="N2671" t="str">
            <v>2130705</v>
          </cell>
        </row>
        <row r="2671">
          <cell r="AJ2671" t="str">
            <v>3</v>
          </cell>
        </row>
        <row r="2672">
          <cell r="B2672" t="str">
            <v>605001</v>
          </cell>
        </row>
        <row r="2672">
          <cell r="J2672">
            <v>21600</v>
          </cell>
        </row>
        <row r="2672">
          <cell r="N2672" t="str">
            <v>2010302</v>
          </cell>
        </row>
        <row r="2672">
          <cell r="AJ2672" t="str">
            <v>3</v>
          </cell>
        </row>
        <row r="2673">
          <cell r="B2673" t="str">
            <v>605001</v>
          </cell>
        </row>
        <row r="2673">
          <cell r="J2673">
            <v>4740</v>
          </cell>
        </row>
        <row r="2673">
          <cell r="N2673" t="str">
            <v>2010302</v>
          </cell>
        </row>
        <row r="2673">
          <cell r="AJ2673" t="str">
            <v>3</v>
          </cell>
        </row>
        <row r="2674">
          <cell r="B2674" t="str">
            <v>605001</v>
          </cell>
        </row>
        <row r="2674">
          <cell r="J2674">
            <v>5000</v>
          </cell>
        </row>
        <row r="2674">
          <cell r="N2674" t="str">
            <v>2299999</v>
          </cell>
        </row>
        <row r="2674">
          <cell r="AJ2674" t="str">
            <v>3</v>
          </cell>
        </row>
        <row r="2675">
          <cell r="B2675" t="str">
            <v>605001</v>
          </cell>
        </row>
        <row r="2675">
          <cell r="J2675">
            <v>5000</v>
          </cell>
        </row>
        <row r="2675">
          <cell r="N2675" t="str">
            <v>2299999</v>
          </cell>
        </row>
        <row r="2675">
          <cell r="AJ2675" t="str">
            <v>3</v>
          </cell>
        </row>
        <row r="2676">
          <cell r="B2676" t="str">
            <v>605001</v>
          </cell>
        </row>
        <row r="2676">
          <cell r="J2676">
            <v>5000</v>
          </cell>
        </row>
        <row r="2676">
          <cell r="N2676" t="str">
            <v>2299999</v>
          </cell>
        </row>
        <row r="2676">
          <cell r="AJ2676" t="str">
            <v>3</v>
          </cell>
        </row>
        <row r="2677">
          <cell r="B2677" t="str">
            <v>605001</v>
          </cell>
        </row>
        <row r="2677">
          <cell r="J2677">
            <v>0</v>
          </cell>
        </row>
        <row r="2677">
          <cell r="N2677" t="str">
            <v>2010605</v>
          </cell>
        </row>
        <row r="2677">
          <cell r="AJ2677" t="str">
            <v>3</v>
          </cell>
        </row>
        <row r="2678">
          <cell r="B2678" t="str">
            <v>605001</v>
          </cell>
        </row>
        <row r="2678">
          <cell r="J2678">
            <v>1294</v>
          </cell>
        </row>
        <row r="2678">
          <cell r="N2678" t="str">
            <v>2010605</v>
          </cell>
        </row>
        <row r="2678">
          <cell r="AJ2678" t="str">
            <v>3</v>
          </cell>
        </row>
        <row r="2679">
          <cell r="B2679" t="str">
            <v>605001</v>
          </cell>
        </row>
        <row r="2679">
          <cell r="J2679">
            <v>620000</v>
          </cell>
        </row>
        <row r="2679">
          <cell r="N2679" t="str">
            <v>2010301</v>
          </cell>
        </row>
        <row r="2679">
          <cell r="AJ2679" t="str">
            <v>1</v>
          </cell>
        </row>
        <row r="2680">
          <cell r="B2680" t="str">
            <v>605001</v>
          </cell>
        </row>
        <row r="2680">
          <cell r="J2680">
            <v>592380</v>
          </cell>
        </row>
        <row r="2680">
          <cell r="N2680" t="str">
            <v>2010301</v>
          </cell>
        </row>
        <row r="2680">
          <cell r="AJ2680" t="str">
            <v>1</v>
          </cell>
        </row>
        <row r="2681">
          <cell r="B2681" t="str">
            <v>605001</v>
          </cell>
        </row>
        <row r="2681">
          <cell r="J2681">
            <v>483463.13</v>
          </cell>
        </row>
        <row r="2681">
          <cell r="N2681" t="str">
            <v>2010301</v>
          </cell>
        </row>
        <row r="2681">
          <cell r="AJ2681" t="str">
            <v>1</v>
          </cell>
        </row>
        <row r="2682">
          <cell r="B2682" t="str">
            <v>605001</v>
          </cell>
        </row>
        <row r="2682">
          <cell r="J2682">
            <v>221608.2</v>
          </cell>
        </row>
        <row r="2682">
          <cell r="N2682" t="str">
            <v>2010301</v>
          </cell>
        </row>
        <row r="2682">
          <cell r="AJ2682" t="str">
            <v>1</v>
          </cell>
        </row>
        <row r="2683">
          <cell r="B2683" t="str">
            <v>605001</v>
          </cell>
        </row>
        <row r="2683">
          <cell r="J2683">
            <v>543600</v>
          </cell>
        </row>
        <row r="2683">
          <cell r="N2683" t="str">
            <v>2010301</v>
          </cell>
        </row>
        <row r="2683">
          <cell r="AJ2683" t="str">
            <v>1</v>
          </cell>
        </row>
        <row r="2684">
          <cell r="B2684" t="str">
            <v>605001</v>
          </cell>
        </row>
        <row r="2684">
          <cell r="J2684">
            <v>32353.51</v>
          </cell>
        </row>
        <row r="2684">
          <cell r="N2684" t="str">
            <v>2010301</v>
          </cell>
        </row>
        <row r="2684">
          <cell r="AJ2684" t="str">
            <v>2</v>
          </cell>
        </row>
        <row r="2685">
          <cell r="B2685" t="str">
            <v>605001</v>
          </cell>
        </row>
        <row r="2685">
          <cell r="J2685">
            <v>73890</v>
          </cell>
        </row>
        <row r="2685">
          <cell r="N2685" t="str">
            <v>2010301</v>
          </cell>
        </row>
        <row r="2685">
          <cell r="AJ2685" t="str">
            <v>2</v>
          </cell>
        </row>
        <row r="2686">
          <cell r="B2686" t="str">
            <v>605001</v>
          </cell>
        </row>
        <row r="2686">
          <cell r="J2686">
            <v>90878.4</v>
          </cell>
        </row>
        <row r="2686">
          <cell r="N2686" t="str">
            <v>2010301</v>
          </cell>
        </row>
        <row r="2686">
          <cell r="AJ2686" t="str">
            <v>1</v>
          </cell>
        </row>
        <row r="2687">
          <cell r="B2687" t="str">
            <v>605001</v>
          </cell>
        </row>
        <row r="2687">
          <cell r="J2687">
            <v>181756.8</v>
          </cell>
        </row>
        <row r="2687">
          <cell r="N2687" t="str">
            <v>2010301</v>
          </cell>
        </row>
        <row r="2687">
          <cell r="AJ2687" t="str">
            <v>1</v>
          </cell>
        </row>
        <row r="2688">
          <cell r="B2688" t="str">
            <v>605001</v>
          </cell>
        </row>
        <row r="2688">
          <cell r="J2688">
            <v>15903.72</v>
          </cell>
        </row>
        <row r="2688">
          <cell r="N2688" t="str">
            <v>2010301</v>
          </cell>
        </row>
        <row r="2688">
          <cell r="AJ2688" t="str">
            <v>1</v>
          </cell>
        </row>
        <row r="2689">
          <cell r="B2689" t="str">
            <v>605001</v>
          </cell>
        </row>
        <row r="2689">
          <cell r="J2689">
            <v>289533.65</v>
          </cell>
        </row>
        <row r="2689">
          <cell r="N2689" t="str">
            <v>2010301</v>
          </cell>
        </row>
        <row r="2689">
          <cell r="AJ2689" t="str">
            <v>1</v>
          </cell>
        </row>
        <row r="2690">
          <cell r="B2690" t="str">
            <v>605001</v>
          </cell>
        </row>
        <row r="2690">
          <cell r="J2690">
            <v>20000</v>
          </cell>
        </row>
        <row r="2690">
          <cell r="N2690" t="str">
            <v>2010301</v>
          </cell>
        </row>
        <row r="2690">
          <cell r="AJ2690" t="str">
            <v>2</v>
          </cell>
        </row>
        <row r="2691">
          <cell r="B2691" t="str">
            <v>605001</v>
          </cell>
        </row>
        <row r="2691">
          <cell r="J2691">
            <v>71000</v>
          </cell>
        </row>
        <row r="2691">
          <cell r="N2691" t="str">
            <v>2010301</v>
          </cell>
        </row>
        <row r="2691">
          <cell r="AJ2691" t="str">
            <v>2</v>
          </cell>
        </row>
        <row r="2692">
          <cell r="B2692" t="str">
            <v>605001</v>
          </cell>
        </row>
        <row r="2692">
          <cell r="J2692">
            <v>50000</v>
          </cell>
        </row>
        <row r="2692">
          <cell r="N2692" t="str">
            <v>2010301</v>
          </cell>
        </row>
        <row r="2692">
          <cell r="AJ2692" t="str">
            <v>2</v>
          </cell>
        </row>
        <row r="2693">
          <cell r="B2693" t="str">
            <v>605001</v>
          </cell>
        </row>
        <row r="2693">
          <cell r="J2693">
            <v>7098.7</v>
          </cell>
        </row>
        <row r="2693">
          <cell r="N2693" t="str">
            <v>2010301</v>
          </cell>
        </row>
        <row r="2693">
          <cell r="AJ2693" t="str">
            <v>2</v>
          </cell>
        </row>
        <row r="2694">
          <cell r="B2694" t="str">
            <v>605001</v>
          </cell>
        </row>
        <row r="2694">
          <cell r="J2694">
            <v>30859.9</v>
          </cell>
        </row>
        <row r="2694">
          <cell r="N2694" t="str">
            <v>2010301</v>
          </cell>
        </row>
        <row r="2694">
          <cell r="AJ2694" t="str">
            <v>2</v>
          </cell>
        </row>
        <row r="2695">
          <cell r="B2695" t="str">
            <v>605001</v>
          </cell>
        </row>
        <row r="2695">
          <cell r="J2695">
            <v>20000</v>
          </cell>
        </row>
        <row r="2695">
          <cell r="N2695" t="str">
            <v>2010301</v>
          </cell>
        </row>
        <row r="2695">
          <cell r="AJ2695" t="str">
            <v>2</v>
          </cell>
        </row>
        <row r="2696">
          <cell r="B2696" t="str">
            <v>605001</v>
          </cell>
        </row>
        <row r="2696">
          <cell r="J2696">
            <v>42267.69</v>
          </cell>
        </row>
        <row r="2696">
          <cell r="N2696" t="str">
            <v>2010301</v>
          </cell>
        </row>
        <row r="2696">
          <cell r="AJ2696" t="str">
            <v>2</v>
          </cell>
        </row>
        <row r="2697">
          <cell r="B2697" t="str">
            <v>605001</v>
          </cell>
        </row>
        <row r="2697">
          <cell r="J2697">
            <v>52834.61</v>
          </cell>
        </row>
        <row r="2697">
          <cell r="N2697" t="str">
            <v>2010301</v>
          </cell>
        </row>
        <row r="2697">
          <cell r="AJ2697" t="str">
            <v>2</v>
          </cell>
        </row>
        <row r="2698">
          <cell r="B2698" t="str">
            <v>605001</v>
          </cell>
        </row>
        <row r="2698">
          <cell r="J2698">
            <v>253606.12</v>
          </cell>
        </row>
        <row r="2698">
          <cell r="N2698" t="str">
            <v>2010301</v>
          </cell>
        </row>
        <row r="2698">
          <cell r="AJ2698" t="str">
            <v>1</v>
          </cell>
        </row>
        <row r="2699">
          <cell r="B2699" t="str">
            <v>605001</v>
          </cell>
        </row>
        <row r="2699">
          <cell r="J2699">
            <v>6098</v>
          </cell>
        </row>
        <row r="2699">
          <cell r="N2699" t="str">
            <v>2010302</v>
          </cell>
        </row>
        <row r="2699">
          <cell r="AJ2699" t="str">
            <v>3</v>
          </cell>
        </row>
        <row r="2700">
          <cell r="B2700" t="str">
            <v>605001</v>
          </cell>
        </row>
        <row r="2700">
          <cell r="J2700">
            <v>0</v>
          </cell>
        </row>
        <row r="2700">
          <cell r="N2700" t="str">
            <v>2130119</v>
          </cell>
        </row>
        <row r="2700">
          <cell r="AJ2700" t="str">
            <v>3</v>
          </cell>
        </row>
        <row r="2701">
          <cell r="B2701" t="str">
            <v>605001</v>
          </cell>
        </row>
        <row r="2701">
          <cell r="J2701">
            <v>0</v>
          </cell>
        </row>
        <row r="2701">
          <cell r="N2701" t="str">
            <v>2130119</v>
          </cell>
        </row>
        <row r="2701">
          <cell r="AJ2701" t="str">
            <v>3</v>
          </cell>
        </row>
        <row r="2702">
          <cell r="B2702" t="str">
            <v>605001</v>
          </cell>
        </row>
        <row r="2702">
          <cell r="J2702">
            <v>50000</v>
          </cell>
        </row>
        <row r="2702">
          <cell r="N2702" t="str">
            <v>2130504</v>
          </cell>
        </row>
        <row r="2702">
          <cell r="AJ2702" t="str">
            <v>3</v>
          </cell>
        </row>
        <row r="2703">
          <cell r="B2703" t="str">
            <v>605001</v>
          </cell>
        </row>
        <row r="2703">
          <cell r="J2703">
            <v>211000</v>
          </cell>
        </row>
        <row r="2703">
          <cell r="N2703" t="str">
            <v>2010302</v>
          </cell>
        </row>
        <row r="2703">
          <cell r="AJ2703" t="str">
            <v>3</v>
          </cell>
        </row>
        <row r="2704">
          <cell r="B2704" t="str">
            <v>605001</v>
          </cell>
        </row>
        <row r="2704">
          <cell r="J2704">
            <v>54202.33</v>
          </cell>
        </row>
        <row r="2704">
          <cell r="N2704" t="str">
            <v>2010302</v>
          </cell>
        </row>
        <row r="2704">
          <cell r="AJ2704" t="str">
            <v>3</v>
          </cell>
        </row>
        <row r="2705">
          <cell r="B2705" t="str">
            <v>605001</v>
          </cell>
        </row>
        <row r="2705">
          <cell r="J2705">
            <v>54202.33</v>
          </cell>
        </row>
        <row r="2705">
          <cell r="N2705" t="str">
            <v>2010302</v>
          </cell>
        </row>
        <row r="2705">
          <cell r="AJ2705" t="str">
            <v>3</v>
          </cell>
        </row>
        <row r="2706">
          <cell r="B2706" t="str">
            <v>605001</v>
          </cell>
        </row>
        <row r="2706">
          <cell r="J2706">
            <v>238995.34</v>
          </cell>
        </row>
        <row r="2706">
          <cell r="N2706" t="str">
            <v>2010302</v>
          </cell>
        </row>
        <row r="2706">
          <cell r="AJ2706" t="str">
            <v>3</v>
          </cell>
        </row>
        <row r="2707">
          <cell r="B2707" t="str">
            <v>605001</v>
          </cell>
        </row>
        <row r="2707">
          <cell r="J2707">
            <v>5000</v>
          </cell>
        </row>
        <row r="2707">
          <cell r="N2707" t="str">
            <v>2010199</v>
          </cell>
        </row>
        <row r="2707">
          <cell r="AJ2707" t="str">
            <v>3</v>
          </cell>
        </row>
        <row r="2708">
          <cell r="B2708" t="str">
            <v>605001</v>
          </cell>
        </row>
        <row r="2708">
          <cell r="J2708">
            <v>10000</v>
          </cell>
        </row>
        <row r="2708">
          <cell r="N2708" t="str">
            <v>2010199</v>
          </cell>
        </row>
        <row r="2708">
          <cell r="AJ2708" t="str">
            <v>3</v>
          </cell>
        </row>
        <row r="2709">
          <cell r="B2709" t="str">
            <v>605001</v>
          </cell>
        </row>
        <row r="2709">
          <cell r="J2709">
            <v>3421</v>
          </cell>
        </row>
        <row r="2709">
          <cell r="N2709" t="str">
            <v>2010199</v>
          </cell>
        </row>
        <row r="2709">
          <cell r="AJ2709" t="str">
            <v>3</v>
          </cell>
        </row>
        <row r="2710">
          <cell r="B2710" t="str">
            <v>605001</v>
          </cell>
        </row>
        <row r="2710">
          <cell r="J2710">
            <v>5000</v>
          </cell>
        </row>
        <row r="2710">
          <cell r="N2710" t="str">
            <v>2010199</v>
          </cell>
        </row>
        <row r="2710">
          <cell r="AJ2710" t="str">
            <v>3</v>
          </cell>
        </row>
        <row r="2711">
          <cell r="B2711" t="str">
            <v>605001</v>
          </cell>
        </row>
        <row r="2711">
          <cell r="J2711">
            <v>27355</v>
          </cell>
        </row>
        <row r="2711">
          <cell r="N2711" t="str">
            <v>2010302</v>
          </cell>
        </row>
        <row r="2711">
          <cell r="AJ2711" t="str">
            <v>3</v>
          </cell>
        </row>
        <row r="2712">
          <cell r="B2712" t="str">
            <v>605001</v>
          </cell>
        </row>
        <row r="2712">
          <cell r="J2712">
            <v>100000</v>
          </cell>
        </row>
        <row r="2712">
          <cell r="N2712" t="str">
            <v>2010302</v>
          </cell>
        </row>
        <row r="2712">
          <cell r="AJ2712" t="str">
            <v>3</v>
          </cell>
        </row>
        <row r="2713">
          <cell r="B2713" t="str">
            <v>605001</v>
          </cell>
        </row>
        <row r="2713">
          <cell r="J2713">
            <v>8000</v>
          </cell>
        </row>
        <row r="2713">
          <cell r="N2713" t="str">
            <v>2010302</v>
          </cell>
        </row>
        <row r="2713">
          <cell r="AJ2713" t="str">
            <v>3</v>
          </cell>
        </row>
        <row r="2714">
          <cell r="B2714" t="str">
            <v>605001</v>
          </cell>
        </row>
        <row r="2714">
          <cell r="J2714">
            <v>15000</v>
          </cell>
        </row>
        <row r="2714">
          <cell r="N2714" t="str">
            <v>2010302</v>
          </cell>
        </row>
        <row r="2714">
          <cell r="AJ2714" t="str">
            <v>3</v>
          </cell>
        </row>
        <row r="2715">
          <cell r="B2715" t="str">
            <v>605001</v>
          </cell>
        </row>
        <row r="2715">
          <cell r="J2715">
            <v>30000</v>
          </cell>
        </row>
        <row r="2715">
          <cell r="N2715" t="str">
            <v>2010302</v>
          </cell>
        </row>
        <row r="2715">
          <cell r="AJ2715" t="str">
            <v>3</v>
          </cell>
        </row>
        <row r="2716">
          <cell r="B2716" t="str">
            <v>605001</v>
          </cell>
        </row>
        <row r="2716">
          <cell r="J2716">
            <v>1175000</v>
          </cell>
        </row>
        <row r="2716">
          <cell r="N2716" t="str">
            <v>2130599</v>
          </cell>
        </row>
        <row r="2716">
          <cell r="AJ2716" t="str">
            <v>3</v>
          </cell>
        </row>
        <row r="2717">
          <cell r="B2717" t="str">
            <v>605001</v>
          </cell>
        </row>
        <row r="2717">
          <cell r="J2717">
            <v>228100</v>
          </cell>
        </row>
        <row r="2717">
          <cell r="N2717" t="str">
            <v>2120104</v>
          </cell>
        </row>
        <row r="2717">
          <cell r="AJ2717" t="str">
            <v>3</v>
          </cell>
        </row>
        <row r="2718">
          <cell r="B2718" t="str">
            <v>605001</v>
          </cell>
        </row>
        <row r="2718">
          <cell r="J2718">
            <v>71876.86</v>
          </cell>
        </row>
        <row r="2718">
          <cell r="N2718" t="str">
            <v>2120104</v>
          </cell>
        </row>
        <row r="2718">
          <cell r="AJ2718" t="str">
            <v>3</v>
          </cell>
        </row>
        <row r="2719">
          <cell r="B2719" t="str">
            <v>605001</v>
          </cell>
        </row>
        <row r="2719">
          <cell r="J2719">
            <v>78123.14</v>
          </cell>
        </row>
        <row r="2719">
          <cell r="N2719" t="str">
            <v>2120104</v>
          </cell>
        </row>
        <row r="2719">
          <cell r="AJ2719" t="str">
            <v>3</v>
          </cell>
        </row>
        <row r="2720">
          <cell r="B2720" t="str">
            <v>605001</v>
          </cell>
        </row>
        <row r="2720">
          <cell r="J2720">
            <v>74743.64</v>
          </cell>
        </row>
        <row r="2720">
          <cell r="N2720" t="str">
            <v>2120104</v>
          </cell>
        </row>
        <row r="2720">
          <cell r="AJ2720" t="str">
            <v>3</v>
          </cell>
        </row>
        <row r="2721">
          <cell r="B2721" t="str">
            <v>605001</v>
          </cell>
        </row>
        <row r="2721">
          <cell r="J2721">
            <v>150000</v>
          </cell>
        </row>
        <row r="2721">
          <cell r="N2721" t="str">
            <v>2120104</v>
          </cell>
        </row>
        <row r="2721">
          <cell r="AJ2721" t="str">
            <v>3</v>
          </cell>
        </row>
        <row r="2722">
          <cell r="B2722" t="str">
            <v>605001</v>
          </cell>
        </row>
        <row r="2722">
          <cell r="J2722">
            <v>1650000</v>
          </cell>
        </row>
        <row r="2722">
          <cell r="N2722" t="str">
            <v>2010302</v>
          </cell>
        </row>
        <row r="2722">
          <cell r="AJ2722" t="str">
            <v>3</v>
          </cell>
        </row>
        <row r="2723">
          <cell r="B2723" t="str">
            <v>605001</v>
          </cell>
        </row>
        <row r="2723">
          <cell r="J2723">
            <v>100000</v>
          </cell>
        </row>
        <row r="2723">
          <cell r="N2723" t="str">
            <v>2299999</v>
          </cell>
        </row>
        <row r="2723">
          <cell r="AJ2723" t="str">
            <v>3</v>
          </cell>
        </row>
        <row r="2724">
          <cell r="B2724" t="str">
            <v>605001</v>
          </cell>
        </row>
        <row r="2724">
          <cell r="J2724">
            <v>30000</v>
          </cell>
        </row>
        <row r="2724">
          <cell r="N2724" t="str">
            <v>2100410</v>
          </cell>
        </row>
        <row r="2724">
          <cell r="AJ2724" t="str">
            <v>3</v>
          </cell>
        </row>
        <row r="2725">
          <cell r="B2725" t="str">
            <v>605001</v>
          </cell>
        </row>
        <row r="2725">
          <cell r="J2725">
            <v>167000</v>
          </cell>
        </row>
        <row r="2725">
          <cell r="N2725" t="str">
            <v>2100410</v>
          </cell>
        </row>
        <row r="2725">
          <cell r="AJ2725" t="str">
            <v>3</v>
          </cell>
        </row>
        <row r="2726">
          <cell r="B2726" t="str">
            <v>605001</v>
          </cell>
        </row>
        <row r="2726">
          <cell r="J2726">
            <v>1483</v>
          </cell>
        </row>
        <row r="2726">
          <cell r="N2726" t="str">
            <v>2010302</v>
          </cell>
        </row>
        <row r="2726">
          <cell r="AJ2726" t="str">
            <v>3</v>
          </cell>
        </row>
        <row r="2727">
          <cell r="B2727" t="str">
            <v>605001</v>
          </cell>
        </row>
        <row r="2727">
          <cell r="J2727">
            <v>8455</v>
          </cell>
        </row>
        <row r="2727">
          <cell r="N2727" t="str">
            <v>2010302</v>
          </cell>
        </row>
        <row r="2727">
          <cell r="AJ2727" t="str">
            <v>3</v>
          </cell>
        </row>
        <row r="2728">
          <cell r="B2728" t="str">
            <v>605001</v>
          </cell>
        </row>
        <row r="2728">
          <cell r="J2728">
            <v>900</v>
          </cell>
        </row>
        <row r="2728">
          <cell r="N2728" t="str">
            <v>2010302</v>
          </cell>
        </row>
        <row r="2728">
          <cell r="AJ2728" t="str">
            <v>3</v>
          </cell>
        </row>
        <row r="2729">
          <cell r="B2729" t="str">
            <v>605001</v>
          </cell>
        </row>
        <row r="2729">
          <cell r="J2729">
            <v>25000</v>
          </cell>
        </row>
        <row r="2729">
          <cell r="N2729" t="str">
            <v>2010302</v>
          </cell>
        </row>
        <row r="2729">
          <cell r="AJ2729" t="str">
            <v>3</v>
          </cell>
        </row>
        <row r="2730">
          <cell r="B2730" t="str">
            <v>605001</v>
          </cell>
        </row>
        <row r="2730">
          <cell r="J2730">
            <v>65147.1</v>
          </cell>
        </row>
        <row r="2730">
          <cell r="N2730" t="str">
            <v>2010302</v>
          </cell>
        </row>
        <row r="2730">
          <cell r="AJ2730" t="str">
            <v>3</v>
          </cell>
        </row>
        <row r="2731">
          <cell r="B2731" t="str">
            <v>605001</v>
          </cell>
        </row>
        <row r="2731">
          <cell r="J2731">
            <v>34611.26</v>
          </cell>
        </row>
        <row r="2731">
          <cell r="N2731" t="str">
            <v>2010302</v>
          </cell>
        </row>
        <row r="2731">
          <cell r="AJ2731" t="str">
            <v>3</v>
          </cell>
        </row>
        <row r="2732">
          <cell r="B2732" t="str">
            <v>605001</v>
          </cell>
        </row>
        <row r="2732">
          <cell r="J2732">
            <v>50000</v>
          </cell>
        </row>
        <row r="2732">
          <cell r="N2732" t="str">
            <v>2010302</v>
          </cell>
        </row>
        <row r="2732">
          <cell r="AJ2732" t="str">
            <v>3</v>
          </cell>
        </row>
        <row r="2733">
          <cell r="B2733" t="str">
            <v>605001</v>
          </cell>
        </row>
        <row r="2733">
          <cell r="J2733">
            <v>1000.3</v>
          </cell>
        </row>
        <row r="2733">
          <cell r="N2733" t="str">
            <v>2010302</v>
          </cell>
        </row>
        <row r="2733">
          <cell r="AJ2733" t="str">
            <v>3</v>
          </cell>
        </row>
        <row r="2734">
          <cell r="B2734" t="str">
            <v>605001</v>
          </cell>
        </row>
        <row r="2734">
          <cell r="J2734">
            <v>50000</v>
          </cell>
        </row>
        <row r="2734">
          <cell r="N2734" t="str">
            <v>2010302</v>
          </cell>
        </row>
        <row r="2734">
          <cell r="AJ2734" t="str">
            <v>3</v>
          </cell>
        </row>
        <row r="2735">
          <cell r="B2735" t="str">
            <v>605001</v>
          </cell>
        </row>
        <row r="2735">
          <cell r="J2735">
            <v>20000</v>
          </cell>
        </row>
        <row r="2735">
          <cell r="N2735" t="str">
            <v>2010302</v>
          </cell>
        </row>
        <row r="2735">
          <cell r="AJ2735" t="str">
            <v>3</v>
          </cell>
        </row>
        <row r="2736">
          <cell r="B2736" t="str">
            <v>605001</v>
          </cell>
        </row>
        <row r="2736">
          <cell r="J2736">
            <v>20000</v>
          </cell>
        </row>
        <row r="2736">
          <cell r="N2736" t="str">
            <v>2010302</v>
          </cell>
        </row>
        <row r="2736">
          <cell r="AJ2736" t="str">
            <v>3</v>
          </cell>
        </row>
        <row r="2737">
          <cell r="B2737" t="str">
            <v>605001</v>
          </cell>
        </row>
        <row r="2737">
          <cell r="J2737">
            <v>10000</v>
          </cell>
        </row>
        <row r="2737">
          <cell r="N2737" t="str">
            <v>2010302</v>
          </cell>
        </row>
        <row r="2737">
          <cell r="AJ2737" t="str">
            <v>3</v>
          </cell>
        </row>
        <row r="2738">
          <cell r="B2738" t="str">
            <v>605001</v>
          </cell>
        </row>
        <row r="2738">
          <cell r="J2738">
            <v>50000</v>
          </cell>
        </row>
        <row r="2738">
          <cell r="N2738" t="str">
            <v>2010302</v>
          </cell>
        </row>
        <row r="2738">
          <cell r="AJ2738" t="str">
            <v>3</v>
          </cell>
        </row>
        <row r="2739">
          <cell r="B2739" t="str">
            <v>698001</v>
          </cell>
        </row>
        <row r="2739">
          <cell r="J2739">
            <v>405000</v>
          </cell>
        </row>
        <row r="2739">
          <cell r="N2739" t="str">
            <v>2010199</v>
          </cell>
        </row>
        <row r="2739">
          <cell r="AJ2739" t="str">
            <v>3</v>
          </cell>
        </row>
        <row r="2740">
          <cell r="B2740" t="str">
            <v>698001</v>
          </cell>
        </row>
        <row r="2740">
          <cell r="J2740">
            <v>810000</v>
          </cell>
        </row>
        <row r="2740">
          <cell r="N2740" t="str">
            <v>2010199</v>
          </cell>
        </row>
        <row r="2740">
          <cell r="AJ2740" t="str">
            <v>3</v>
          </cell>
        </row>
        <row r="2741">
          <cell r="B2741" t="str">
            <v>698001</v>
          </cell>
        </row>
        <row r="2741">
          <cell r="J2741">
            <v>2535000</v>
          </cell>
        </row>
        <row r="2741">
          <cell r="N2741" t="str">
            <v>2240299</v>
          </cell>
        </row>
        <row r="2741">
          <cell r="AJ2741" t="str">
            <v>3</v>
          </cell>
        </row>
        <row r="2742">
          <cell r="B2742" t="str">
            <v>698001</v>
          </cell>
        </row>
        <row r="2742">
          <cell r="J2742">
            <v>1267500</v>
          </cell>
        </row>
        <row r="2742">
          <cell r="N2742" t="str">
            <v>2240299</v>
          </cell>
        </row>
        <row r="2742">
          <cell r="AJ2742" t="str">
            <v>3</v>
          </cell>
        </row>
        <row r="2743">
          <cell r="B2743" t="str">
            <v>698001</v>
          </cell>
        </row>
        <row r="2743">
          <cell r="J2743">
            <v>216432</v>
          </cell>
        </row>
        <row r="2743">
          <cell r="N2743" t="str">
            <v>2240299</v>
          </cell>
        </row>
        <row r="2743">
          <cell r="AJ2743" t="str">
            <v>3</v>
          </cell>
        </row>
        <row r="2744">
          <cell r="B2744" t="str">
            <v>698002</v>
          </cell>
        </row>
        <row r="2744">
          <cell r="J2744">
            <v>500000</v>
          </cell>
        </row>
        <row r="2744">
          <cell r="N2744" t="str">
            <v>2110302</v>
          </cell>
        </row>
        <row r="2744">
          <cell r="AJ2744" t="str">
            <v>3</v>
          </cell>
        </row>
        <row r="2745">
          <cell r="B2745" t="str">
            <v>698003</v>
          </cell>
        </row>
        <row r="2745">
          <cell r="J2745">
            <v>303900</v>
          </cell>
        </row>
        <row r="2745">
          <cell r="N2745" t="str">
            <v>2110302</v>
          </cell>
        </row>
        <row r="2745">
          <cell r="AJ2745" t="str">
            <v>3</v>
          </cell>
        </row>
        <row r="2746">
          <cell r="B2746" t="str">
            <v>698003</v>
          </cell>
        </row>
        <row r="2746">
          <cell r="J2746">
            <v>1662511</v>
          </cell>
        </row>
        <row r="2746">
          <cell r="N2746" t="str">
            <v>2110302</v>
          </cell>
        </row>
        <row r="2746">
          <cell r="AJ2746" t="str">
            <v>3</v>
          </cell>
        </row>
        <row r="2747">
          <cell r="B2747" t="str">
            <v>698003</v>
          </cell>
        </row>
        <row r="2747">
          <cell r="J2747">
            <v>1625752</v>
          </cell>
        </row>
        <row r="2747">
          <cell r="N2747" t="str">
            <v>2110302</v>
          </cell>
        </row>
        <row r="2747">
          <cell r="AJ2747" t="str">
            <v>3</v>
          </cell>
        </row>
        <row r="2748">
          <cell r="B2748" t="str">
            <v>698003</v>
          </cell>
        </row>
        <row r="2748">
          <cell r="J2748">
            <v>2392410.5</v>
          </cell>
        </row>
        <row r="2748">
          <cell r="N2748" t="str">
            <v>2110302</v>
          </cell>
        </row>
        <row r="2748">
          <cell r="AJ2748" t="str">
            <v>3</v>
          </cell>
        </row>
        <row r="2749">
          <cell r="B2749" t="str">
            <v>698003</v>
          </cell>
        </row>
        <row r="2749">
          <cell r="J2749">
            <v>2062369</v>
          </cell>
        </row>
        <row r="2749">
          <cell r="N2749" t="str">
            <v>2110302</v>
          </cell>
        </row>
        <row r="2749">
          <cell r="AJ2749" t="str">
            <v>3</v>
          </cell>
        </row>
        <row r="2750">
          <cell r="B2750" t="str">
            <v>698003</v>
          </cell>
        </row>
        <row r="2750">
          <cell r="J2750">
            <v>258787.5</v>
          </cell>
        </row>
        <row r="2750">
          <cell r="N2750" t="str">
            <v>2110302</v>
          </cell>
        </row>
        <row r="2750">
          <cell r="AJ2750" t="str">
            <v>3</v>
          </cell>
        </row>
        <row r="2751">
          <cell r="B2751" t="str">
            <v>698003</v>
          </cell>
        </row>
        <row r="2751">
          <cell r="J2751">
            <v>214912.5</v>
          </cell>
        </row>
        <row r="2751">
          <cell r="N2751" t="str">
            <v>2110302</v>
          </cell>
        </row>
        <row r="2751">
          <cell r="AJ2751" t="str">
            <v>3</v>
          </cell>
        </row>
        <row r="2752">
          <cell r="B2752" t="str">
            <v>698003</v>
          </cell>
        </row>
        <row r="2752">
          <cell r="J2752">
            <v>1589206</v>
          </cell>
        </row>
        <row r="2752">
          <cell r="N2752" t="str">
            <v>2110302</v>
          </cell>
        </row>
        <row r="2752">
          <cell r="AJ2752" t="str">
            <v>3</v>
          </cell>
        </row>
        <row r="2753">
          <cell r="B2753" t="str">
            <v>698003</v>
          </cell>
        </row>
        <row r="2753">
          <cell r="J2753">
            <v>480664</v>
          </cell>
        </row>
        <row r="2753">
          <cell r="N2753" t="str">
            <v>2110302</v>
          </cell>
        </row>
        <row r="2753">
          <cell r="AJ2753" t="str">
            <v>3</v>
          </cell>
        </row>
        <row r="2754">
          <cell r="B2754" t="str">
            <v>698003</v>
          </cell>
        </row>
        <row r="2754">
          <cell r="J2754">
            <v>1588293</v>
          </cell>
        </row>
        <row r="2754">
          <cell r="N2754" t="str">
            <v>2110302</v>
          </cell>
        </row>
        <row r="2754">
          <cell r="AJ2754" t="str">
            <v>3</v>
          </cell>
        </row>
        <row r="2755">
          <cell r="B2755" t="str">
            <v>698003</v>
          </cell>
        </row>
        <row r="2755">
          <cell r="J2755">
            <v>1907977.5</v>
          </cell>
        </row>
        <row r="2755">
          <cell r="N2755" t="str">
            <v>2110302</v>
          </cell>
        </row>
        <row r="2755">
          <cell r="AJ2755" t="str">
            <v>3</v>
          </cell>
        </row>
        <row r="2756">
          <cell r="B2756" t="str">
            <v>698003</v>
          </cell>
        </row>
        <row r="2756">
          <cell r="J2756">
            <v>1654694</v>
          </cell>
        </row>
        <row r="2756">
          <cell r="N2756" t="str">
            <v>2110302</v>
          </cell>
        </row>
        <row r="2756">
          <cell r="AJ2756" t="str">
            <v>3</v>
          </cell>
        </row>
        <row r="2757">
          <cell r="B2757" t="str">
            <v>699003</v>
          </cell>
        </row>
        <row r="2757">
          <cell r="J2757">
            <v>4890000</v>
          </cell>
        </row>
        <row r="2757">
          <cell r="N2757" t="str">
            <v>2080507</v>
          </cell>
        </row>
        <row r="2757">
          <cell r="AJ2757" t="str">
            <v>3</v>
          </cell>
        </row>
        <row r="2758">
          <cell r="B2758" t="str">
            <v>699003</v>
          </cell>
        </row>
        <row r="2758">
          <cell r="J2758">
            <v>0</v>
          </cell>
        </row>
        <row r="2758">
          <cell r="N2758" t="str">
            <v>2080507</v>
          </cell>
        </row>
        <row r="2758">
          <cell r="AJ2758" t="str">
            <v>3</v>
          </cell>
        </row>
        <row r="2759">
          <cell r="B2759" t="str">
            <v>699005</v>
          </cell>
        </row>
        <row r="2759">
          <cell r="J2759">
            <v>200000</v>
          </cell>
        </row>
        <row r="2759">
          <cell r="N2759" t="str">
            <v>2299999</v>
          </cell>
        </row>
        <row r="2759">
          <cell r="AJ2759" t="str">
            <v>3</v>
          </cell>
        </row>
        <row r="2760">
          <cell r="B2760" t="str">
            <v>699005</v>
          </cell>
        </row>
        <row r="2760">
          <cell r="J2760">
            <v>5000000</v>
          </cell>
        </row>
        <row r="2760">
          <cell r="N2760" t="str">
            <v>2110304</v>
          </cell>
        </row>
        <row r="2760">
          <cell r="AJ2760" t="str">
            <v>3</v>
          </cell>
        </row>
        <row r="2761">
          <cell r="B2761" t="str">
            <v>699005</v>
          </cell>
        </row>
        <row r="2761">
          <cell r="J2761">
            <v>2500000</v>
          </cell>
        </row>
        <row r="2761">
          <cell r="N2761" t="str">
            <v>2150207</v>
          </cell>
        </row>
        <row r="2761">
          <cell r="AJ2761" t="str">
            <v>3</v>
          </cell>
        </row>
        <row r="2762">
          <cell r="B2762" t="str">
            <v>699005</v>
          </cell>
        </row>
        <row r="2762">
          <cell r="J2762">
            <v>2000000</v>
          </cell>
        </row>
        <row r="2762">
          <cell r="N2762" t="str">
            <v>2150205</v>
          </cell>
        </row>
        <row r="2762">
          <cell r="AJ2762" t="str">
            <v>3</v>
          </cell>
        </row>
        <row r="2763">
          <cell r="B2763" t="str">
            <v>699005</v>
          </cell>
        </row>
        <row r="2763">
          <cell r="J2763">
            <v>2000000</v>
          </cell>
        </row>
        <row r="2763">
          <cell r="N2763" t="str">
            <v>2169901</v>
          </cell>
        </row>
        <row r="2763">
          <cell r="AJ2763" t="str">
            <v>3</v>
          </cell>
        </row>
        <row r="2764">
          <cell r="B2764" t="str">
            <v>699006</v>
          </cell>
        </row>
        <row r="2764">
          <cell r="J2764">
            <v>2260000</v>
          </cell>
        </row>
        <row r="2764">
          <cell r="N2764" t="str">
            <v>2050399</v>
          </cell>
        </row>
        <row r="2764">
          <cell r="AJ2764" t="str">
            <v>3</v>
          </cell>
        </row>
        <row r="2765">
          <cell r="B2765" t="str">
            <v>699006</v>
          </cell>
        </row>
        <row r="2765">
          <cell r="J2765">
            <v>1850800</v>
          </cell>
        </row>
        <row r="2765">
          <cell r="N2765" t="str">
            <v>2150899</v>
          </cell>
        </row>
        <row r="2765">
          <cell r="AJ2765" t="str">
            <v>3</v>
          </cell>
        </row>
        <row r="2766">
          <cell r="B2766" t="str">
            <v>699006</v>
          </cell>
        </row>
        <row r="2766">
          <cell r="J2766">
            <v>20000000</v>
          </cell>
        </row>
        <row r="2766">
          <cell r="N2766" t="str">
            <v>2080507</v>
          </cell>
        </row>
        <row r="2766">
          <cell r="AJ2766" t="str">
            <v>3</v>
          </cell>
        </row>
        <row r="2767">
          <cell r="B2767" t="str">
            <v>699006</v>
          </cell>
        </row>
        <row r="2767">
          <cell r="J2767">
            <v>100000</v>
          </cell>
        </row>
        <row r="2767">
          <cell r="N2767" t="str">
            <v>2299999</v>
          </cell>
        </row>
        <row r="2767">
          <cell r="AJ2767" t="str">
            <v>3</v>
          </cell>
        </row>
        <row r="2768">
          <cell r="B2768" t="str">
            <v>699006</v>
          </cell>
        </row>
        <row r="2768">
          <cell r="J2768">
            <v>192037.5</v>
          </cell>
        </row>
        <row r="2768">
          <cell r="N2768" t="str">
            <v>2110302</v>
          </cell>
        </row>
        <row r="2768">
          <cell r="AJ2768" t="str">
            <v>3</v>
          </cell>
        </row>
        <row r="2769">
          <cell r="B2769" t="str">
            <v>699006</v>
          </cell>
        </row>
        <row r="2769">
          <cell r="J2769">
            <v>1420766</v>
          </cell>
        </row>
        <row r="2769">
          <cell r="N2769" t="str">
            <v>2110302</v>
          </cell>
        </row>
        <row r="2769">
          <cell r="AJ2769" t="str">
            <v>3</v>
          </cell>
        </row>
        <row r="2770">
          <cell r="B2770" t="str">
            <v>699006</v>
          </cell>
        </row>
        <row r="2770">
          <cell r="J2770">
            <v>1347770</v>
          </cell>
        </row>
        <row r="2770">
          <cell r="N2770" t="str">
            <v>2110302</v>
          </cell>
        </row>
        <row r="2770">
          <cell r="AJ2770" t="str">
            <v>3</v>
          </cell>
        </row>
        <row r="2771">
          <cell r="B2771" t="str">
            <v>699006</v>
          </cell>
        </row>
        <row r="2771">
          <cell r="J2771">
            <v>1437540</v>
          </cell>
        </row>
        <row r="2771">
          <cell r="N2771" t="str">
            <v>2110302</v>
          </cell>
        </row>
        <row r="2771">
          <cell r="AJ2771" t="str">
            <v>3</v>
          </cell>
        </row>
        <row r="2772">
          <cell r="B2772" t="str">
            <v>699006</v>
          </cell>
        </row>
        <row r="2772">
          <cell r="J2772">
            <v>16332665.1</v>
          </cell>
        </row>
        <row r="2772">
          <cell r="N2772" t="str">
            <v>2320301</v>
          </cell>
        </row>
        <row r="2772">
          <cell r="AJ2772" t="str">
            <v>3</v>
          </cell>
        </row>
        <row r="2773">
          <cell r="B2773" t="str">
            <v>699009</v>
          </cell>
        </row>
        <row r="2773">
          <cell r="J2773">
            <v>2472823.63</v>
          </cell>
        </row>
        <row r="2773">
          <cell r="N2773" t="str">
            <v>2320301</v>
          </cell>
        </row>
        <row r="2773">
          <cell r="AJ2773" t="str">
            <v>3</v>
          </cell>
        </row>
        <row r="2774">
          <cell r="B2774" t="str">
            <v>699009</v>
          </cell>
        </row>
        <row r="2774">
          <cell r="J2774">
            <v>16920</v>
          </cell>
        </row>
        <row r="2774">
          <cell r="N2774" t="str">
            <v>23303</v>
          </cell>
        </row>
        <row r="2774">
          <cell r="AJ2774" t="str">
            <v>3</v>
          </cell>
        </row>
        <row r="2775">
          <cell r="B2775" t="str">
            <v>699009</v>
          </cell>
        </row>
        <row r="2775">
          <cell r="J2775">
            <v>3046084.29</v>
          </cell>
        </row>
        <row r="2775">
          <cell r="N2775" t="str">
            <v>2320301</v>
          </cell>
        </row>
        <row r="2775">
          <cell r="AJ2775" t="str">
            <v>3</v>
          </cell>
        </row>
        <row r="2776">
          <cell r="B2776" t="str">
            <v>699009</v>
          </cell>
        </row>
        <row r="2776">
          <cell r="J2776">
            <v>6814321</v>
          </cell>
        </row>
        <row r="2776">
          <cell r="N2776" t="str">
            <v>2320301</v>
          </cell>
        </row>
        <row r="2776">
          <cell r="AJ2776" t="str">
            <v>3</v>
          </cell>
        </row>
        <row r="2777">
          <cell r="B2777" t="str">
            <v>699009</v>
          </cell>
        </row>
        <row r="2777">
          <cell r="J2777">
            <v>126305.36</v>
          </cell>
        </row>
        <row r="2777">
          <cell r="N2777" t="str">
            <v>23303</v>
          </cell>
        </row>
        <row r="2777">
          <cell r="AJ2777" t="str">
            <v>3</v>
          </cell>
        </row>
        <row r="2778">
          <cell r="B2778" t="str">
            <v>699010</v>
          </cell>
        </row>
        <row r="2778">
          <cell r="J2778">
            <v>0</v>
          </cell>
        </row>
        <row r="2778">
          <cell r="N2778" t="str">
            <v>2130803</v>
          </cell>
        </row>
        <row r="2778">
          <cell r="AJ2778" t="str">
            <v>3</v>
          </cell>
        </row>
        <row r="2779">
          <cell r="B2779" t="str">
            <v>699010</v>
          </cell>
        </row>
        <row r="2779">
          <cell r="J2779">
            <v>379710</v>
          </cell>
        </row>
        <row r="2779">
          <cell r="N2779" t="str">
            <v>2179902</v>
          </cell>
        </row>
        <row r="2779">
          <cell r="AJ2779" t="str">
            <v>3</v>
          </cell>
        </row>
        <row r="2780">
          <cell r="B2780" t="str">
            <v>901001</v>
          </cell>
        </row>
        <row r="2780">
          <cell r="J2780">
            <v>1600</v>
          </cell>
        </row>
        <row r="2780">
          <cell r="N2780" t="str">
            <v>2010102</v>
          </cell>
        </row>
        <row r="2780">
          <cell r="AJ2780" t="str">
            <v>3</v>
          </cell>
        </row>
        <row r="2781">
          <cell r="B2781" t="str">
            <v>901001</v>
          </cell>
        </row>
        <row r="2781">
          <cell r="J2781">
            <v>0</v>
          </cell>
        </row>
        <row r="2781">
          <cell r="N2781" t="str">
            <v>2010102</v>
          </cell>
        </row>
        <row r="2781">
          <cell r="AJ2781" t="str">
            <v>3</v>
          </cell>
        </row>
        <row r="2782">
          <cell r="B2782" t="str">
            <v>901001</v>
          </cell>
        </row>
        <row r="2782">
          <cell r="J2782">
            <v>426093.71</v>
          </cell>
        </row>
        <row r="2782">
          <cell r="N2782" t="str">
            <v>2010101</v>
          </cell>
        </row>
        <row r="2782">
          <cell r="AJ2782" t="str">
            <v>1</v>
          </cell>
        </row>
        <row r="2783">
          <cell r="B2783" t="str">
            <v>901001</v>
          </cell>
        </row>
        <row r="2783">
          <cell r="J2783">
            <v>138637.73</v>
          </cell>
        </row>
        <row r="2783">
          <cell r="N2783" t="str">
            <v>2010101</v>
          </cell>
        </row>
        <row r="2783">
          <cell r="AJ2783" t="str">
            <v>1</v>
          </cell>
        </row>
        <row r="2784">
          <cell r="B2784" t="str">
            <v>901001</v>
          </cell>
        </row>
        <row r="2784">
          <cell r="J2784">
            <v>503298.72</v>
          </cell>
        </row>
        <row r="2784">
          <cell r="N2784" t="str">
            <v>2010101</v>
          </cell>
        </row>
        <row r="2784">
          <cell r="AJ2784" t="str">
            <v>1</v>
          </cell>
        </row>
        <row r="2785">
          <cell r="B2785" t="str">
            <v>901001</v>
          </cell>
        </row>
        <row r="2785">
          <cell r="J2785">
            <v>1320018.47</v>
          </cell>
        </row>
        <row r="2785">
          <cell r="N2785" t="str">
            <v>2010101</v>
          </cell>
        </row>
        <row r="2785">
          <cell r="AJ2785" t="str">
            <v>1</v>
          </cell>
        </row>
        <row r="2786">
          <cell r="B2786" t="str">
            <v>901001</v>
          </cell>
        </row>
        <row r="2786">
          <cell r="J2786">
            <v>1417553.67</v>
          </cell>
        </row>
        <row r="2786">
          <cell r="N2786" t="str">
            <v>2010101</v>
          </cell>
        </row>
        <row r="2786">
          <cell r="AJ2786" t="str">
            <v>1</v>
          </cell>
        </row>
        <row r="2787">
          <cell r="B2787" t="str">
            <v>901001</v>
          </cell>
        </row>
        <row r="2787">
          <cell r="J2787">
            <v>20652</v>
          </cell>
        </row>
        <row r="2787">
          <cell r="N2787" t="str">
            <v>2010101</v>
          </cell>
        </row>
        <row r="2787">
          <cell r="AJ2787" t="str">
            <v>1</v>
          </cell>
        </row>
        <row r="2788">
          <cell r="B2788" t="str">
            <v>901001</v>
          </cell>
        </row>
        <row r="2788">
          <cell r="J2788">
            <v>963680.42</v>
          </cell>
        </row>
        <row r="2788">
          <cell r="N2788" t="str">
            <v>2010101</v>
          </cell>
        </row>
        <row r="2788">
          <cell r="AJ2788" t="str">
            <v>1</v>
          </cell>
        </row>
        <row r="2789">
          <cell r="B2789" t="str">
            <v>901001</v>
          </cell>
        </row>
        <row r="2789">
          <cell r="J2789">
            <v>8885.41</v>
          </cell>
        </row>
        <row r="2789">
          <cell r="N2789" t="str">
            <v>2010101</v>
          </cell>
        </row>
        <row r="2789">
          <cell r="AJ2789" t="str">
            <v>2</v>
          </cell>
        </row>
        <row r="2790">
          <cell r="B2790" t="str">
            <v>901001</v>
          </cell>
        </row>
        <row r="2790">
          <cell r="J2790">
            <v>234901.48</v>
          </cell>
        </row>
        <row r="2790">
          <cell r="N2790" t="str">
            <v>2010101</v>
          </cell>
        </row>
        <row r="2790">
          <cell r="AJ2790" t="str">
            <v>2</v>
          </cell>
        </row>
        <row r="2791">
          <cell r="B2791" t="str">
            <v>901001</v>
          </cell>
        </row>
        <row r="2791">
          <cell r="J2791">
            <v>40726.02</v>
          </cell>
        </row>
        <row r="2791">
          <cell r="N2791" t="str">
            <v>2010101</v>
          </cell>
        </row>
        <row r="2791">
          <cell r="AJ2791" t="str">
            <v>1</v>
          </cell>
        </row>
        <row r="2792">
          <cell r="B2792" t="str">
            <v>901001</v>
          </cell>
        </row>
        <row r="2792">
          <cell r="J2792">
            <v>15000</v>
          </cell>
        </row>
        <row r="2792">
          <cell r="N2792" t="str">
            <v>2010101</v>
          </cell>
        </row>
        <row r="2792">
          <cell r="AJ2792" t="str">
            <v>2</v>
          </cell>
        </row>
        <row r="2793">
          <cell r="B2793" t="str">
            <v>901001</v>
          </cell>
        </row>
        <row r="2793">
          <cell r="J2793">
            <v>38552</v>
          </cell>
        </row>
        <row r="2793">
          <cell r="N2793" t="str">
            <v>2010101</v>
          </cell>
        </row>
        <row r="2793">
          <cell r="AJ2793" t="str">
            <v>1</v>
          </cell>
        </row>
        <row r="2794">
          <cell r="B2794" t="str">
            <v>901001</v>
          </cell>
        </row>
        <row r="2794">
          <cell r="J2794">
            <v>517284.93</v>
          </cell>
        </row>
        <row r="2794">
          <cell r="N2794" t="str">
            <v>2010101</v>
          </cell>
        </row>
        <row r="2794">
          <cell r="AJ2794" t="str">
            <v>1</v>
          </cell>
        </row>
        <row r="2795">
          <cell r="B2795" t="str">
            <v>901001</v>
          </cell>
        </row>
        <row r="2795">
          <cell r="J2795">
            <v>387846.7</v>
          </cell>
        </row>
        <row r="2795">
          <cell r="N2795" t="str">
            <v>2010101</v>
          </cell>
        </row>
        <row r="2795">
          <cell r="AJ2795" t="str">
            <v>1</v>
          </cell>
        </row>
        <row r="2796">
          <cell r="B2796" t="str">
            <v>901001</v>
          </cell>
        </row>
        <row r="2796">
          <cell r="J2796">
            <v>196468.52</v>
          </cell>
        </row>
        <row r="2796">
          <cell r="N2796" t="str">
            <v>2010101</v>
          </cell>
        </row>
        <row r="2796">
          <cell r="AJ2796" t="str">
            <v>1</v>
          </cell>
        </row>
        <row r="2797">
          <cell r="B2797" t="str">
            <v>901001</v>
          </cell>
        </row>
        <row r="2797">
          <cell r="J2797">
            <v>26225.8</v>
          </cell>
        </row>
        <row r="2797">
          <cell r="N2797" t="str">
            <v>2010101</v>
          </cell>
        </row>
        <row r="2797">
          <cell r="AJ2797" t="str">
            <v>1</v>
          </cell>
        </row>
        <row r="2798">
          <cell r="B2798" t="str">
            <v>901001</v>
          </cell>
        </row>
        <row r="2798">
          <cell r="J2798">
            <v>188876.63</v>
          </cell>
        </row>
        <row r="2798">
          <cell r="N2798" t="str">
            <v>2010101</v>
          </cell>
        </row>
        <row r="2798">
          <cell r="AJ2798" t="str">
            <v>2</v>
          </cell>
        </row>
        <row r="2799">
          <cell r="B2799" t="str">
            <v>901001</v>
          </cell>
        </row>
        <row r="2799">
          <cell r="J2799">
            <v>94742.43</v>
          </cell>
        </row>
        <row r="2799">
          <cell r="N2799" t="str">
            <v>2010101</v>
          </cell>
        </row>
        <row r="2799">
          <cell r="AJ2799" t="str">
            <v>2</v>
          </cell>
        </row>
        <row r="2800">
          <cell r="B2800" t="str">
            <v>901001</v>
          </cell>
        </row>
        <row r="2800">
          <cell r="J2800">
            <v>86328</v>
          </cell>
        </row>
        <row r="2800">
          <cell r="N2800" t="str">
            <v>2010101</v>
          </cell>
        </row>
        <row r="2800">
          <cell r="AJ2800" t="str">
            <v>2</v>
          </cell>
        </row>
        <row r="2801">
          <cell r="B2801" t="str">
            <v>901001</v>
          </cell>
        </row>
        <row r="2801">
          <cell r="J2801">
            <v>568454.56</v>
          </cell>
        </row>
        <row r="2801">
          <cell r="N2801" t="str">
            <v>2010101</v>
          </cell>
        </row>
        <row r="2801">
          <cell r="AJ2801" t="str">
            <v>1</v>
          </cell>
        </row>
        <row r="2802">
          <cell r="B2802" t="str">
            <v>901001</v>
          </cell>
        </row>
        <row r="2802">
          <cell r="J2802">
            <v>15550</v>
          </cell>
        </row>
        <row r="2802">
          <cell r="N2802" t="str">
            <v>2010199</v>
          </cell>
        </row>
        <row r="2802">
          <cell r="AJ2802" t="str">
            <v>3</v>
          </cell>
        </row>
        <row r="2803">
          <cell r="B2803" t="str">
            <v>901001</v>
          </cell>
        </row>
        <row r="2803">
          <cell r="J2803">
            <v>0</v>
          </cell>
        </row>
        <row r="2803">
          <cell r="N2803" t="str">
            <v>2010199</v>
          </cell>
        </row>
        <row r="2803">
          <cell r="AJ2803" t="str">
            <v>3</v>
          </cell>
        </row>
        <row r="2804">
          <cell r="B2804" t="str">
            <v>901001</v>
          </cell>
        </row>
        <row r="2804">
          <cell r="J2804">
            <v>20000</v>
          </cell>
        </row>
        <row r="2804">
          <cell r="N2804" t="str">
            <v>2010102</v>
          </cell>
        </row>
        <row r="2804">
          <cell r="AJ2804" t="str">
            <v>3</v>
          </cell>
        </row>
        <row r="2805">
          <cell r="B2805" t="str">
            <v>901001</v>
          </cell>
        </row>
        <row r="2805">
          <cell r="J2805">
            <v>74000</v>
          </cell>
        </row>
        <row r="2805">
          <cell r="N2805" t="str">
            <v>2010102</v>
          </cell>
        </row>
        <row r="2805">
          <cell r="AJ2805" t="str">
            <v>3</v>
          </cell>
        </row>
        <row r="2806">
          <cell r="B2806" t="str">
            <v>901001</v>
          </cell>
        </row>
        <row r="2806">
          <cell r="J2806">
            <v>150000</v>
          </cell>
        </row>
        <row r="2806">
          <cell r="N2806" t="str">
            <v>2010104</v>
          </cell>
        </row>
        <row r="2806">
          <cell r="AJ2806" t="str">
            <v>3</v>
          </cell>
        </row>
        <row r="2807">
          <cell r="B2807" t="str">
            <v>901001</v>
          </cell>
        </row>
        <row r="2807">
          <cell r="J2807">
            <v>0</v>
          </cell>
        </row>
        <row r="2807">
          <cell r="N2807" t="str">
            <v>2010199</v>
          </cell>
        </row>
        <row r="2807">
          <cell r="AJ2807" t="str">
            <v>3</v>
          </cell>
        </row>
        <row r="2808">
          <cell r="B2808" t="str">
            <v>901001</v>
          </cell>
        </row>
        <row r="2808">
          <cell r="J2808">
            <v>8698.5</v>
          </cell>
        </row>
        <row r="2808">
          <cell r="N2808" t="str">
            <v>2010102</v>
          </cell>
        </row>
        <row r="2808">
          <cell r="AJ2808" t="str">
            <v>3</v>
          </cell>
        </row>
        <row r="2809">
          <cell r="B2809" t="str">
            <v>902001</v>
          </cell>
        </row>
        <row r="2809">
          <cell r="J2809">
            <v>0</v>
          </cell>
        </row>
        <row r="2809">
          <cell r="N2809" t="str">
            <v>2010201</v>
          </cell>
        </row>
        <row r="2809">
          <cell r="AJ2809" t="str">
            <v>3</v>
          </cell>
        </row>
        <row r="2810">
          <cell r="B2810" t="str">
            <v>902001</v>
          </cell>
        </row>
        <row r="2810">
          <cell r="J2810">
            <v>500415.45</v>
          </cell>
        </row>
        <row r="2810">
          <cell r="N2810" t="str">
            <v>2010201</v>
          </cell>
        </row>
        <row r="2810">
          <cell r="AJ2810" t="str">
            <v>1</v>
          </cell>
        </row>
        <row r="2811">
          <cell r="B2811" t="str">
            <v>902001</v>
          </cell>
        </row>
        <row r="2811">
          <cell r="J2811">
            <v>382302.45</v>
          </cell>
        </row>
        <row r="2811">
          <cell r="N2811" t="str">
            <v>2010201</v>
          </cell>
        </row>
        <row r="2811">
          <cell r="AJ2811" t="str">
            <v>1</v>
          </cell>
        </row>
        <row r="2812">
          <cell r="B2812" t="str">
            <v>902001</v>
          </cell>
        </row>
        <row r="2812">
          <cell r="J2812">
            <v>50000</v>
          </cell>
        </row>
        <row r="2812">
          <cell r="N2812" t="str">
            <v>2010201</v>
          </cell>
        </row>
        <row r="2812">
          <cell r="AJ2812" t="str">
            <v>3</v>
          </cell>
        </row>
        <row r="2813">
          <cell r="B2813" t="str">
            <v>902001</v>
          </cell>
        </row>
        <row r="2813">
          <cell r="J2813">
            <v>0</v>
          </cell>
        </row>
        <row r="2813">
          <cell r="N2813" t="str">
            <v>2010204</v>
          </cell>
        </row>
        <row r="2813">
          <cell r="AJ2813" t="str">
            <v>3</v>
          </cell>
        </row>
        <row r="2814">
          <cell r="B2814" t="str">
            <v>902001</v>
          </cell>
        </row>
        <row r="2814">
          <cell r="J2814">
            <v>5250</v>
          </cell>
        </row>
        <row r="2814">
          <cell r="N2814" t="str">
            <v>2010202</v>
          </cell>
        </row>
        <row r="2814">
          <cell r="AJ2814" t="str">
            <v>3</v>
          </cell>
        </row>
        <row r="2815">
          <cell r="B2815" t="str">
            <v>902001</v>
          </cell>
        </row>
        <row r="2815">
          <cell r="J2815">
            <v>47730</v>
          </cell>
        </row>
        <row r="2815">
          <cell r="N2815" t="str">
            <v>2010202</v>
          </cell>
        </row>
        <row r="2815">
          <cell r="AJ2815" t="str">
            <v>3</v>
          </cell>
        </row>
        <row r="2816">
          <cell r="B2816" t="str">
            <v>902001</v>
          </cell>
        </row>
        <row r="2816">
          <cell r="J2816">
            <v>2030</v>
          </cell>
        </row>
        <row r="2816">
          <cell r="N2816" t="str">
            <v>2010202</v>
          </cell>
        </row>
        <row r="2816">
          <cell r="AJ2816" t="str">
            <v>3</v>
          </cell>
        </row>
        <row r="2817">
          <cell r="B2817" t="str">
            <v>902001</v>
          </cell>
        </row>
        <row r="2817">
          <cell r="J2817">
            <v>1063932</v>
          </cell>
        </row>
        <row r="2817">
          <cell r="N2817" t="str">
            <v>2010201</v>
          </cell>
        </row>
        <row r="2817">
          <cell r="AJ2817" t="str">
            <v>1</v>
          </cell>
        </row>
        <row r="2818">
          <cell r="B2818" t="str">
            <v>902001</v>
          </cell>
        </row>
        <row r="2818">
          <cell r="J2818">
            <v>714216.37</v>
          </cell>
        </row>
        <row r="2818">
          <cell r="N2818" t="str">
            <v>2010201</v>
          </cell>
        </row>
        <row r="2818">
          <cell r="AJ2818" t="str">
            <v>1</v>
          </cell>
        </row>
        <row r="2819">
          <cell r="B2819" t="str">
            <v>902001</v>
          </cell>
        </row>
        <row r="2819">
          <cell r="J2819">
            <v>1150149</v>
          </cell>
        </row>
        <row r="2819">
          <cell r="N2819" t="str">
            <v>2010201</v>
          </cell>
        </row>
        <row r="2819">
          <cell r="AJ2819" t="str">
            <v>1</v>
          </cell>
        </row>
        <row r="2820">
          <cell r="B2820" t="str">
            <v>902001</v>
          </cell>
        </row>
        <row r="2820">
          <cell r="J2820">
            <v>23734.23</v>
          </cell>
        </row>
        <row r="2820">
          <cell r="N2820" t="str">
            <v>2010201</v>
          </cell>
        </row>
        <row r="2820">
          <cell r="AJ2820" t="str">
            <v>2</v>
          </cell>
        </row>
        <row r="2821">
          <cell r="B2821" t="str">
            <v>902001</v>
          </cell>
        </row>
        <row r="2821">
          <cell r="J2821">
            <v>188400</v>
          </cell>
        </row>
        <row r="2821">
          <cell r="N2821" t="str">
            <v>2010201</v>
          </cell>
        </row>
        <row r="2821">
          <cell r="AJ2821" t="str">
            <v>2</v>
          </cell>
        </row>
        <row r="2822">
          <cell r="B2822" t="str">
            <v>902001</v>
          </cell>
        </row>
        <row r="2822">
          <cell r="J2822">
            <v>114006.37</v>
          </cell>
        </row>
        <row r="2822">
          <cell r="N2822" t="str">
            <v>2010201</v>
          </cell>
        </row>
        <row r="2822">
          <cell r="AJ2822" t="str">
            <v>1</v>
          </cell>
        </row>
        <row r="2823">
          <cell r="B2823" t="str">
            <v>902001</v>
          </cell>
        </row>
        <row r="2823">
          <cell r="J2823">
            <v>15440</v>
          </cell>
        </row>
        <row r="2823">
          <cell r="N2823" t="str">
            <v>2010201</v>
          </cell>
        </row>
        <row r="2823">
          <cell r="AJ2823" t="str">
            <v>2</v>
          </cell>
        </row>
        <row r="2824">
          <cell r="B2824" t="str">
            <v>902001</v>
          </cell>
        </row>
        <row r="2824">
          <cell r="J2824">
            <v>0</v>
          </cell>
        </row>
        <row r="2824">
          <cell r="N2824" t="str">
            <v>2010201</v>
          </cell>
        </row>
        <row r="2824">
          <cell r="AJ2824" t="str">
            <v>1</v>
          </cell>
        </row>
        <row r="2825">
          <cell r="B2825" t="str">
            <v>902001</v>
          </cell>
        </row>
        <row r="2825">
          <cell r="J2825">
            <v>25009.47</v>
          </cell>
        </row>
        <row r="2825">
          <cell r="N2825" t="str">
            <v>2010201</v>
          </cell>
        </row>
        <row r="2825">
          <cell r="AJ2825" t="str">
            <v>1</v>
          </cell>
        </row>
        <row r="2826">
          <cell r="B2826" t="str">
            <v>902001</v>
          </cell>
        </row>
        <row r="2826">
          <cell r="J2826">
            <v>285822.51</v>
          </cell>
        </row>
        <row r="2826">
          <cell r="N2826" t="str">
            <v>2010201</v>
          </cell>
        </row>
        <row r="2826">
          <cell r="AJ2826" t="str">
            <v>1</v>
          </cell>
        </row>
        <row r="2827">
          <cell r="B2827" t="str">
            <v>902001</v>
          </cell>
        </row>
        <row r="2827">
          <cell r="J2827">
            <v>428116.74</v>
          </cell>
        </row>
        <row r="2827">
          <cell r="N2827" t="str">
            <v>2010201</v>
          </cell>
        </row>
        <row r="2827">
          <cell r="AJ2827" t="str">
            <v>1</v>
          </cell>
        </row>
        <row r="2828">
          <cell r="B2828" t="str">
            <v>902001</v>
          </cell>
        </row>
        <row r="2828">
          <cell r="J2828">
            <v>142911.25</v>
          </cell>
        </row>
        <row r="2828">
          <cell r="N2828" t="str">
            <v>2010201</v>
          </cell>
        </row>
        <row r="2828">
          <cell r="AJ2828" t="str">
            <v>1</v>
          </cell>
        </row>
        <row r="2829">
          <cell r="B2829" t="str">
            <v>902001</v>
          </cell>
        </row>
        <row r="2829">
          <cell r="J2829">
            <v>10000</v>
          </cell>
        </row>
        <row r="2829">
          <cell r="N2829" t="str">
            <v>2010201</v>
          </cell>
        </row>
        <row r="2829">
          <cell r="AJ2829" t="str">
            <v>2</v>
          </cell>
        </row>
        <row r="2830">
          <cell r="B2830" t="str">
            <v>902001</v>
          </cell>
        </row>
        <row r="2830">
          <cell r="J2830">
            <v>27150.07</v>
          </cell>
        </row>
        <row r="2830">
          <cell r="N2830" t="str">
            <v>2010201</v>
          </cell>
        </row>
        <row r="2830">
          <cell r="AJ2830" t="str">
            <v>2</v>
          </cell>
        </row>
        <row r="2831">
          <cell r="B2831" t="str">
            <v>902001</v>
          </cell>
        </row>
        <row r="2831">
          <cell r="J2831">
            <v>3203</v>
          </cell>
        </row>
        <row r="2831">
          <cell r="N2831" t="str">
            <v>2010201</v>
          </cell>
        </row>
        <row r="2831">
          <cell r="AJ2831" t="str">
            <v>2</v>
          </cell>
        </row>
        <row r="2832">
          <cell r="B2832" t="str">
            <v>902001</v>
          </cell>
        </row>
        <row r="2832">
          <cell r="J2832">
            <v>0</v>
          </cell>
        </row>
        <row r="2832">
          <cell r="N2832" t="str">
            <v>2010201</v>
          </cell>
        </row>
        <row r="2832">
          <cell r="AJ2832" t="str">
            <v>2</v>
          </cell>
        </row>
        <row r="2833">
          <cell r="B2833" t="str">
            <v>902001</v>
          </cell>
        </row>
        <row r="2833">
          <cell r="J2833">
            <v>0</v>
          </cell>
        </row>
        <row r="2833">
          <cell r="N2833" t="str">
            <v>2010201</v>
          </cell>
        </row>
        <row r="2833">
          <cell r="AJ2833" t="str">
            <v>2</v>
          </cell>
        </row>
        <row r="2834">
          <cell r="B2834" t="str">
            <v>902001</v>
          </cell>
        </row>
        <row r="2834">
          <cell r="J2834">
            <v>142648.11</v>
          </cell>
        </row>
        <row r="2834">
          <cell r="N2834" t="str">
            <v>2010201</v>
          </cell>
        </row>
        <row r="2834">
          <cell r="AJ2834" t="str">
            <v>2</v>
          </cell>
        </row>
        <row r="2835">
          <cell r="B2835" t="str">
            <v>902001</v>
          </cell>
        </row>
        <row r="2835">
          <cell r="J2835">
            <v>78123.49</v>
          </cell>
        </row>
        <row r="2835">
          <cell r="N2835" t="str">
            <v>2010201</v>
          </cell>
        </row>
        <row r="2835">
          <cell r="AJ2835" t="str">
            <v>2</v>
          </cell>
        </row>
        <row r="2836">
          <cell r="B2836" t="str">
            <v>902001</v>
          </cell>
        </row>
        <row r="2836">
          <cell r="J2836">
            <v>62498.79</v>
          </cell>
        </row>
        <row r="2836">
          <cell r="N2836" t="str">
            <v>2010201</v>
          </cell>
        </row>
        <row r="2836">
          <cell r="AJ2836" t="str">
            <v>2</v>
          </cell>
        </row>
        <row r="2837">
          <cell r="B2837" t="str">
            <v>902001</v>
          </cell>
        </row>
        <row r="2837">
          <cell r="J2837">
            <v>374992.76</v>
          </cell>
        </row>
        <row r="2837">
          <cell r="N2837" t="str">
            <v>2010201</v>
          </cell>
        </row>
        <row r="2837">
          <cell r="AJ2837" t="str">
            <v>1</v>
          </cell>
        </row>
        <row r="2838">
          <cell r="B2838" t="str">
            <v>904001</v>
          </cell>
        </row>
        <row r="2838">
          <cell r="J2838">
            <v>150000</v>
          </cell>
        </row>
        <row r="2838">
          <cell r="N2838" t="str">
            <v>2010302</v>
          </cell>
        </row>
        <row r="2838">
          <cell r="AJ2838" t="str">
            <v>3</v>
          </cell>
        </row>
        <row r="2839">
          <cell r="B2839" t="str">
            <v>904001</v>
          </cell>
        </row>
        <row r="2839">
          <cell r="J2839">
            <v>500000</v>
          </cell>
        </row>
        <row r="2839">
          <cell r="N2839" t="str">
            <v>2100410</v>
          </cell>
        </row>
        <row r="2839">
          <cell r="AJ2839" t="str">
            <v>3</v>
          </cell>
        </row>
        <row r="2840">
          <cell r="B2840" t="str">
            <v>904001</v>
          </cell>
        </row>
        <row r="2840">
          <cell r="J2840">
            <v>521270.84</v>
          </cell>
        </row>
        <row r="2840">
          <cell r="N2840" t="str">
            <v>2010301</v>
          </cell>
        </row>
        <row r="2840">
          <cell r="AJ2840" t="str">
            <v>1</v>
          </cell>
        </row>
        <row r="2841">
          <cell r="B2841" t="str">
            <v>904001</v>
          </cell>
        </row>
        <row r="2841">
          <cell r="J2841">
            <v>714861.29</v>
          </cell>
        </row>
        <row r="2841">
          <cell r="N2841" t="str">
            <v>2010301</v>
          </cell>
        </row>
        <row r="2841">
          <cell r="AJ2841" t="str">
            <v>1</v>
          </cell>
        </row>
        <row r="2842">
          <cell r="B2842" t="str">
            <v>904001</v>
          </cell>
        </row>
        <row r="2842">
          <cell r="J2842">
            <v>23500</v>
          </cell>
        </row>
        <row r="2842">
          <cell r="N2842" t="str">
            <v>2130209</v>
          </cell>
        </row>
        <row r="2842">
          <cell r="AJ2842" t="str">
            <v>3</v>
          </cell>
        </row>
        <row r="2843">
          <cell r="B2843" t="str">
            <v>904001</v>
          </cell>
        </row>
        <row r="2843">
          <cell r="J2843">
            <v>24000</v>
          </cell>
        </row>
        <row r="2843">
          <cell r="N2843" t="str">
            <v>2130209</v>
          </cell>
        </row>
        <row r="2843">
          <cell r="AJ2843" t="str">
            <v>3</v>
          </cell>
        </row>
        <row r="2844">
          <cell r="B2844" t="str">
            <v>904001</v>
          </cell>
        </row>
        <row r="2844">
          <cell r="J2844">
            <v>20000</v>
          </cell>
        </row>
        <row r="2844">
          <cell r="N2844" t="str">
            <v>2130209</v>
          </cell>
        </row>
        <row r="2844">
          <cell r="AJ2844" t="str">
            <v>3</v>
          </cell>
        </row>
        <row r="2845">
          <cell r="B2845" t="str">
            <v>904001</v>
          </cell>
        </row>
        <row r="2845">
          <cell r="J2845">
            <v>350000</v>
          </cell>
        </row>
        <row r="2845">
          <cell r="N2845" t="str">
            <v>2010302</v>
          </cell>
        </row>
        <row r="2845">
          <cell r="AJ2845" t="str">
            <v>3</v>
          </cell>
        </row>
        <row r="2846">
          <cell r="B2846" t="str">
            <v>904001</v>
          </cell>
        </row>
        <row r="2846">
          <cell r="J2846">
            <v>101685.4</v>
          </cell>
        </row>
        <row r="2846">
          <cell r="N2846" t="str">
            <v>2010302</v>
          </cell>
        </row>
        <row r="2846">
          <cell r="AJ2846" t="str">
            <v>3</v>
          </cell>
        </row>
        <row r="2847">
          <cell r="B2847" t="str">
            <v>904001</v>
          </cell>
        </row>
        <row r="2847">
          <cell r="J2847">
            <v>196539.92</v>
          </cell>
        </row>
        <row r="2847">
          <cell r="N2847" t="str">
            <v>2010302</v>
          </cell>
        </row>
        <row r="2847">
          <cell r="AJ2847" t="str">
            <v>3</v>
          </cell>
        </row>
        <row r="2848">
          <cell r="B2848" t="str">
            <v>904001</v>
          </cell>
        </row>
        <row r="2848">
          <cell r="J2848">
            <v>100000</v>
          </cell>
        </row>
        <row r="2848">
          <cell r="N2848" t="str">
            <v>2010302</v>
          </cell>
        </row>
        <row r="2848">
          <cell r="AJ2848" t="str">
            <v>3</v>
          </cell>
        </row>
        <row r="2849">
          <cell r="B2849" t="str">
            <v>904001</v>
          </cell>
        </row>
        <row r="2849">
          <cell r="J2849">
            <v>274732.2</v>
          </cell>
        </row>
        <row r="2849">
          <cell r="N2849" t="str">
            <v>2010302</v>
          </cell>
        </row>
        <row r="2849">
          <cell r="AJ2849" t="str">
            <v>3</v>
          </cell>
        </row>
        <row r="2850">
          <cell r="B2850" t="str">
            <v>904001</v>
          </cell>
        </row>
        <row r="2850">
          <cell r="J2850">
            <v>0</v>
          </cell>
        </row>
        <row r="2850">
          <cell r="N2850" t="str">
            <v>2010302</v>
          </cell>
        </row>
        <row r="2850">
          <cell r="AJ2850" t="str">
            <v>3</v>
          </cell>
        </row>
        <row r="2851">
          <cell r="B2851" t="str">
            <v>904001</v>
          </cell>
        </row>
        <row r="2851">
          <cell r="J2851">
            <v>10000</v>
          </cell>
        </row>
        <row r="2851">
          <cell r="N2851" t="str">
            <v>2010199</v>
          </cell>
        </row>
        <row r="2851">
          <cell r="AJ2851" t="str">
            <v>3</v>
          </cell>
        </row>
        <row r="2852">
          <cell r="B2852" t="str">
            <v>904001</v>
          </cell>
        </row>
        <row r="2852">
          <cell r="J2852">
            <v>60000</v>
          </cell>
        </row>
        <row r="2852">
          <cell r="N2852" t="str">
            <v>2080208</v>
          </cell>
        </row>
        <row r="2852">
          <cell r="AJ2852" t="str">
            <v>3</v>
          </cell>
        </row>
        <row r="2853">
          <cell r="B2853" t="str">
            <v>904001</v>
          </cell>
        </row>
        <row r="2853">
          <cell r="J2853">
            <v>0</v>
          </cell>
        </row>
        <row r="2853">
          <cell r="N2853" t="str">
            <v>2080208</v>
          </cell>
        </row>
        <row r="2853">
          <cell r="AJ2853" t="str">
            <v>3</v>
          </cell>
        </row>
        <row r="2854">
          <cell r="B2854" t="str">
            <v>904001</v>
          </cell>
        </row>
        <row r="2854">
          <cell r="J2854">
            <v>504000</v>
          </cell>
        </row>
        <row r="2854">
          <cell r="N2854" t="str">
            <v>2080208</v>
          </cell>
        </row>
        <row r="2854">
          <cell r="AJ2854" t="str">
            <v>3</v>
          </cell>
        </row>
        <row r="2855">
          <cell r="B2855" t="str">
            <v>904001</v>
          </cell>
        </row>
        <row r="2855">
          <cell r="J2855">
            <v>41960</v>
          </cell>
        </row>
        <row r="2855">
          <cell r="N2855" t="str">
            <v>2080208</v>
          </cell>
        </row>
        <row r="2855">
          <cell r="AJ2855" t="str">
            <v>3</v>
          </cell>
        </row>
        <row r="2856">
          <cell r="B2856" t="str">
            <v>904001</v>
          </cell>
        </row>
        <row r="2856">
          <cell r="J2856">
            <v>0</v>
          </cell>
        </row>
        <row r="2856">
          <cell r="N2856" t="str">
            <v>2080208</v>
          </cell>
        </row>
        <row r="2856">
          <cell r="AJ2856" t="str">
            <v>3</v>
          </cell>
        </row>
        <row r="2857">
          <cell r="B2857" t="str">
            <v>904001</v>
          </cell>
        </row>
        <row r="2857">
          <cell r="J2857">
            <v>0</v>
          </cell>
        </row>
        <row r="2857">
          <cell r="N2857" t="str">
            <v>2080208</v>
          </cell>
        </row>
        <row r="2857">
          <cell r="AJ2857" t="str">
            <v>3</v>
          </cell>
        </row>
        <row r="2858">
          <cell r="B2858" t="str">
            <v>904001</v>
          </cell>
        </row>
        <row r="2858">
          <cell r="J2858">
            <v>675000</v>
          </cell>
        </row>
        <row r="2858">
          <cell r="N2858" t="str">
            <v>2080208</v>
          </cell>
        </row>
        <row r="2858">
          <cell r="AJ2858" t="str">
            <v>3</v>
          </cell>
        </row>
        <row r="2859">
          <cell r="B2859" t="str">
            <v>904001</v>
          </cell>
        </row>
        <row r="2859">
          <cell r="J2859">
            <v>51195</v>
          </cell>
        </row>
        <row r="2859">
          <cell r="N2859" t="str">
            <v>2010302</v>
          </cell>
        </row>
        <row r="2859">
          <cell r="AJ2859" t="str">
            <v>3</v>
          </cell>
        </row>
        <row r="2860">
          <cell r="B2860" t="str">
            <v>904001</v>
          </cell>
        </row>
        <row r="2860">
          <cell r="J2860">
            <v>48805</v>
          </cell>
        </row>
        <row r="2860">
          <cell r="N2860" t="str">
            <v>2010302</v>
          </cell>
        </row>
        <row r="2860">
          <cell r="AJ2860" t="str">
            <v>3</v>
          </cell>
        </row>
        <row r="2861">
          <cell r="B2861" t="str">
            <v>904001</v>
          </cell>
        </row>
        <row r="2861">
          <cell r="J2861">
            <v>100000</v>
          </cell>
        </row>
        <row r="2861">
          <cell r="N2861" t="str">
            <v>2010302</v>
          </cell>
        </row>
        <row r="2861">
          <cell r="AJ2861" t="str">
            <v>3</v>
          </cell>
        </row>
        <row r="2862">
          <cell r="B2862" t="str">
            <v>904001</v>
          </cell>
        </row>
        <row r="2862">
          <cell r="J2862">
            <v>235942.94</v>
          </cell>
        </row>
        <row r="2862">
          <cell r="N2862" t="str">
            <v>2010302</v>
          </cell>
        </row>
        <row r="2862">
          <cell r="AJ2862" t="str">
            <v>3</v>
          </cell>
        </row>
        <row r="2863">
          <cell r="B2863" t="str">
            <v>904001</v>
          </cell>
        </row>
        <row r="2863">
          <cell r="J2863">
            <v>385236</v>
          </cell>
        </row>
        <row r="2863">
          <cell r="N2863" t="str">
            <v>2010302</v>
          </cell>
        </row>
        <row r="2863">
          <cell r="AJ2863" t="str">
            <v>3</v>
          </cell>
        </row>
        <row r="2864">
          <cell r="B2864" t="str">
            <v>904001</v>
          </cell>
        </row>
        <row r="2864">
          <cell r="J2864">
            <v>234568.45</v>
          </cell>
        </row>
        <row r="2864">
          <cell r="N2864" t="str">
            <v>2299999</v>
          </cell>
        </row>
        <row r="2864">
          <cell r="AJ2864" t="str">
            <v>3</v>
          </cell>
        </row>
        <row r="2865">
          <cell r="B2865" t="str">
            <v>904001</v>
          </cell>
        </row>
        <row r="2865">
          <cell r="J2865">
            <v>41682</v>
          </cell>
        </row>
        <row r="2865">
          <cell r="N2865" t="str">
            <v>2299999</v>
          </cell>
        </row>
        <row r="2865">
          <cell r="AJ2865" t="str">
            <v>3</v>
          </cell>
        </row>
        <row r="2866">
          <cell r="B2866" t="str">
            <v>904001</v>
          </cell>
        </row>
        <row r="2866">
          <cell r="J2866">
            <v>192160</v>
          </cell>
        </row>
        <row r="2866">
          <cell r="N2866" t="str">
            <v>2299999</v>
          </cell>
        </row>
        <row r="2866">
          <cell r="AJ2866" t="str">
            <v>3</v>
          </cell>
        </row>
        <row r="2867">
          <cell r="B2867" t="str">
            <v>904001</v>
          </cell>
        </row>
        <row r="2867">
          <cell r="J2867">
            <v>288976.12</v>
          </cell>
        </row>
        <row r="2867">
          <cell r="N2867" t="str">
            <v>2299999</v>
          </cell>
        </row>
        <row r="2867">
          <cell r="AJ2867" t="str">
            <v>3</v>
          </cell>
        </row>
        <row r="2868">
          <cell r="B2868" t="str">
            <v>904001</v>
          </cell>
        </row>
        <row r="2868">
          <cell r="J2868">
            <v>500000</v>
          </cell>
        </row>
        <row r="2868">
          <cell r="N2868" t="str">
            <v>2010302</v>
          </cell>
        </row>
        <row r="2868">
          <cell r="AJ2868" t="str">
            <v>3</v>
          </cell>
        </row>
        <row r="2869">
          <cell r="B2869" t="str">
            <v>904001</v>
          </cell>
        </row>
        <row r="2869">
          <cell r="J2869">
            <v>400000</v>
          </cell>
        </row>
        <row r="2869">
          <cell r="N2869" t="str">
            <v>2010302</v>
          </cell>
        </row>
        <row r="2869">
          <cell r="AJ2869" t="str">
            <v>3</v>
          </cell>
        </row>
        <row r="2870">
          <cell r="B2870" t="str">
            <v>904001</v>
          </cell>
        </row>
        <row r="2870">
          <cell r="J2870">
            <v>50000</v>
          </cell>
        </row>
        <row r="2870">
          <cell r="N2870" t="str">
            <v>2010302</v>
          </cell>
        </row>
        <row r="2870">
          <cell r="AJ2870" t="str">
            <v>3</v>
          </cell>
        </row>
        <row r="2871">
          <cell r="B2871" t="str">
            <v>904001</v>
          </cell>
        </row>
        <row r="2871">
          <cell r="J2871">
            <v>150000</v>
          </cell>
        </row>
        <row r="2871">
          <cell r="N2871" t="str">
            <v>2010302</v>
          </cell>
        </row>
        <row r="2871">
          <cell r="AJ2871" t="str">
            <v>3</v>
          </cell>
        </row>
        <row r="2872">
          <cell r="B2872" t="str">
            <v>904001</v>
          </cell>
        </row>
        <row r="2872">
          <cell r="J2872">
            <v>157645</v>
          </cell>
        </row>
        <row r="2872">
          <cell r="N2872" t="str">
            <v>2010302</v>
          </cell>
        </row>
        <row r="2872">
          <cell r="AJ2872" t="str">
            <v>3</v>
          </cell>
        </row>
        <row r="2873">
          <cell r="B2873" t="str">
            <v>904001</v>
          </cell>
        </row>
        <row r="2873">
          <cell r="J2873">
            <v>471017.22</v>
          </cell>
        </row>
        <row r="2873">
          <cell r="N2873" t="str">
            <v>2010301</v>
          </cell>
        </row>
        <row r="2873">
          <cell r="AJ2873" t="str">
            <v>1</v>
          </cell>
        </row>
        <row r="2874">
          <cell r="B2874" t="str">
            <v>904001</v>
          </cell>
        </row>
        <row r="2874">
          <cell r="J2874">
            <v>2140537.66</v>
          </cell>
        </row>
        <row r="2874">
          <cell r="N2874" t="str">
            <v>2010301</v>
          </cell>
        </row>
        <row r="2874">
          <cell r="AJ2874" t="str">
            <v>1</v>
          </cell>
        </row>
        <row r="2875">
          <cell r="B2875" t="str">
            <v>904001</v>
          </cell>
        </row>
        <row r="2875">
          <cell r="J2875">
            <v>1088462.47</v>
          </cell>
        </row>
        <row r="2875">
          <cell r="N2875" t="str">
            <v>2010301</v>
          </cell>
        </row>
        <row r="2875">
          <cell r="AJ2875" t="str">
            <v>1</v>
          </cell>
        </row>
        <row r="2876">
          <cell r="B2876" t="str">
            <v>904001</v>
          </cell>
        </row>
        <row r="2876">
          <cell r="J2876">
            <v>475521.8</v>
          </cell>
        </row>
        <row r="2876">
          <cell r="N2876" t="str">
            <v>2010301</v>
          </cell>
        </row>
        <row r="2876">
          <cell r="AJ2876" t="str">
            <v>1</v>
          </cell>
        </row>
        <row r="2877">
          <cell r="B2877" t="str">
            <v>904001</v>
          </cell>
        </row>
        <row r="2877">
          <cell r="J2877">
            <v>11539.2</v>
          </cell>
        </row>
        <row r="2877">
          <cell r="N2877" t="str">
            <v>2010301</v>
          </cell>
        </row>
        <row r="2877">
          <cell r="AJ2877" t="str">
            <v>2</v>
          </cell>
        </row>
        <row r="2878">
          <cell r="B2878" t="str">
            <v>904001</v>
          </cell>
        </row>
        <row r="2878">
          <cell r="J2878">
            <v>30825</v>
          </cell>
        </row>
        <row r="2878">
          <cell r="N2878" t="str">
            <v>2010301</v>
          </cell>
        </row>
        <row r="2878">
          <cell r="AJ2878" t="str">
            <v>2</v>
          </cell>
        </row>
        <row r="2879">
          <cell r="B2879" t="str">
            <v>904001</v>
          </cell>
        </row>
        <row r="2879">
          <cell r="J2879">
            <v>0</v>
          </cell>
        </row>
        <row r="2879">
          <cell r="N2879" t="str">
            <v>2010301</v>
          </cell>
        </row>
        <row r="2879">
          <cell r="AJ2879" t="str">
            <v>1</v>
          </cell>
        </row>
        <row r="2880">
          <cell r="B2880" t="str">
            <v>904001</v>
          </cell>
        </row>
        <row r="2880">
          <cell r="J2880">
            <v>2000</v>
          </cell>
        </row>
        <row r="2880">
          <cell r="N2880" t="str">
            <v>2010301</v>
          </cell>
        </row>
        <row r="2880">
          <cell r="AJ2880" t="str">
            <v>2</v>
          </cell>
        </row>
        <row r="2881">
          <cell r="B2881" t="str">
            <v>904001</v>
          </cell>
        </row>
        <row r="2881">
          <cell r="J2881">
            <v>0</v>
          </cell>
        </row>
        <row r="2881">
          <cell r="N2881" t="str">
            <v>2010301</v>
          </cell>
        </row>
        <row r="2881">
          <cell r="AJ2881" t="str">
            <v>1</v>
          </cell>
        </row>
        <row r="2882">
          <cell r="B2882" t="str">
            <v>904001</v>
          </cell>
        </row>
        <row r="2882">
          <cell r="J2882">
            <v>562146.07</v>
          </cell>
        </row>
        <row r="2882">
          <cell r="N2882" t="str">
            <v>2010301</v>
          </cell>
        </row>
        <row r="2882">
          <cell r="AJ2882" t="str">
            <v>1</v>
          </cell>
        </row>
        <row r="2883">
          <cell r="B2883" t="str">
            <v>904001</v>
          </cell>
        </row>
        <row r="2883">
          <cell r="J2883">
            <v>42347</v>
          </cell>
        </row>
        <row r="2883">
          <cell r="N2883" t="str">
            <v>2010301</v>
          </cell>
        </row>
        <row r="2883">
          <cell r="AJ2883" t="str">
            <v>1</v>
          </cell>
        </row>
        <row r="2884">
          <cell r="B2884" t="str">
            <v>904001</v>
          </cell>
        </row>
        <row r="2884">
          <cell r="J2884">
            <v>488695.82</v>
          </cell>
        </row>
        <row r="2884">
          <cell r="N2884" t="str">
            <v>2010301</v>
          </cell>
        </row>
        <row r="2884">
          <cell r="AJ2884" t="str">
            <v>1</v>
          </cell>
        </row>
        <row r="2885">
          <cell r="B2885" t="str">
            <v>904001</v>
          </cell>
        </row>
        <row r="2885">
          <cell r="J2885">
            <v>245085.74</v>
          </cell>
        </row>
        <row r="2885">
          <cell r="N2885" t="str">
            <v>2010301</v>
          </cell>
        </row>
        <row r="2885">
          <cell r="AJ2885" t="str">
            <v>1</v>
          </cell>
        </row>
        <row r="2886">
          <cell r="B2886" t="str">
            <v>904001</v>
          </cell>
        </row>
        <row r="2886">
          <cell r="J2886">
            <v>0</v>
          </cell>
        </row>
        <row r="2886">
          <cell r="N2886" t="str">
            <v>2010301</v>
          </cell>
        </row>
        <row r="2886">
          <cell r="AJ2886" t="str">
            <v>2</v>
          </cell>
        </row>
        <row r="2887">
          <cell r="B2887" t="str">
            <v>904001</v>
          </cell>
        </row>
        <row r="2887">
          <cell r="J2887">
            <v>549135.08</v>
          </cell>
        </row>
        <row r="2887">
          <cell r="N2887" t="str">
            <v>2010301</v>
          </cell>
        </row>
        <row r="2887">
          <cell r="AJ2887" t="str">
            <v>2</v>
          </cell>
        </row>
        <row r="2888">
          <cell r="B2888" t="str">
            <v>904001</v>
          </cell>
        </row>
        <row r="2888">
          <cell r="J2888">
            <v>111700</v>
          </cell>
        </row>
        <row r="2888">
          <cell r="N2888" t="str">
            <v>2010301</v>
          </cell>
        </row>
        <row r="2888">
          <cell r="AJ2888" t="str">
            <v>2</v>
          </cell>
        </row>
        <row r="2889">
          <cell r="B2889" t="str">
            <v>904001</v>
          </cell>
        </row>
        <row r="2889">
          <cell r="J2889">
            <v>139600</v>
          </cell>
        </row>
        <row r="2889">
          <cell r="N2889" t="str">
            <v>2010301</v>
          </cell>
        </row>
        <row r="2889">
          <cell r="AJ2889" t="str">
            <v>2</v>
          </cell>
        </row>
        <row r="2890">
          <cell r="B2890" t="str">
            <v>904001</v>
          </cell>
        </row>
        <row r="2890">
          <cell r="J2890">
            <v>587050</v>
          </cell>
        </row>
        <row r="2890">
          <cell r="N2890" t="str">
            <v>2010301</v>
          </cell>
        </row>
        <row r="2890">
          <cell r="AJ2890" t="str">
            <v>1</v>
          </cell>
        </row>
        <row r="2891">
          <cell r="B2891" t="str">
            <v>904001</v>
          </cell>
        </row>
        <row r="2891">
          <cell r="J2891">
            <v>162022.6</v>
          </cell>
        </row>
        <row r="2891">
          <cell r="N2891" t="str">
            <v>2100410</v>
          </cell>
        </row>
        <row r="2891">
          <cell r="AJ2891" t="str">
            <v>3</v>
          </cell>
        </row>
        <row r="2892">
          <cell r="B2892" t="str">
            <v>904001</v>
          </cell>
        </row>
        <row r="2892">
          <cell r="J2892">
            <v>284200</v>
          </cell>
        </row>
        <row r="2892">
          <cell r="N2892" t="str">
            <v>2100410</v>
          </cell>
        </row>
        <row r="2892">
          <cell r="AJ2892" t="str">
            <v>3</v>
          </cell>
        </row>
        <row r="2893">
          <cell r="B2893" t="str">
            <v>904001</v>
          </cell>
        </row>
        <row r="2893">
          <cell r="J2893">
            <v>10000000</v>
          </cell>
        </row>
        <row r="2893">
          <cell r="N2893" t="str">
            <v>2010302</v>
          </cell>
        </row>
        <row r="2893">
          <cell r="AJ2893" t="str">
            <v>3</v>
          </cell>
        </row>
        <row r="2894">
          <cell r="B2894" t="str">
            <v>904001</v>
          </cell>
        </row>
        <row r="2894">
          <cell r="J2894">
            <v>20000</v>
          </cell>
        </row>
        <row r="2894">
          <cell r="N2894" t="str">
            <v>2010302</v>
          </cell>
        </row>
        <row r="2894">
          <cell r="AJ2894" t="str">
            <v>3</v>
          </cell>
        </row>
        <row r="2895">
          <cell r="B2895" t="str">
            <v>905002</v>
          </cell>
        </row>
        <row r="2895">
          <cell r="J2895">
            <v>1722371.7</v>
          </cell>
        </row>
        <row r="2895">
          <cell r="N2895" t="str">
            <v>2100408</v>
          </cell>
        </row>
        <row r="2895">
          <cell r="AJ2895" t="str">
            <v>3</v>
          </cell>
        </row>
        <row r="2896">
          <cell r="B2896" t="str">
            <v>905002</v>
          </cell>
        </row>
        <row r="2896">
          <cell r="J2896">
            <v>320000</v>
          </cell>
        </row>
        <row r="2896">
          <cell r="N2896" t="str">
            <v>2100408</v>
          </cell>
        </row>
        <row r="2896">
          <cell r="AJ2896" t="str">
            <v>3</v>
          </cell>
        </row>
        <row r="2897">
          <cell r="B2897" t="str">
            <v>905002</v>
          </cell>
        </row>
        <row r="2897">
          <cell r="J2897">
            <v>310000</v>
          </cell>
        </row>
        <row r="2897">
          <cell r="N2897" t="str">
            <v>2100301</v>
          </cell>
        </row>
        <row r="2897">
          <cell r="AJ2897" t="str">
            <v>3</v>
          </cell>
        </row>
        <row r="2898">
          <cell r="B2898" t="str">
            <v>905002</v>
          </cell>
        </row>
        <row r="2898">
          <cell r="J2898">
            <v>405413.65</v>
          </cell>
        </row>
        <row r="2898">
          <cell r="N2898" t="str">
            <v>2100301</v>
          </cell>
        </row>
        <row r="2898">
          <cell r="AJ2898" t="str">
            <v>3</v>
          </cell>
        </row>
        <row r="2899">
          <cell r="B2899" t="str">
            <v>905002</v>
          </cell>
        </row>
        <row r="2899">
          <cell r="J2899">
            <v>221057.3</v>
          </cell>
        </row>
        <row r="2899">
          <cell r="N2899" t="str">
            <v>2100301</v>
          </cell>
        </row>
        <row r="2899">
          <cell r="AJ2899" t="str">
            <v>3</v>
          </cell>
        </row>
        <row r="2900">
          <cell r="B2900" t="str">
            <v>905002</v>
          </cell>
        </row>
        <row r="2900">
          <cell r="J2900">
            <v>251992.54</v>
          </cell>
        </row>
        <row r="2900">
          <cell r="N2900" t="str">
            <v>2100301</v>
          </cell>
        </row>
        <row r="2900">
          <cell r="AJ2900" t="str">
            <v>3</v>
          </cell>
        </row>
        <row r="2901">
          <cell r="B2901" t="str">
            <v>905002</v>
          </cell>
        </row>
        <row r="2901">
          <cell r="J2901">
            <v>30000</v>
          </cell>
        </row>
        <row r="2901">
          <cell r="N2901" t="str">
            <v>2100301</v>
          </cell>
        </row>
        <row r="2901">
          <cell r="AJ2901" t="str">
            <v>3</v>
          </cell>
        </row>
        <row r="2902">
          <cell r="B2902" t="str">
            <v>905002</v>
          </cell>
        </row>
        <row r="2902">
          <cell r="J2902">
            <v>994946.66</v>
          </cell>
        </row>
        <row r="2902">
          <cell r="N2902" t="str">
            <v>2100301</v>
          </cell>
        </row>
        <row r="2902">
          <cell r="AJ2902" t="str">
            <v>3</v>
          </cell>
        </row>
        <row r="2903">
          <cell r="B2903" t="str">
            <v>905002</v>
          </cell>
        </row>
        <row r="2903">
          <cell r="J2903">
            <v>60000</v>
          </cell>
        </row>
        <row r="2903">
          <cell r="N2903" t="str">
            <v>2100301</v>
          </cell>
        </row>
        <row r="2903">
          <cell r="AJ2903" t="str">
            <v>3</v>
          </cell>
        </row>
        <row r="2904">
          <cell r="B2904" t="str">
            <v>905002</v>
          </cell>
        </row>
        <row r="2904">
          <cell r="J2904">
            <v>30000</v>
          </cell>
        </row>
        <row r="2904">
          <cell r="N2904" t="str">
            <v>2100301</v>
          </cell>
        </row>
        <row r="2904">
          <cell r="AJ2904" t="str">
            <v>3</v>
          </cell>
        </row>
        <row r="2905">
          <cell r="B2905" t="str">
            <v>905002</v>
          </cell>
        </row>
        <row r="2905">
          <cell r="J2905">
            <v>300000</v>
          </cell>
        </row>
        <row r="2905">
          <cell r="N2905" t="str">
            <v>2100301</v>
          </cell>
        </row>
        <row r="2905">
          <cell r="AJ2905" t="str">
            <v>3</v>
          </cell>
        </row>
        <row r="2906">
          <cell r="B2906" t="str">
            <v>905002</v>
          </cell>
        </row>
        <row r="2906">
          <cell r="J2906">
            <v>200000</v>
          </cell>
        </row>
        <row r="2906">
          <cell r="N2906" t="str">
            <v>2100301</v>
          </cell>
        </row>
        <row r="2906">
          <cell r="AJ2906" t="str">
            <v>3</v>
          </cell>
        </row>
        <row r="2907">
          <cell r="B2907" t="str">
            <v>905002</v>
          </cell>
        </row>
        <row r="2907">
          <cell r="J2907">
            <v>8383.39</v>
          </cell>
        </row>
        <row r="2907">
          <cell r="N2907" t="str">
            <v>2100301</v>
          </cell>
        </row>
        <row r="2907">
          <cell r="AJ2907" t="str">
            <v>3</v>
          </cell>
        </row>
        <row r="2908">
          <cell r="B2908" t="str">
            <v>905002</v>
          </cell>
        </row>
        <row r="2908">
          <cell r="J2908">
            <v>78111.01</v>
          </cell>
        </row>
        <row r="2908">
          <cell r="N2908" t="str">
            <v>2100301</v>
          </cell>
        </row>
        <row r="2908">
          <cell r="AJ2908" t="str">
            <v>3</v>
          </cell>
        </row>
        <row r="2909">
          <cell r="B2909" t="str">
            <v>905002</v>
          </cell>
        </row>
        <row r="2909">
          <cell r="J2909">
            <v>150000</v>
          </cell>
        </row>
        <row r="2909">
          <cell r="N2909" t="str">
            <v>2100301</v>
          </cell>
        </row>
        <row r="2909">
          <cell r="AJ2909" t="str">
            <v>3</v>
          </cell>
        </row>
        <row r="2910">
          <cell r="B2910" t="str">
            <v>905002</v>
          </cell>
        </row>
        <row r="2910">
          <cell r="J2910">
            <v>408000</v>
          </cell>
        </row>
        <row r="2910">
          <cell r="N2910" t="str">
            <v>2100301</v>
          </cell>
        </row>
        <row r="2910">
          <cell r="AJ2910" t="str">
            <v>3</v>
          </cell>
        </row>
        <row r="2911">
          <cell r="B2911" t="str">
            <v>905002</v>
          </cell>
        </row>
        <row r="2911">
          <cell r="J2911">
            <v>30000</v>
          </cell>
        </row>
        <row r="2911">
          <cell r="N2911" t="str">
            <v>2100301</v>
          </cell>
        </row>
        <row r="2911">
          <cell r="AJ2911" t="str">
            <v>3</v>
          </cell>
        </row>
        <row r="2912">
          <cell r="B2912" t="str">
            <v>905002</v>
          </cell>
        </row>
        <row r="2912">
          <cell r="J2912">
            <v>1500000</v>
          </cell>
        </row>
        <row r="2912">
          <cell r="N2912" t="str">
            <v>2100301</v>
          </cell>
        </row>
        <row r="2912">
          <cell r="AJ2912" t="str">
            <v>3</v>
          </cell>
        </row>
        <row r="2913">
          <cell r="B2913" t="str">
            <v>906002</v>
          </cell>
        </row>
        <row r="2913">
          <cell r="J2913">
            <v>3380</v>
          </cell>
        </row>
        <row r="2913">
          <cell r="N2913" t="str">
            <v>2050203</v>
          </cell>
        </row>
        <row r="2913">
          <cell r="AJ2913" t="str">
            <v>3</v>
          </cell>
        </row>
        <row r="2914">
          <cell r="B2914" t="str">
            <v>906002</v>
          </cell>
        </row>
        <row r="2914">
          <cell r="J2914">
            <v>1044233.63</v>
          </cell>
        </row>
        <row r="2914">
          <cell r="N2914" t="str">
            <v>2050203</v>
          </cell>
        </row>
        <row r="2914">
          <cell r="AJ2914" t="str">
            <v>1</v>
          </cell>
        </row>
        <row r="2915">
          <cell r="B2915" t="str">
            <v>906002</v>
          </cell>
        </row>
        <row r="2915">
          <cell r="J2915">
            <v>1515296.09</v>
          </cell>
        </row>
        <row r="2915">
          <cell r="N2915" t="str">
            <v>2050203</v>
          </cell>
        </row>
        <row r="2915">
          <cell r="AJ2915" t="str">
            <v>1</v>
          </cell>
        </row>
        <row r="2916">
          <cell r="B2916" t="str">
            <v>906002</v>
          </cell>
        </row>
        <row r="2916">
          <cell r="J2916">
            <v>220484</v>
          </cell>
        </row>
        <row r="2916">
          <cell r="N2916" t="str">
            <v>2050203</v>
          </cell>
        </row>
        <row r="2916">
          <cell r="AJ2916" t="str">
            <v>1</v>
          </cell>
        </row>
        <row r="2917">
          <cell r="B2917" t="str">
            <v>906002</v>
          </cell>
        </row>
        <row r="2917">
          <cell r="J2917">
            <v>1237825.81</v>
          </cell>
        </row>
        <row r="2917">
          <cell r="N2917" t="str">
            <v>2050203</v>
          </cell>
        </row>
        <row r="2917">
          <cell r="AJ2917" t="str">
            <v>1</v>
          </cell>
        </row>
        <row r="2918">
          <cell r="B2918" t="str">
            <v>906002</v>
          </cell>
        </row>
        <row r="2918">
          <cell r="J2918">
            <v>0</v>
          </cell>
        </row>
        <row r="2918">
          <cell r="N2918" t="str">
            <v>2050203</v>
          </cell>
        </row>
        <row r="2918">
          <cell r="AJ2918" t="str">
            <v>1</v>
          </cell>
        </row>
        <row r="2919">
          <cell r="B2919" t="str">
            <v>906002</v>
          </cell>
        </row>
        <row r="2919">
          <cell r="J2919">
            <v>5389382.89</v>
          </cell>
        </row>
        <row r="2919">
          <cell r="N2919" t="str">
            <v>2050203</v>
          </cell>
        </row>
        <row r="2919">
          <cell r="AJ2919" t="str">
            <v>1</v>
          </cell>
        </row>
        <row r="2920">
          <cell r="B2920" t="str">
            <v>906002</v>
          </cell>
        </row>
        <row r="2920">
          <cell r="J2920">
            <v>6246664.15</v>
          </cell>
        </row>
        <row r="2920">
          <cell r="N2920" t="str">
            <v>2050203</v>
          </cell>
        </row>
        <row r="2920">
          <cell r="AJ2920" t="str">
            <v>1</v>
          </cell>
        </row>
        <row r="2921">
          <cell r="B2921" t="str">
            <v>906002</v>
          </cell>
        </row>
        <row r="2921">
          <cell r="J2921">
            <v>104400</v>
          </cell>
        </row>
        <row r="2921">
          <cell r="N2921" t="str">
            <v>2050203</v>
          </cell>
        </row>
        <row r="2921">
          <cell r="AJ2921" t="str">
            <v>2</v>
          </cell>
        </row>
        <row r="2922">
          <cell r="B2922" t="str">
            <v>906002</v>
          </cell>
        </row>
        <row r="2922">
          <cell r="J2922">
            <v>29472</v>
          </cell>
        </row>
        <row r="2922">
          <cell r="N2922" t="str">
            <v>2050203</v>
          </cell>
        </row>
        <row r="2922">
          <cell r="AJ2922" t="str">
            <v>1</v>
          </cell>
        </row>
        <row r="2923">
          <cell r="B2923" t="str">
            <v>906002</v>
          </cell>
        </row>
        <row r="2923">
          <cell r="J2923">
            <v>30420</v>
          </cell>
        </row>
        <row r="2923">
          <cell r="N2923" t="str">
            <v>2050203</v>
          </cell>
        </row>
        <row r="2923">
          <cell r="AJ2923" t="str">
            <v>1</v>
          </cell>
        </row>
        <row r="2924">
          <cell r="B2924" t="str">
            <v>906002</v>
          </cell>
        </row>
        <row r="2924">
          <cell r="J2924">
            <v>1479665.2</v>
          </cell>
        </row>
        <row r="2924">
          <cell r="N2924" t="str">
            <v>2050203</v>
          </cell>
        </row>
        <row r="2924">
          <cell r="AJ2924" t="str">
            <v>1</v>
          </cell>
        </row>
        <row r="2925">
          <cell r="B2925" t="str">
            <v>906002</v>
          </cell>
        </row>
        <row r="2925">
          <cell r="J2925">
            <v>1596304.84</v>
          </cell>
        </row>
        <row r="2925">
          <cell r="N2925" t="str">
            <v>2050203</v>
          </cell>
        </row>
        <row r="2925">
          <cell r="AJ2925" t="str">
            <v>1</v>
          </cell>
        </row>
        <row r="2926">
          <cell r="B2926" t="str">
            <v>906002</v>
          </cell>
        </row>
        <row r="2926">
          <cell r="J2926">
            <v>446029.44</v>
          </cell>
        </row>
        <row r="2926">
          <cell r="N2926" t="str">
            <v>2050203</v>
          </cell>
        </row>
        <row r="2926">
          <cell r="AJ2926" t="str">
            <v>1</v>
          </cell>
        </row>
        <row r="2927">
          <cell r="B2927" t="str">
            <v>906002</v>
          </cell>
        </row>
        <row r="2927">
          <cell r="J2927">
            <v>59661.86</v>
          </cell>
        </row>
        <row r="2927">
          <cell r="N2927" t="str">
            <v>2050203</v>
          </cell>
        </row>
        <row r="2927">
          <cell r="AJ2927" t="str">
            <v>1</v>
          </cell>
        </row>
        <row r="2928">
          <cell r="B2928" t="str">
            <v>906002</v>
          </cell>
        </row>
        <row r="2928">
          <cell r="J2928">
            <v>181724</v>
          </cell>
        </row>
        <row r="2928">
          <cell r="N2928" t="str">
            <v>2050203</v>
          </cell>
        </row>
        <row r="2928">
          <cell r="AJ2928" t="str">
            <v>2</v>
          </cell>
        </row>
        <row r="2929">
          <cell r="B2929" t="str">
            <v>906002</v>
          </cell>
        </row>
        <row r="2929">
          <cell r="J2929">
            <v>93564</v>
          </cell>
        </row>
        <row r="2929">
          <cell r="N2929" t="str">
            <v>2050203</v>
          </cell>
        </row>
        <row r="2929">
          <cell r="AJ2929" t="str">
            <v>2</v>
          </cell>
        </row>
        <row r="2930">
          <cell r="B2930" t="str">
            <v>906002</v>
          </cell>
        </row>
        <row r="2930">
          <cell r="J2930">
            <v>1557976.68</v>
          </cell>
        </row>
        <row r="2930">
          <cell r="N2930" t="str">
            <v>2050203</v>
          </cell>
        </row>
        <row r="2930">
          <cell r="AJ2930" t="str">
            <v>1</v>
          </cell>
        </row>
        <row r="2931">
          <cell r="B2931" t="str">
            <v>906002</v>
          </cell>
        </row>
        <row r="2931">
          <cell r="J2931">
            <v>5937.5</v>
          </cell>
        </row>
        <row r="2931">
          <cell r="N2931" t="str">
            <v>2050203</v>
          </cell>
        </row>
        <row r="2931">
          <cell r="AJ2931" t="str">
            <v>3</v>
          </cell>
        </row>
        <row r="2932">
          <cell r="B2932" t="str">
            <v>906002</v>
          </cell>
        </row>
        <row r="2932">
          <cell r="J2932">
            <v>0</v>
          </cell>
        </row>
        <row r="2932">
          <cell r="N2932" t="str">
            <v>2050203</v>
          </cell>
        </row>
        <row r="2932">
          <cell r="AJ2932" t="str">
            <v>3</v>
          </cell>
        </row>
        <row r="2933">
          <cell r="B2933" t="str">
            <v>906002</v>
          </cell>
        </row>
        <row r="2933">
          <cell r="J2933">
            <v>0</v>
          </cell>
        </row>
        <row r="2933">
          <cell r="N2933" t="str">
            <v>2050203</v>
          </cell>
        </row>
        <row r="2933">
          <cell r="AJ2933" t="str">
            <v>3</v>
          </cell>
        </row>
        <row r="2934">
          <cell r="B2934" t="str">
            <v>906002</v>
          </cell>
        </row>
        <row r="2934">
          <cell r="J2934">
            <v>43695.82</v>
          </cell>
        </row>
        <row r="2934">
          <cell r="N2934" t="str">
            <v>2050203</v>
          </cell>
        </row>
        <row r="2934">
          <cell r="AJ2934" t="str">
            <v>3</v>
          </cell>
        </row>
        <row r="2935">
          <cell r="B2935" t="str">
            <v>906002</v>
          </cell>
        </row>
        <row r="2935">
          <cell r="J2935">
            <v>645188.08</v>
          </cell>
        </row>
        <row r="2935">
          <cell r="N2935" t="str">
            <v>2050203</v>
          </cell>
        </row>
        <row r="2935">
          <cell r="AJ2935" t="str">
            <v>3</v>
          </cell>
        </row>
        <row r="2936">
          <cell r="B2936" t="str">
            <v>906003</v>
          </cell>
        </row>
        <row r="2936">
          <cell r="J2936">
            <v>1918.09</v>
          </cell>
        </row>
        <row r="2936">
          <cell r="N2936" t="str">
            <v>2050202</v>
          </cell>
        </row>
        <row r="2936">
          <cell r="AJ2936" t="str">
            <v>3</v>
          </cell>
        </row>
        <row r="2937">
          <cell r="B2937" t="str">
            <v>906003</v>
          </cell>
        </row>
        <row r="2937">
          <cell r="J2937">
            <v>3499.75</v>
          </cell>
        </row>
        <row r="2937">
          <cell r="N2937" t="str">
            <v>2050202</v>
          </cell>
        </row>
        <row r="2937">
          <cell r="AJ2937" t="str">
            <v>3</v>
          </cell>
        </row>
        <row r="2938">
          <cell r="B2938" t="str">
            <v>906003</v>
          </cell>
        </row>
        <row r="2938">
          <cell r="J2938">
            <v>256358</v>
          </cell>
        </row>
        <row r="2938">
          <cell r="N2938" t="str">
            <v>2050202</v>
          </cell>
        </row>
        <row r="2938">
          <cell r="AJ2938" t="str">
            <v>1</v>
          </cell>
        </row>
        <row r="2939">
          <cell r="B2939" t="str">
            <v>906003</v>
          </cell>
        </row>
        <row r="2939">
          <cell r="J2939">
            <v>251067.52</v>
          </cell>
        </row>
        <row r="2939">
          <cell r="N2939" t="str">
            <v>2050202</v>
          </cell>
        </row>
        <row r="2939">
          <cell r="AJ2939" t="str">
            <v>1</v>
          </cell>
        </row>
        <row r="2940">
          <cell r="B2940" t="str">
            <v>906003</v>
          </cell>
        </row>
        <row r="2940">
          <cell r="J2940">
            <v>756773.79</v>
          </cell>
        </row>
        <row r="2940">
          <cell r="N2940" t="str">
            <v>2050202</v>
          </cell>
        </row>
        <row r="2940">
          <cell r="AJ2940" t="str">
            <v>1</v>
          </cell>
        </row>
        <row r="2941">
          <cell r="B2941" t="str">
            <v>906003</v>
          </cell>
        </row>
        <row r="2941">
          <cell r="J2941">
            <v>0</v>
          </cell>
        </row>
        <row r="2941">
          <cell r="N2941" t="str">
            <v>2050202</v>
          </cell>
        </row>
        <row r="2941">
          <cell r="AJ2941" t="str">
            <v>1</v>
          </cell>
        </row>
        <row r="2942">
          <cell r="B2942" t="str">
            <v>906003</v>
          </cell>
        </row>
        <row r="2942">
          <cell r="J2942">
            <v>123628.04</v>
          </cell>
        </row>
        <row r="2942">
          <cell r="N2942" t="str">
            <v>2050202</v>
          </cell>
        </row>
        <row r="2942">
          <cell r="AJ2942" t="str">
            <v>1</v>
          </cell>
        </row>
        <row r="2943">
          <cell r="B2943" t="str">
            <v>906003</v>
          </cell>
        </row>
        <row r="2943">
          <cell r="J2943">
            <v>539211.17</v>
          </cell>
        </row>
        <row r="2943">
          <cell r="N2943" t="str">
            <v>2050202</v>
          </cell>
        </row>
        <row r="2943">
          <cell r="AJ2943" t="str">
            <v>1</v>
          </cell>
        </row>
        <row r="2944">
          <cell r="B2944" t="str">
            <v>906003</v>
          </cell>
        </row>
        <row r="2944">
          <cell r="J2944">
            <v>16500</v>
          </cell>
        </row>
        <row r="2944">
          <cell r="N2944" t="str">
            <v>2050202</v>
          </cell>
        </row>
        <row r="2944">
          <cell r="AJ2944" t="str">
            <v>2</v>
          </cell>
        </row>
        <row r="2945">
          <cell r="B2945" t="str">
            <v>906003</v>
          </cell>
        </row>
        <row r="2945">
          <cell r="J2945">
            <v>0</v>
          </cell>
        </row>
        <row r="2945">
          <cell r="N2945" t="str">
            <v>2050202</v>
          </cell>
        </row>
        <row r="2945">
          <cell r="AJ2945" t="str">
            <v>1</v>
          </cell>
        </row>
        <row r="2946">
          <cell r="B2946" t="str">
            <v>906003</v>
          </cell>
        </row>
        <row r="2946">
          <cell r="J2946">
            <v>22815</v>
          </cell>
        </row>
        <row r="2946">
          <cell r="N2946" t="str">
            <v>2050202</v>
          </cell>
        </row>
        <row r="2946">
          <cell r="AJ2946" t="str">
            <v>1</v>
          </cell>
        </row>
        <row r="2947">
          <cell r="B2947" t="str">
            <v>906003</v>
          </cell>
        </row>
        <row r="2947">
          <cell r="J2947">
            <v>151724.16</v>
          </cell>
        </row>
        <row r="2947">
          <cell r="N2947" t="str">
            <v>2050202</v>
          </cell>
        </row>
        <row r="2947">
          <cell r="AJ2947" t="str">
            <v>1</v>
          </cell>
        </row>
        <row r="2948">
          <cell r="B2948" t="str">
            <v>906003</v>
          </cell>
        </row>
        <row r="2948">
          <cell r="J2948">
            <v>11209.77</v>
          </cell>
        </row>
        <row r="2948">
          <cell r="N2948" t="str">
            <v>2050202</v>
          </cell>
        </row>
        <row r="2948">
          <cell r="AJ2948" t="str">
            <v>1</v>
          </cell>
        </row>
        <row r="2949">
          <cell r="B2949" t="str">
            <v>906003</v>
          </cell>
        </row>
        <row r="2949">
          <cell r="J2949">
            <v>297521.76</v>
          </cell>
        </row>
        <row r="2949">
          <cell r="N2949" t="str">
            <v>2050202</v>
          </cell>
        </row>
        <row r="2949">
          <cell r="AJ2949" t="str">
            <v>1</v>
          </cell>
        </row>
        <row r="2950">
          <cell r="B2950" t="str">
            <v>906003</v>
          </cell>
        </row>
        <row r="2950">
          <cell r="J2950">
            <v>257903.95</v>
          </cell>
        </row>
        <row r="2950">
          <cell r="N2950" t="str">
            <v>2050202</v>
          </cell>
        </row>
        <row r="2950">
          <cell r="AJ2950" t="str">
            <v>1</v>
          </cell>
        </row>
        <row r="2951">
          <cell r="B2951" t="str">
            <v>906003</v>
          </cell>
        </row>
        <row r="2951">
          <cell r="J2951">
            <v>27600</v>
          </cell>
        </row>
        <row r="2951">
          <cell r="N2951" t="str">
            <v>2050202</v>
          </cell>
        </row>
        <row r="2951">
          <cell r="AJ2951" t="str">
            <v>2</v>
          </cell>
        </row>
        <row r="2952">
          <cell r="B2952" t="str">
            <v>906003</v>
          </cell>
        </row>
        <row r="2952">
          <cell r="J2952">
            <v>35095.8</v>
          </cell>
        </row>
        <row r="2952">
          <cell r="N2952" t="str">
            <v>2050202</v>
          </cell>
        </row>
        <row r="2952">
          <cell r="AJ2952" t="str">
            <v>2</v>
          </cell>
        </row>
        <row r="2953">
          <cell r="B2953" t="str">
            <v>906003</v>
          </cell>
        </row>
        <row r="2953">
          <cell r="J2953">
            <v>227088</v>
          </cell>
        </row>
        <row r="2953">
          <cell r="N2953" t="str">
            <v>2050202</v>
          </cell>
        </row>
        <row r="2953">
          <cell r="AJ2953" t="str">
            <v>1</v>
          </cell>
        </row>
        <row r="2954">
          <cell r="B2954" t="str">
            <v>906003</v>
          </cell>
        </row>
        <row r="2954">
          <cell r="J2954">
            <v>0</v>
          </cell>
        </row>
        <row r="2954">
          <cell r="N2954" t="str">
            <v>2050202</v>
          </cell>
        </row>
        <row r="2954">
          <cell r="AJ2954" t="str">
            <v>3</v>
          </cell>
        </row>
        <row r="2955">
          <cell r="B2955" t="str">
            <v>906003</v>
          </cell>
        </row>
        <row r="2955">
          <cell r="J2955">
            <v>500</v>
          </cell>
        </row>
        <row r="2955">
          <cell r="N2955" t="str">
            <v>2050202</v>
          </cell>
        </row>
        <row r="2955">
          <cell r="AJ2955" t="str">
            <v>3</v>
          </cell>
        </row>
        <row r="2956">
          <cell r="B2956" t="str">
            <v>906003</v>
          </cell>
        </row>
        <row r="2956">
          <cell r="J2956">
            <v>119567.51</v>
          </cell>
        </row>
        <row r="2956">
          <cell r="N2956" t="str">
            <v>2050202</v>
          </cell>
        </row>
        <row r="2956">
          <cell r="AJ2956" t="str">
            <v>3</v>
          </cell>
        </row>
        <row r="2957">
          <cell r="B2957" t="str">
            <v>906004</v>
          </cell>
        </row>
        <row r="2957">
          <cell r="J2957">
            <v>740022.72</v>
          </cell>
        </row>
        <row r="2957">
          <cell r="N2957" t="str">
            <v>2050202</v>
          </cell>
        </row>
        <row r="2957">
          <cell r="AJ2957" t="str">
            <v>1</v>
          </cell>
        </row>
        <row r="2958">
          <cell r="B2958" t="str">
            <v>906004</v>
          </cell>
        </row>
        <row r="2958">
          <cell r="J2958">
            <v>0</v>
          </cell>
        </row>
        <row r="2958">
          <cell r="N2958" t="str">
            <v>2050202</v>
          </cell>
        </row>
        <row r="2958">
          <cell r="AJ2958" t="str">
            <v>1</v>
          </cell>
        </row>
        <row r="2959">
          <cell r="B2959" t="str">
            <v>906004</v>
          </cell>
        </row>
        <row r="2959">
          <cell r="J2959">
            <v>225405</v>
          </cell>
        </row>
        <row r="2959">
          <cell r="N2959" t="str">
            <v>2050202</v>
          </cell>
        </row>
        <row r="2959">
          <cell r="AJ2959" t="str">
            <v>1</v>
          </cell>
        </row>
        <row r="2960">
          <cell r="B2960" t="str">
            <v>906004</v>
          </cell>
        </row>
        <row r="2960">
          <cell r="J2960">
            <v>3750276</v>
          </cell>
        </row>
        <row r="2960">
          <cell r="N2960" t="str">
            <v>2050202</v>
          </cell>
        </row>
        <row r="2960">
          <cell r="AJ2960" t="str">
            <v>1</v>
          </cell>
        </row>
        <row r="2961">
          <cell r="B2961" t="str">
            <v>906004</v>
          </cell>
        </row>
        <row r="2961">
          <cell r="J2961">
            <v>1087315.94</v>
          </cell>
        </row>
        <row r="2961">
          <cell r="N2961" t="str">
            <v>2050202</v>
          </cell>
        </row>
        <row r="2961">
          <cell r="AJ2961" t="str">
            <v>1</v>
          </cell>
        </row>
        <row r="2962">
          <cell r="B2962" t="str">
            <v>906004</v>
          </cell>
        </row>
        <row r="2962">
          <cell r="J2962">
            <v>472325.66</v>
          </cell>
        </row>
        <row r="2962">
          <cell r="N2962" t="str">
            <v>2050202</v>
          </cell>
        </row>
        <row r="2962">
          <cell r="AJ2962" t="str">
            <v>1</v>
          </cell>
        </row>
        <row r="2963">
          <cell r="B2963" t="str">
            <v>906004</v>
          </cell>
        </row>
        <row r="2963">
          <cell r="J2963">
            <v>2495844.77</v>
          </cell>
        </row>
        <row r="2963">
          <cell r="N2963" t="str">
            <v>2050202</v>
          </cell>
        </row>
        <row r="2963">
          <cell r="AJ2963" t="str">
            <v>1</v>
          </cell>
        </row>
        <row r="2964">
          <cell r="B2964" t="str">
            <v>906004</v>
          </cell>
        </row>
        <row r="2964">
          <cell r="J2964">
            <v>60900</v>
          </cell>
        </row>
        <row r="2964">
          <cell r="N2964" t="str">
            <v>2050202</v>
          </cell>
        </row>
        <row r="2964">
          <cell r="AJ2964" t="str">
            <v>2</v>
          </cell>
        </row>
        <row r="2965">
          <cell r="B2965" t="str">
            <v>906004</v>
          </cell>
        </row>
        <row r="2965">
          <cell r="J2965">
            <v>246875.31</v>
          </cell>
        </row>
        <row r="2965">
          <cell r="N2965" t="str">
            <v>2050202</v>
          </cell>
        </row>
        <row r="2965">
          <cell r="AJ2965" t="str">
            <v>1</v>
          </cell>
        </row>
        <row r="2966">
          <cell r="B2966" t="str">
            <v>906004</v>
          </cell>
        </row>
        <row r="2966">
          <cell r="J2966">
            <v>23660</v>
          </cell>
        </row>
        <row r="2966">
          <cell r="N2966" t="str">
            <v>2050202</v>
          </cell>
        </row>
        <row r="2966">
          <cell r="AJ2966" t="str">
            <v>1</v>
          </cell>
        </row>
        <row r="2967">
          <cell r="B2967" t="str">
            <v>906004</v>
          </cell>
        </row>
        <row r="2967">
          <cell r="J2967">
            <v>125607.33</v>
          </cell>
        </row>
        <row r="2967">
          <cell r="N2967" t="str">
            <v>2050202</v>
          </cell>
        </row>
        <row r="2967">
          <cell r="AJ2967" t="str">
            <v>1</v>
          </cell>
        </row>
        <row r="2968">
          <cell r="B2968" t="str">
            <v>906004</v>
          </cell>
        </row>
        <row r="2968">
          <cell r="J2968">
            <v>713971.6</v>
          </cell>
        </row>
        <row r="2968">
          <cell r="N2968" t="str">
            <v>2050202</v>
          </cell>
        </row>
        <row r="2968">
          <cell r="AJ2968" t="str">
            <v>1</v>
          </cell>
        </row>
        <row r="2969">
          <cell r="B2969" t="str">
            <v>906004</v>
          </cell>
        </row>
        <row r="2969">
          <cell r="J2969">
            <v>642361.07</v>
          </cell>
        </row>
        <row r="2969">
          <cell r="N2969" t="str">
            <v>2050202</v>
          </cell>
        </row>
        <row r="2969">
          <cell r="AJ2969" t="str">
            <v>1</v>
          </cell>
        </row>
        <row r="2970">
          <cell r="B2970" t="str">
            <v>906004</v>
          </cell>
        </row>
        <row r="2970">
          <cell r="J2970">
            <v>1159664.53</v>
          </cell>
        </row>
        <row r="2970">
          <cell r="N2970" t="str">
            <v>2050202</v>
          </cell>
        </row>
        <row r="2970">
          <cell r="AJ2970" t="str">
            <v>1</v>
          </cell>
        </row>
        <row r="2971">
          <cell r="B2971" t="str">
            <v>906004</v>
          </cell>
        </row>
        <row r="2971">
          <cell r="J2971">
            <v>125000</v>
          </cell>
        </row>
        <row r="2971">
          <cell r="N2971" t="str">
            <v>2050202</v>
          </cell>
        </row>
        <row r="2971">
          <cell r="AJ2971" t="str">
            <v>2</v>
          </cell>
        </row>
        <row r="2972">
          <cell r="B2972" t="str">
            <v>906004</v>
          </cell>
        </row>
        <row r="2972">
          <cell r="J2972">
            <v>135435.8</v>
          </cell>
        </row>
        <row r="2972">
          <cell r="N2972" t="str">
            <v>2050202</v>
          </cell>
        </row>
        <row r="2972">
          <cell r="AJ2972" t="str">
            <v>2</v>
          </cell>
        </row>
        <row r="2973">
          <cell r="B2973" t="str">
            <v>906004</v>
          </cell>
        </row>
        <row r="2973">
          <cell r="J2973">
            <v>1114137.05</v>
          </cell>
        </row>
        <row r="2973">
          <cell r="N2973" t="str">
            <v>2050202</v>
          </cell>
        </row>
        <row r="2973">
          <cell r="AJ2973" t="str">
            <v>1</v>
          </cell>
        </row>
        <row r="2974">
          <cell r="B2974" t="str">
            <v>906004</v>
          </cell>
        </row>
        <row r="2974">
          <cell r="J2974">
            <v>1500</v>
          </cell>
        </row>
        <row r="2974">
          <cell r="N2974" t="str">
            <v>2050202</v>
          </cell>
        </row>
        <row r="2974">
          <cell r="AJ2974" t="str">
            <v>3</v>
          </cell>
        </row>
        <row r="2975">
          <cell r="B2975" t="str">
            <v>906004</v>
          </cell>
        </row>
        <row r="2975">
          <cell r="J2975">
            <v>0</v>
          </cell>
        </row>
        <row r="2975">
          <cell r="N2975" t="str">
            <v>2050202</v>
          </cell>
        </row>
        <row r="2975">
          <cell r="AJ2975" t="str">
            <v>3</v>
          </cell>
        </row>
        <row r="2976">
          <cell r="B2976" t="str">
            <v>906004</v>
          </cell>
        </row>
        <row r="2976">
          <cell r="J2976">
            <v>0</v>
          </cell>
        </row>
        <row r="2976">
          <cell r="N2976" t="str">
            <v>2050202</v>
          </cell>
        </row>
        <row r="2976">
          <cell r="AJ2976" t="str">
            <v>3</v>
          </cell>
        </row>
        <row r="2977">
          <cell r="B2977" t="str">
            <v>906004</v>
          </cell>
        </row>
        <row r="2977">
          <cell r="J2977">
            <v>149800</v>
          </cell>
        </row>
        <row r="2977">
          <cell r="N2977" t="str">
            <v>2050202</v>
          </cell>
        </row>
        <row r="2977">
          <cell r="AJ2977" t="str">
            <v>3</v>
          </cell>
        </row>
        <row r="2978">
          <cell r="B2978" t="str">
            <v>906004</v>
          </cell>
        </row>
        <row r="2978">
          <cell r="J2978">
            <v>281388.35</v>
          </cell>
        </row>
        <row r="2978">
          <cell r="N2978" t="str">
            <v>2050202</v>
          </cell>
        </row>
        <row r="2978">
          <cell r="AJ2978" t="str">
            <v>3</v>
          </cell>
        </row>
        <row r="2979">
          <cell r="B2979" t="str">
            <v>906007</v>
          </cell>
        </row>
        <row r="2979">
          <cell r="J2979">
            <v>3960</v>
          </cell>
        </row>
        <row r="2979">
          <cell r="N2979" t="str">
            <v>2050202</v>
          </cell>
        </row>
        <row r="2979">
          <cell r="AJ2979" t="str">
            <v>3</v>
          </cell>
        </row>
        <row r="2980">
          <cell r="B2980" t="str">
            <v>906007</v>
          </cell>
        </row>
        <row r="2980">
          <cell r="J2980">
            <v>500</v>
          </cell>
        </row>
        <row r="2980">
          <cell r="N2980" t="str">
            <v>2050202</v>
          </cell>
        </row>
        <row r="2980">
          <cell r="AJ2980" t="str">
            <v>3</v>
          </cell>
        </row>
        <row r="2981">
          <cell r="B2981" t="str">
            <v>906007</v>
          </cell>
        </row>
        <row r="2981">
          <cell r="J2981">
            <v>7384.15</v>
          </cell>
        </row>
        <row r="2981">
          <cell r="N2981" t="str">
            <v>2050202</v>
          </cell>
        </row>
        <row r="2981">
          <cell r="AJ2981" t="str">
            <v>3</v>
          </cell>
        </row>
        <row r="2982">
          <cell r="B2982" t="str">
            <v>906007</v>
          </cell>
        </row>
        <row r="2982">
          <cell r="J2982">
            <v>903299.45</v>
          </cell>
        </row>
        <row r="2982">
          <cell r="N2982" t="str">
            <v>2050202</v>
          </cell>
        </row>
        <row r="2982">
          <cell r="AJ2982" t="str">
            <v>1</v>
          </cell>
        </row>
        <row r="2983">
          <cell r="B2983" t="str">
            <v>906007</v>
          </cell>
        </row>
        <row r="2983">
          <cell r="J2983">
            <v>55612</v>
          </cell>
        </row>
        <row r="2983">
          <cell r="N2983" t="str">
            <v>2050201</v>
          </cell>
        </row>
        <row r="2983">
          <cell r="AJ2983" t="str">
            <v>3</v>
          </cell>
        </row>
        <row r="2984">
          <cell r="B2984" t="str">
            <v>906007</v>
          </cell>
        </row>
        <row r="2984">
          <cell r="J2984">
            <v>0</v>
          </cell>
        </row>
        <row r="2984">
          <cell r="N2984" t="str">
            <v>2050202</v>
          </cell>
        </row>
        <row r="2984">
          <cell r="AJ2984" t="str">
            <v>1</v>
          </cell>
        </row>
        <row r="2985">
          <cell r="B2985" t="str">
            <v>906007</v>
          </cell>
        </row>
        <row r="2985">
          <cell r="J2985">
            <v>715918.24</v>
          </cell>
        </row>
        <row r="2985">
          <cell r="N2985" t="str">
            <v>2050202</v>
          </cell>
        </row>
        <row r="2985">
          <cell r="AJ2985" t="str">
            <v>1</v>
          </cell>
        </row>
        <row r="2986">
          <cell r="B2986" t="str">
            <v>906007</v>
          </cell>
        </row>
        <row r="2986">
          <cell r="J2986">
            <v>1356511</v>
          </cell>
        </row>
        <row r="2986">
          <cell r="N2986" t="str">
            <v>2050202</v>
          </cell>
        </row>
        <row r="2986">
          <cell r="AJ2986" t="str">
            <v>1</v>
          </cell>
        </row>
        <row r="2987">
          <cell r="B2987" t="str">
            <v>906007</v>
          </cell>
        </row>
        <row r="2987">
          <cell r="J2987">
            <v>3505422.5</v>
          </cell>
        </row>
        <row r="2987">
          <cell r="N2987" t="str">
            <v>2050202</v>
          </cell>
        </row>
        <row r="2987">
          <cell r="AJ2987" t="str">
            <v>1</v>
          </cell>
        </row>
        <row r="2988">
          <cell r="B2988" t="str">
            <v>906007</v>
          </cell>
        </row>
        <row r="2988">
          <cell r="J2988">
            <v>1168856.08</v>
          </cell>
        </row>
        <row r="2988">
          <cell r="N2988" t="str">
            <v>2050202</v>
          </cell>
        </row>
        <row r="2988">
          <cell r="AJ2988" t="str">
            <v>1</v>
          </cell>
        </row>
        <row r="2989">
          <cell r="B2989" t="str">
            <v>906007</v>
          </cell>
        </row>
        <row r="2989">
          <cell r="J2989">
            <v>3602674.75</v>
          </cell>
        </row>
        <row r="2989">
          <cell r="N2989" t="str">
            <v>2050202</v>
          </cell>
        </row>
        <row r="2989">
          <cell r="AJ2989" t="str">
            <v>1</v>
          </cell>
        </row>
        <row r="2990">
          <cell r="B2990" t="str">
            <v>906007</v>
          </cell>
        </row>
        <row r="2990">
          <cell r="J2990">
            <v>52500</v>
          </cell>
        </row>
        <row r="2990">
          <cell r="N2990" t="str">
            <v>2050202</v>
          </cell>
        </row>
        <row r="2990">
          <cell r="AJ2990" t="str">
            <v>2</v>
          </cell>
        </row>
        <row r="2991">
          <cell r="B2991" t="str">
            <v>906007</v>
          </cell>
        </row>
        <row r="2991">
          <cell r="J2991">
            <v>14196</v>
          </cell>
        </row>
        <row r="2991">
          <cell r="N2991" t="str">
            <v>2050202</v>
          </cell>
        </row>
        <row r="2991">
          <cell r="AJ2991" t="str">
            <v>1</v>
          </cell>
        </row>
        <row r="2992">
          <cell r="B2992" t="str">
            <v>906007</v>
          </cell>
        </row>
        <row r="2992">
          <cell r="J2992">
            <v>29781.27</v>
          </cell>
        </row>
        <row r="2992">
          <cell r="N2992" t="str">
            <v>2050202</v>
          </cell>
        </row>
        <row r="2992">
          <cell r="AJ2992" t="str">
            <v>1</v>
          </cell>
        </row>
        <row r="2993">
          <cell r="B2993" t="str">
            <v>906007</v>
          </cell>
        </row>
        <row r="2993">
          <cell r="J2993">
            <v>920796.1</v>
          </cell>
        </row>
        <row r="2993">
          <cell r="N2993" t="str">
            <v>2050202</v>
          </cell>
        </row>
        <row r="2993">
          <cell r="AJ2993" t="str">
            <v>1</v>
          </cell>
        </row>
        <row r="2994">
          <cell r="B2994" t="str">
            <v>906007</v>
          </cell>
        </row>
        <row r="2994">
          <cell r="J2994">
            <v>18625.46</v>
          </cell>
        </row>
        <row r="2994">
          <cell r="N2994" t="str">
            <v>2050202</v>
          </cell>
        </row>
        <row r="2994">
          <cell r="AJ2994" t="str">
            <v>1</v>
          </cell>
        </row>
        <row r="2995">
          <cell r="B2995" t="str">
            <v>906007</v>
          </cell>
        </row>
        <row r="2995">
          <cell r="J2995">
            <v>421872.68</v>
          </cell>
        </row>
        <row r="2995">
          <cell r="N2995" t="str">
            <v>2050202</v>
          </cell>
        </row>
        <row r="2995">
          <cell r="AJ2995" t="str">
            <v>1</v>
          </cell>
        </row>
        <row r="2996">
          <cell r="B2996" t="str">
            <v>906007</v>
          </cell>
        </row>
        <row r="2996">
          <cell r="J2996">
            <v>997206.52</v>
          </cell>
        </row>
        <row r="2996">
          <cell r="N2996" t="str">
            <v>2050202</v>
          </cell>
        </row>
        <row r="2996">
          <cell r="AJ2996" t="str">
            <v>1</v>
          </cell>
        </row>
        <row r="2997">
          <cell r="B2997" t="str">
            <v>906007</v>
          </cell>
        </row>
        <row r="2997">
          <cell r="J2997">
            <v>134123</v>
          </cell>
        </row>
        <row r="2997">
          <cell r="N2997" t="str">
            <v>2050202</v>
          </cell>
        </row>
        <row r="2997">
          <cell r="AJ2997" t="str">
            <v>2</v>
          </cell>
        </row>
        <row r="2998">
          <cell r="B2998" t="str">
            <v>906007</v>
          </cell>
        </row>
        <row r="2998">
          <cell r="J2998">
            <v>157700</v>
          </cell>
        </row>
        <row r="2998">
          <cell r="N2998" t="str">
            <v>2050202</v>
          </cell>
        </row>
        <row r="2998">
          <cell r="AJ2998" t="str">
            <v>2</v>
          </cell>
        </row>
        <row r="2999">
          <cell r="B2999" t="str">
            <v>906007</v>
          </cell>
        </row>
        <row r="2999">
          <cell r="J2999">
            <v>1223960</v>
          </cell>
        </row>
        <row r="2999">
          <cell r="N2999" t="str">
            <v>2050202</v>
          </cell>
        </row>
        <row r="2999">
          <cell r="AJ2999" t="str">
            <v>1</v>
          </cell>
        </row>
        <row r="3000">
          <cell r="B3000" t="str">
            <v>906007</v>
          </cell>
        </row>
        <row r="3000">
          <cell r="J3000">
            <v>0</v>
          </cell>
        </row>
        <row r="3000">
          <cell r="N3000" t="str">
            <v>2050202</v>
          </cell>
        </row>
        <row r="3000">
          <cell r="AJ3000" t="str">
            <v>3</v>
          </cell>
        </row>
        <row r="3001">
          <cell r="B3001" t="str">
            <v>906007</v>
          </cell>
        </row>
        <row r="3001">
          <cell r="J3001">
            <v>3500</v>
          </cell>
        </row>
        <row r="3001">
          <cell r="N3001" t="str">
            <v>2050202</v>
          </cell>
        </row>
        <row r="3001">
          <cell r="AJ3001" t="str">
            <v>3</v>
          </cell>
        </row>
        <row r="3002">
          <cell r="B3002" t="str">
            <v>906007</v>
          </cell>
        </row>
        <row r="3002">
          <cell r="J3002">
            <v>0</v>
          </cell>
        </row>
        <row r="3002">
          <cell r="N3002" t="str">
            <v>2050202</v>
          </cell>
        </row>
        <row r="3002">
          <cell r="AJ3002" t="str">
            <v>3</v>
          </cell>
        </row>
        <row r="3003">
          <cell r="B3003" t="str">
            <v>906007</v>
          </cell>
        </row>
        <row r="3003">
          <cell r="J3003">
            <v>0</v>
          </cell>
        </row>
        <row r="3003">
          <cell r="N3003" t="str">
            <v>2050202</v>
          </cell>
        </row>
        <row r="3003">
          <cell r="AJ3003" t="str">
            <v>2</v>
          </cell>
        </row>
        <row r="3004">
          <cell r="B3004" t="str">
            <v>906007</v>
          </cell>
        </row>
        <row r="3004">
          <cell r="J3004">
            <v>169803.86</v>
          </cell>
        </row>
        <row r="3004">
          <cell r="N3004" t="str">
            <v>2050202</v>
          </cell>
        </row>
        <row r="3004">
          <cell r="AJ3004" t="str">
            <v>3</v>
          </cell>
        </row>
        <row r="3005">
          <cell r="B3005" t="str">
            <v>906007</v>
          </cell>
        </row>
        <row r="3005">
          <cell r="J3005">
            <v>488541.73</v>
          </cell>
        </row>
        <row r="3005">
          <cell r="N3005" t="str">
            <v>2050202</v>
          </cell>
        </row>
        <row r="3005">
          <cell r="AJ3005" t="str">
            <v>3</v>
          </cell>
        </row>
        <row r="3006">
          <cell r="B3006" t="str">
            <v>906007</v>
          </cell>
        </row>
        <row r="3006">
          <cell r="J3006">
            <v>0</v>
          </cell>
        </row>
        <row r="3006">
          <cell r="N3006" t="str">
            <v>2050202</v>
          </cell>
        </row>
        <row r="3006">
          <cell r="AJ3006" t="str">
            <v>3</v>
          </cell>
        </row>
        <row r="3007">
          <cell r="B3007" t="str">
            <v>906007</v>
          </cell>
        </row>
        <row r="3007">
          <cell r="J3007">
            <v>175711.85</v>
          </cell>
        </row>
        <row r="3007">
          <cell r="N3007" t="str">
            <v>2050201</v>
          </cell>
        </row>
        <row r="3007">
          <cell r="AJ3007" t="str">
            <v>3</v>
          </cell>
        </row>
        <row r="3008">
          <cell r="B3008" t="str">
            <v>906007</v>
          </cell>
        </row>
        <row r="3008">
          <cell r="J3008">
            <v>0</v>
          </cell>
        </row>
        <row r="3008">
          <cell r="N3008" t="str">
            <v>2050201</v>
          </cell>
        </row>
        <row r="3008">
          <cell r="AJ3008" t="str">
            <v>3</v>
          </cell>
        </row>
        <row r="3009">
          <cell r="B3009" t="str">
            <v>906007</v>
          </cell>
        </row>
        <row r="3009">
          <cell r="J3009">
            <v>136241.5</v>
          </cell>
        </row>
        <row r="3009">
          <cell r="N3009" t="str">
            <v>2050201</v>
          </cell>
        </row>
        <row r="3009">
          <cell r="AJ3009" t="str">
            <v>3</v>
          </cell>
        </row>
        <row r="3010">
          <cell r="B3010" t="str">
            <v>906007</v>
          </cell>
        </row>
        <row r="3010">
          <cell r="J3010">
            <v>495000</v>
          </cell>
        </row>
        <row r="3010">
          <cell r="N3010" t="str">
            <v>2050201</v>
          </cell>
        </row>
        <row r="3010">
          <cell r="AJ3010" t="str">
            <v>3</v>
          </cell>
        </row>
        <row r="3011">
          <cell r="B3011" t="str">
            <v>906007</v>
          </cell>
        </row>
        <row r="3011">
          <cell r="J3011">
            <v>125050.37</v>
          </cell>
        </row>
        <row r="3011">
          <cell r="N3011" t="str">
            <v>2050201</v>
          </cell>
        </row>
        <row r="3011">
          <cell r="AJ3011" t="str">
            <v>3</v>
          </cell>
        </row>
        <row r="3012">
          <cell r="B3012" t="str">
            <v>907001</v>
          </cell>
        </row>
        <row r="3012">
          <cell r="J3012">
            <v>308824.3</v>
          </cell>
        </row>
        <row r="3012">
          <cell r="N3012" t="str">
            <v>2120104</v>
          </cell>
        </row>
        <row r="3012">
          <cell r="AJ3012" t="str">
            <v>3</v>
          </cell>
        </row>
        <row r="3013">
          <cell r="B3013" t="str">
            <v>907001</v>
          </cell>
        </row>
        <row r="3013">
          <cell r="J3013">
            <v>647116.27</v>
          </cell>
        </row>
        <row r="3013">
          <cell r="N3013" t="str">
            <v>2120104</v>
          </cell>
        </row>
        <row r="3013">
          <cell r="AJ3013" t="str">
            <v>3</v>
          </cell>
        </row>
        <row r="3014">
          <cell r="B3014" t="str">
            <v>907001</v>
          </cell>
        </row>
        <row r="3014">
          <cell r="J3014">
            <v>631589.76</v>
          </cell>
        </row>
        <row r="3014">
          <cell r="N3014" t="str">
            <v>2120104</v>
          </cell>
        </row>
        <row r="3014">
          <cell r="AJ3014" t="str">
            <v>3</v>
          </cell>
        </row>
        <row r="3015">
          <cell r="B3015" t="str">
            <v>907001</v>
          </cell>
        </row>
        <row r="3015">
          <cell r="J3015">
            <v>1000000</v>
          </cell>
        </row>
        <row r="3015">
          <cell r="N3015" t="str">
            <v>2120104</v>
          </cell>
        </row>
        <row r="3015">
          <cell r="AJ3015" t="str">
            <v>3</v>
          </cell>
        </row>
        <row r="3016">
          <cell r="B3016" t="str">
            <v>907001</v>
          </cell>
        </row>
        <row r="3016">
          <cell r="J3016">
            <v>96012.6</v>
          </cell>
        </row>
        <row r="3016">
          <cell r="N3016" t="str">
            <v>2120104</v>
          </cell>
        </row>
        <row r="3016">
          <cell r="AJ3016" t="str">
            <v>1</v>
          </cell>
        </row>
        <row r="3017">
          <cell r="B3017" t="str">
            <v>907001</v>
          </cell>
        </row>
        <row r="3017">
          <cell r="J3017">
            <v>848755.94</v>
          </cell>
        </row>
        <row r="3017">
          <cell r="N3017" t="str">
            <v>2120101</v>
          </cell>
        </row>
        <row r="3017">
          <cell r="AJ3017" t="str">
            <v>1</v>
          </cell>
        </row>
        <row r="3018">
          <cell r="B3018" t="str">
            <v>907001</v>
          </cell>
        </row>
        <row r="3018">
          <cell r="J3018">
            <v>160000</v>
          </cell>
        </row>
        <row r="3018">
          <cell r="N3018" t="str">
            <v>2120101</v>
          </cell>
        </row>
        <row r="3018">
          <cell r="AJ3018" t="str">
            <v>2</v>
          </cell>
        </row>
        <row r="3019">
          <cell r="B3019" t="str">
            <v>907001</v>
          </cell>
        </row>
        <row r="3019">
          <cell r="J3019">
            <v>6411.81</v>
          </cell>
        </row>
        <row r="3019">
          <cell r="N3019" t="str">
            <v>2120101</v>
          </cell>
        </row>
        <row r="3019">
          <cell r="AJ3019" t="str">
            <v>2</v>
          </cell>
        </row>
        <row r="3020">
          <cell r="B3020" t="str">
            <v>907001</v>
          </cell>
        </row>
        <row r="3020">
          <cell r="J3020">
            <v>99182.16</v>
          </cell>
        </row>
        <row r="3020">
          <cell r="N3020" t="str">
            <v>2120104</v>
          </cell>
        </row>
        <row r="3020">
          <cell r="AJ3020" t="str">
            <v>3</v>
          </cell>
        </row>
        <row r="3021">
          <cell r="B3021" t="str">
            <v>907001</v>
          </cell>
        </row>
        <row r="3021">
          <cell r="J3021">
            <v>185879.08</v>
          </cell>
        </row>
        <row r="3021">
          <cell r="N3021" t="str">
            <v>2120104</v>
          </cell>
        </row>
        <row r="3021">
          <cell r="AJ3021" t="str">
            <v>3</v>
          </cell>
        </row>
        <row r="3022">
          <cell r="B3022" t="str">
            <v>908001</v>
          </cell>
        </row>
        <row r="3022">
          <cell r="J3022">
            <v>57015.78</v>
          </cell>
        </row>
        <row r="3022">
          <cell r="N3022" t="str">
            <v>2150101</v>
          </cell>
        </row>
        <row r="3022">
          <cell r="AJ3022" t="str">
            <v>1</v>
          </cell>
        </row>
        <row r="3023">
          <cell r="B3023" t="str">
            <v>908001</v>
          </cell>
        </row>
        <row r="3023">
          <cell r="J3023">
            <v>79620.4</v>
          </cell>
        </row>
        <row r="3023">
          <cell r="N3023" t="str">
            <v>2150101</v>
          </cell>
        </row>
        <row r="3023">
          <cell r="AJ3023" t="str">
            <v>1</v>
          </cell>
        </row>
        <row r="3024">
          <cell r="B3024" t="str">
            <v>908001</v>
          </cell>
        </row>
        <row r="3024">
          <cell r="J3024">
            <v>73968</v>
          </cell>
        </row>
        <row r="3024">
          <cell r="N3024" t="str">
            <v>2150101</v>
          </cell>
        </row>
        <row r="3024">
          <cell r="AJ3024" t="str">
            <v>1</v>
          </cell>
        </row>
        <row r="3025">
          <cell r="B3025" t="str">
            <v>908001</v>
          </cell>
        </row>
        <row r="3025">
          <cell r="J3025">
            <v>97727.16</v>
          </cell>
        </row>
        <row r="3025">
          <cell r="N3025" t="str">
            <v>2150101</v>
          </cell>
        </row>
        <row r="3025">
          <cell r="AJ3025" t="str">
            <v>1</v>
          </cell>
        </row>
        <row r="3026">
          <cell r="B3026" t="str">
            <v>908001</v>
          </cell>
        </row>
        <row r="3026">
          <cell r="J3026">
            <v>180094.7</v>
          </cell>
        </row>
        <row r="3026">
          <cell r="N3026" t="str">
            <v>2150101</v>
          </cell>
        </row>
        <row r="3026">
          <cell r="AJ3026" t="str">
            <v>1</v>
          </cell>
        </row>
        <row r="3027">
          <cell r="B3027" t="str">
            <v>908001</v>
          </cell>
        </row>
        <row r="3027">
          <cell r="J3027">
            <v>12602.84</v>
          </cell>
        </row>
        <row r="3027">
          <cell r="N3027" t="str">
            <v>2150101</v>
          </cell>
        </row>
        <row r="3027">
          <cell r="AJ3027" t="str">
            <v>2</v>
          </cell>
        </row>
        <row r="3028">
          <cell r="B3028" t="str">
            <v>908001</v>
          </cell>
        </row>
        <row r="3028">
          <cell r="J3028">
            <v>9421.86</v>
          </cell>
        </row>
        <row r="3028">
          <cell r="N3028" t="str">
            <v>2150101</v>
          </cell>
        </row>
        <row r="3028">
          <cell r="AJ3028" t="str">
            <v>2</v>
          </cell>
        </row>
        <row r="3029">
          <cell r="B3029" t="str">
            <v>908001</v>
          </cell>
        </row>
        <row r="3029">
          <cell r="J3029">
            <v>74570.78</v>
          </cell>
        </row>
        <row r="3029">
          <cell r="N3029" t="str">
            <v>2150101</v>
          </cell>
        </row>
        <row r="3029">
          <cell r="AJ3029" t="str">
            <v>1</v>
          </cell>
        </row>
        <row r="3030">
          <cell r="B3030" t="str">
            <v>908001</v>
          </cell>
        </row>
        <row r="3030">
          <cell r="J3030">
            <v>2596.5</v>
          </cell>
        </row>
        <row r="3030">
          <cell r="N3030" t="str">
            <v>2150101</v>
          </cell>
        </row>
        <row r="3030">
          <cell r="AJ3030" t="str">
            <v>1</v>
          </cell>
        </row>
        <row r="3031">
          <cell r="B3031" t="str">
            <v>908001</v>
          </cell>
        </row>
        <row r="3031">
          <cell r="J3031">
            <v>27042.96</v>
          </cell>
        </row>
        <row r="3031">
          <cell r="N3031" t="str">
            <v>2150101</v>
          </cell>
        </row>
        <row r="3031">
          <cell r="AJ3031" t="str">
            <v>1</v>
          </cell>
        </row>
        <row r="3032">
          <cell r="B3032" t="str">
            <v>908001</v>
          </cell>
        </row>
        <row r="3032">
          <cell r="J3032">
            <v>54085.92</v>
          </cell>
        </row>
        <row r="3032">
          <cell r="N3032" t="str">
            <v>2150101</v>
          </cell>
        </row>
        <row r="3032">
          <cell r="AJ3032" t="str">
            <v>1</v>
          </cell>
        </row>
        <row r="3033">
          <cell r="B3033" t="str">
            <v>908001</v>
          </cell>
        </row>
        <row r="3033">
          <cell r="J3033">
            <v>0</v>
          </cell>
        </row>
        <row r="3033">
          <cell r="N3033" t="str">
            <v>2150101</v>
          </cell>
        </row>
        <row r="3033">
          <cell r="AJ3033" t="str">
            <v>2</v>
          </cell>
        </row>
        <row r="3034">
          <cell r="B3034" t="str">
            <v>908001</v>
          </cell>
        </row>
        <row r="3034">
          <cell r="J3034">
            <v>14400</v>
          </cell>
        </row>
        <row r="3034">
          <cell r="N3034" t="str">
            <v>2150101</v>
          </cell>
        </row>
        <row r="3034">
          <cell r="AJ3034" t="str">
            <v>2</v>
          </cell>
        </row>
        <row r="3035">
          <cell r="B3035" t="str">
            <v>908001</v>
          </cell>
        </row>
        <row r="3035">
          <cell r="J3035">
            <v>396</v>
          </cell>
        </row>
        <row r="3035">
          <cell r="N3035" t="str">
            <v>2150101</v>
          </cell>
        </row>
        <row r="3035">
          <cell r="AJ3035" t="str">
            <v>2</v>
          </cell>
        </row>
        <row r="3036">
          <cell r="B3036" t="str">
            <v>908001</v>
          </cell>
        </row>
        <row r="3036">
          <cell r="J3036">
            <v>940.66</v>
          </cell>
        </row>
        <row r="3036">
          <cell r="N3036" t="str">
            <v>2150101</v>
          </cell>
        </row>
        <row r="3036">
          <cell r="AJ3036" t="str">
            <v>2</v>
          </cell>
        </row>
        <row r="3037">
          <cell r="B3037" t="str">
            <v>908001</v>
          </cell>
        </row>
        <row r="3037">
          <cell r="J3037">
            <v>21283.42</v>
          </cell>
        </row>
        <row r="3037">
          <cell r="N3037" t="str">
            <v>2150101</v>
          </cell>
        </row>
        <row r="3037">
          <cell r="AJ3037" t="str">
            <v>2</v>
          </cell>
        </row>
        <row r="3038">
          <cell r="B3038" t="str">
            <v>908001</v>
          </cell>
        </row>
        <row r="3038">
          <cell r="J3038">
            <v>14757.88</v>
          </cell>
        </row>
        <row r="3038">
          <cell r="N3038" t="str">
            <v>2150101</v>
          </cell>
        </row>
        <row r="3038">
          <cell r="AJ3038" t="str">
            <v>2</v>
          </cell>
        </row>
        <row r="3039">
          <cell r="B3039" t="str">
            <v>908001</v>
          </cell>
        </row>
        <row r="3039">
          <cell r="J3039">
            <v>11806.3</v>
          </cell>
        </row>
        <row r="3039">
          <cell r="N3039" t="str">
            <v>2150101</v>
          </cell>
        </row>
        <row r="3039">
          <cell r="AJ3039" t="str">
            <v>2</v>
          </cell>
        </row>
        <row r="3040">
          <cell r="B3040" t="str">
            <v>908001</v>
          </cell>
        </row>
        <row r="3040">
          <cell r="J3040">
            <v>70837.8</v>
          </cell>
        </row>
        <row r="3040">
          <cell r="N3040" t="str">
            <v>2150101</v>
          </cell>
        </row>
        <row r="3040">
          <cell r="AJ3040" t="str">
            <v>1</v>
          </cell>
        </row>
        <row r="3041">
          <cell r="B3041" t="str">
            <v>998002</v>
          </cell>
        </row>
        <row r="3041">
          <cell r="J3041">
            <v>160000</v>
          </cell>
        </row>
        <row r="3041">
          <cell r="N3041" t="str">
            <v>2299999</v>
          </cell>
        </row>
        <row r="3041">
          <cell r="AJ3041" t="str">
            <v>3</v>
          </cell>
        </row>
        <row r="3042">
          <cell r="B3042" t="str">
            <v>998002</v>
          </cell>
        </row>
        <row r="3042">
          <cell r="J3042">
            <v>570000</v>
          </cell>
        </row>
        <row r="3042">
          <cell r="N3042" t="str">
            <v>2299999</v>
          </cell>
        </row>
        <row r="3042">
          <cell r="AJ3042" t="str">
            <v>3</v>
          </cell>
        </row>
        <row r="3043">
          <cell r="B3043" t="str">
            <v>998004</v>
          </cell>
        </row>
        <row r="3043">
          <cell r="J3043">
            <v>0</v>
          </cell>
        </row>
        <row r="3043">
          <cell r="N3043" t="str">
            <v>2120501</v>
          </cell>
        </row>
        <row r="3043">
          <cell r="AJ3043" t="str">
            <v>3</v>
          </cell>
        </row>
        <row r="3044">
          <cell r="B3044" t="str">
            <v>998004</v>
          </cell>
        </row>
        <row r="3044">
          <cell r="J3044">
            <v>3729000</v>
          </cell>
        </row>
        <row r="3044">
          <cell r="N3044" t="str">
            <v>2120501</v>
          </cell>
        </row>
        <row r="3044">
          <cell r="AJ3044" t="str">
            <v>3</v>
          </cell>
        </row>
        <row r="3045">
          <cell r="B3045" t="str">
            <v>998004</v>
          </cell>
        </row>
        <row r="3045">
          <cell r="J3045">
            <v>949320</v>
          </cell>
        </row>
        <row r="3045">
          <cell r="N3045" t="str">
            <v>2120501</v>
          </cell>
        </row>
        <row r="3045">
          <cell r="AJ3045" t="str">
            <v>3</v>
          </cell>
        </row>
        <row r="3046">
          <cell r="B3046" t="str">
            <v>998004</v>
          </cell>
        </row>
        <row r="3046">
          <cell r="J3046">
            <v>0</v>
          </cell>
        </row>
        <row r="3046">
          <cell r="N3046" t="str">
            <v>2120501</v>
          </cell>
        </row>
        <row r="3046">
          <cell r="AJ3046" t="str">
            <v>3</v>
          </cell>
        </row>
        <row r="3047">
          <cell r="B3047" t="str">
            <v>998004</v>
          </cell>
        </row>
        <row r="3047">
          <cell r="J3047">
            <v>1017000</v>
          </cell>
        </row>
        <row r="3047">
          <cell r="N3047" t="str">
            <v>2120501</v>
          </cell>
        </row>
        <row r="3047">
          <cell r="AJ3047" t="str">
            <v>3</v>
          </cell>
        </row>
        <row r="3048">
          <cell r="B3048" t="str">
            <v>998004</v>
          </cell>
        </row>
        <row r="3048">
          <cell r="J3048">
            <v>0</v>
          </cell>
        </row>
        <row r="3048">
          <cell r="N3048" t="str">
            <v>2120501</v>
          </cell>
        </row>
        <row r="3048">
          <cell r="AJ3048" t="str">
            <v>3</v>
          </cell>
        </row>
        <row r="3049">
          <cell r="B3049" t="str">
            <v>999003</v>
          </cell>
        </row>
        <row r="3049">
          <cell r="J3049">
            <v>101000</v>
          </cell>
        </row>
        <row r="3049">
          <cell r="N3049" t="str">
            <v>2082602</v>
          </cell>
        </row>
        <row r="3049">
          <cell r="AJ3049" t="str">
            <v>3</v>
          </cell>
        </row>
        <row r="3050">
          <cell r="B3050" t="str">
            <v>999003</v>
          </cell>
        </row>
        <row r="3050">
          <cell r="J3050">
            <v>7320000</v>
          </cell>
        </row>
        <row r="3050">
          <cell r="N3050" t="str">
            <v>2080507</v>
          </cell>
        </row>
        <row r="3050">
          <cell r="AJ3050" t="str">
            <v>3</v>
          </cell>
        </row>
        <row r="3051">
          <cell r="B3051" t="str">
            <v>999003</v>
          </cell>
        </row>
        <row r="3051">
          <cell r="J3051">
            <v>4930000</v>
          </cell>
        </row>
        <row r="3051">
          <cell r="N3051" t="str">
            <v>2080507</v>
          </cell>
        </row>
        <row r="3051">
          <cell r="AJ3051" t="str">
            <v>3</v>
          </cell>
        </row>
        <row r="3052">
          <cell r="B3052" t="str">
            <v>999005</v>
          </cell>
        </row>
        <row r="3052">
          <cell r="J3052">
            <v>374728.28</v>
          </cell>
        </row>
        <row r="3052">
          <cell r="N3052" t="str">
            <v>2050399</v>
          </cell>
        </row>
        <row r="3052">
          <cell r="AJ3052" t="str">
            <v>3</v>
          </cell>
        </row>
        <row r="3053">
          <cell r="B3053" t="str">
            <v>999006</v>
          </cell>
        </row>
        <row r="3053">
          <cell r="J3053">
            <v>158940.22</v>
          </cell>
        </row>
        <row r="3053">
          <cell r="N3053" t="str">
            <v>23099</v>
          </cell>
        </row>
        <row r="3053">
          <cell r="AJ3053" t="str">
            <v>3</v>
          </cell>
        </row>
        <row r="3054">
          <cell r="B3054" t="str">
            <v>999006</v>
          </cell>
        </row>
        <row r="3054">
          <cell r="J3054">
            <v>3729000</v>
          </cell>
        </row>
        <row r="3054">
          <cell r="N3054" t="str">
            <v>2120501</v>
          </cell>
        </row>
        <row r="3054">
          <cell r="AJ3054" t="str">
            <v>3</v>
          </cell>
        </row>
        <row r="3055">
          <cell r="B3055" t="str">
            <v>999006</v>
          </cell>
        </row>
        <row r="3055">
          <cell r="J3055">
            <v>3729000</v>
          </cell>
        </row>
        <row r="3055">
          <cell r="N3055" t="str">
            <v>2120501</v>
          </cell>
        </row>
        <row r="3055">
          <cell r="AJ3055" t="str">
            <v>3</v>
          </cell>
        </row>
        <row r="3056">
          <cell r="B3056" t="str">
            <v>999006</v>
          </cell>
        </row>
        <row r="3056">
          <cell r="J3056">
            <v>0</v>
          </cell>
        </row>
        <row r="3056">
          <cell r="N3056" t="str">
            <v>2082602</v>
          </cell>
        </row>
        <row r="3056">
          <cell r="AJ3056" t="str">
            <v>3</v>
          </cell>
        </row>
        <row r="3057">
          <cell r="B3057" t="str">
            <v>999006</v>
          </cell>
        </row>
        <row r="3057">
          <cell r="J3057">
            <v>0</v>
          </cell>
        </row>
        <row r="3057">
          <cell r="N3057" t="str">
            <v>2080507</v>
          </cell>
        </row>
        <row r="3057">
          <cell r="AJ3057" t="str">
            <v>3</v>
          </cell>
        </row>
        <row r="3058">
          <cell r="B3058" t="str">
            <v>999006</v>
          </cell>
        </row>
        <row r="3058">
          <cell r="J3058">
            <v>635000</v>
          </cell>
        </row>
        <row r="3058">
          <cell r="N3058" t="str">
            <v>2082602</v>
          </cell>
        </row>
        <row r="3058">
          <cell r="AJ3058" t="str">
            <v>3</v>
          </cell>
        </row>
        <row r="3059">
          <cell r="B3059" t="str">
            <v>999006</v>
          </cell>
        </row>
        <row r="3059">
          <cell r="J3059">
            <v>2510000</v>
          </cell>
        </row>
        <row r="3059">
          <cell r="N3059" t="str">
            <v>2080507</v>
          </cell>
        </row>
        <row r="3059">
          <cell r="AJ3059" t="str">
            <v>3</v>
          </cell>
        </row>
        <row r="3060">
          <cell r="B3060" t="str">
            <v>999006</v>
          </cell>
        </row>
        <row r="3060">
          <cell r="J3060">
            <v>951290</v>
          </cell>
        </row>
        <row r="3060">
          <cell r="N3060" t="str">
            <v>2120501</v>
          </cell>
        </row>
        <row r="3060">
          <cell r="AJ3060" t="str">
            <v>3</v>
          </cell>
        </row>
        <row r="3061">
          <cell r="B3061" t="str">
            <v>999006</v>
          </cell>
        </row>
        <row r="3061">
          <cell r="J3061">
            <v>1017000</v>
          </cell>
        </row>
        <row r="3061">
          <cell r="N3061" t="str">
            <v>2120501</v>
          </cell>
        </row>
        <row r="3061">
          <cell r="AJ3061" t="str">
            <v>3</v>
          </cell>
        </row>
        <row r="3062">
          <cell r="B3062" t="str">
            <v>999006</v>
          </cell>
        </row>
        <row r="3062">
          <cell r="J3062">
            <v>1017000</v>
          </cell>
        </row>
        <row r="3062">
          <cell r="N3062" t="str">
            <v>2120501</v>
          </cell>
        </row>
        <row r="3062">
          <cell r="AJ3062" t="str">
            <v>3</v>
          </cell>
        </row>
        <row r="3063">
          <cell r="B3063" t="str">
            <v>999006</v>
          </cell>
        </row>
        <row r="3063">
          <cell r="J3063">
            <v>30000</v>
          </cell>
        </row>
        <row r="3063">
          <cell r="N3063" t="str">
            <v>2299999</v>
          </cell>
        </row>
        <row r="3063">
          <cell r="AJ3063" t="str">
            <v>3</v>
          </cell>
        </row>
        <row r="3064">
          <cell r="B3064" t="str">
            <v>999006</v>
          </cell>
        </row>
        <row r="3064">
          <cell r="J3064">
            <v>10150000</v>
          </cell>
        </row>
        <row r="3064">
          <cell r="N3064" t="str">
            <v>2120399</v>
          </cell>
        </row>
        <row r="3064">
          <cell r="AJ3064" t="str">
            <v>3</v>
          </cell>
        </row>
        <row r="3065">
          <cell r="B3065" t="str">
            <v>999006</v>
          </cell>
        </row>
        <row r="3065">
          <cell r="J3065">
            <v>25000000</v>
          </cell>
        </row>
        <row r="3065">
          <cell r="N3065" t="str">
            <v>2120399</v>
          </cell>
        </row>
        <row r="3065">
          <cell r="AJ3065" t="str">
            <v>3</v>
          </cell>
        </row>
        <row r="3066">
          <cell r="B3066" t="str">
            <v>999009</v>
          </cell>
        </row>
        <row r="3066">
          <cell r="J3066">
            <v>4199656.76</v>
          </cell>
        </row>
        <row r="3066">
          <cell r="N3066" t="str">
            <v>2320301</v>
          </cell>
        </row>
        <row r="3066">
          <cell r="AJ3066" t="str">
            <v>3</v>
          </cell>
        </row>
        <row r="3067">
          <cell r="B3067" t="str">
            <v>999009</v>
          </cell>
        </row>
        <row r="3067">
          <cell r="J3067">
            <v>24841.56</v>
          </cell>
        </row>
        <row r="3067">
          <cell r="N3067" t="str">
            <v>23303</v>
          </cell>
        </row>
        <row r="3067">
          <cell r="AJ3067" t="str">
            <v>3</v>
          </cell>
        </row>
        <row r="3068">
          <cell r="B3068" t="str">
            <v>999010</v>
          </cell>
        </row>
        <row r="3068">
          <cell r="J3068">
            <v>140807.26</v>
          </cell>
        </row>
        <row r="3068">
          <cell r="N3068" t="str">
            <v>2299999</v>
          </cell>
        </row>
        <row r="3068">
          <cell r="AJ3068" t="str">
            <v>3</v>
          </cell>
        </row>
        <row r="3069">
          <cell r="J3069">
            <v>1536797510.46</v>
          </cell>
        </row>
      </sheetData>
      <sheetData sheetId="1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平衡表"/>
      <sheetName val="收入功能分类表"/>
      <sheetName val="支出功能分类表"/>
    </sheetNames>
    <sheetDataSet>
      <sheetData sheetId="0"/>
      <sheetData sheetId="1"/>
      <sheetData sheetId="2">
        <row r="13">
          <cell r="G13">
            <v>78590</v>
          </cell>
        </row>
        <row r="17">
          <cell r="G17">
            <v>85762</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4"/>
  <sheetViews>
    <sheetView tabSelected="1" zoomScale="90" zoomScaleNormal="90" workbookViewId="0">
      <selection activeCell="N14" sqref="N14"/>
    </sheetView>
  </sheetViews>
  <sheetFormatPr defaultColWidth="9" defaultRowHeight="14.25"/>
  <cols>
    <col min="1" max="1" width="30.625" style="354" customWidth="1"/>
    <col min="2" max="7" width="10.625" style="356" customWidth="1"/>
    <col min="8" max="10" width="10.625" style="357" customWidth="1"/>
    <col min="11" max="11" width="4.625" style="354" customWidth="1"/>
    <col min="12" max="16371" width="9" style="354"/>
  </cols>
  <sheetData>
    <row r="1" s="354" customFormat="1" ht="32" customHeight="1" spans="1:10">
      <c r="A1" s="358" t="s">
        <v>0</v>
      </c>
      <c r="B1" s="358"/>
      <c r="C1" s="358"/>
      <c r="D1" s="358"/>
      <c r="E1" s="358"/>
      <c r="F1" s="358"/>
      <c r="G1" s="358"/>
      <c r="H1" s="358"/>
      <c r="I1" s="358"/>
      <c r="J1" s="358"/>
    </row>
    <row r="2" s="354" customFormat="1" ht="16" customHeight="1" spans="1:10">
      <c r="A2" s="359"/>
      <c r="B2" s="356"/>
      <c r="C2" s="356"/>
      <c r="D2" s="356"/>
      <c r="E2" s="356"/>
      <c r="F2" s="356"/>
      <c r="G2" s="356"/>
      <c r="H2" s="357"/>
      <c r="I2" s="357"/>
      <c r="J2" s="360" t="s">
        <v>1</v>
      </c>
    </row>
    <row r="3" s="354" customFormat="1" ht="24" customHeight="1" spans="1:10">
      <c r="A3" s="242" t="s">
        <v>2</v>
      </c>
      <c r="B3" s="242" t="s">
        <v>3</v>
      </c>
      <c r="C3" s="242"/>
      <c r="D3" s="242"/>
      <c r="E3" s="242" t="s">
        <v>4</v>
      </c>
      <c r="F3" s="242"/>
      <c r="G3" s="242"/>
      <c r="H3" s="361" t="s">
        <v>5</v>
      </c>
      <c r="I3" s="361"/>
      <c r="J3" s="361"/>
    </row>
    <row r="4" s="354" customFormat="1" ht="24" customHeight="1" spans="1:10">
      <c r="A4" s="242"/>
      <c r="B4" s="294" t="s">
        <v>6</v>
      </c>
      <c r="C4" s="242" t="s">
        <v>7</v>
      </c>
      <c r="D4" s="242" t="s">
        <v>8</v>
      </c>
      <c r="E4" s="294" t="s">
        <v>6</v>
      </c>
      <c r="F4" s="242" t="s">
        <v>7</v>
      </c>
      <c r="G4" s="242" t="s">
        <v>8</v>
      </c>
      <c r="H4" s="362" t="s">
        <v>6</v>
      </c>
      <c r="I4" s="361" t="s">
        <v>7</v>
      </c>
      <c r="J4" s="361" t="s">
        <v>8</v>
      </c>
    </row>
    <row r="5" s="354" customFormat="1" ht="24" customHeight="1" spans="1:11">
      <c r="A5" s="297" t="s">
        <v>9</v>
      </c>
      <c r="B5" s="348">
        <f t="shared" ref="B5:M5" si="0">SUM(B7,B23)</f>
        <v>114101</v>
      </c>
      <c r="C5" s="348">
        <f t="shared" si="0"/>
        <v>97799</v>
      </c>
      <c r="D5" s="348">
        <f t="shared" si="0"/>
        <v>16302</v>
      </c>
      <c r="E5" s="348">
        <f t="shared" si="0"/>
        <v>123500</v>
      </c>
      <c r="F5" s="348">
        <f t="shared" si="0"/>
        <v>103600</v>
      </c>
      <c r="G5" s="348">
        <f t="shared" si="0"/>
        <v>19900</v>
      </c>
      <c r="H5" s="348">
        <f t="shared" si="0"/>
        <v>117500</v>
      </c>
      <c r="I5" s="348">
        <f t="shared" si="0"/>
        <v>100600</v>
      </c>
      <c r="J5" s="348">
        <f t="shared" si="0"/>
        <v>16900</v>
      </c>
      <c r="K5" s="401"/>
    </row>
    <row r="6" s="354" customFormat="1" ht="24" customHeight="1" spans="1:11">
      <c r="A6" s="68" t="s">
        <v>10</v>
      </c>
      <c r="B6" s="348">
        <f>B8+B24</f>
        <v>100494</v>
      </c>
      <c r="C6" s="348">
        <f t="shared" ref="C6:M6" si="1">C8+C24</f>
        <v>84471</v>
      </c>
      <c r="D6" s="348">
        <f t="shared" si="1"/>
        <v>16023</v>
      </c>
      <c r="E6" s="348">
        <f t="shared" si="1"/>
        <v>108700</v>
      </c>
      <c r="F6" s="348">
        <f t="shared" si="1"/>
        <v>89300</v>
      </c>
      <c r="G6" s="348">
        <f t="shared" si="1"/>
        <v>19400</v>
      </c>
      <c r="H6" s="348">
        <f t="shared" si="1"/>
        <v>102759</v>
      </c>
      <c r="I6" s="348">
        <f t="shared" si="1"/>
        <v>86019</v>
      </c>
      <c r="J6" s="348">
        <f t="shared" si="1"/>
        <v>16740</v>
      </c>
      <c r="K6" s="401"/>
    </row>
    <row r="7" s="354" customFormat="1" ht="24" customHeight="1" spans="1:11">
      <c r="A7" s="297" t="s">
        <v>11</v>
      </c>
      <c r="B7" s="348">
        <f t="shared" ref="B7:M7" si="2">SUM(B9:B22)</f>
        <v>95549</v>
      </c>
      <c r="C7" s="348">
        <f t="shared" si="2"/>
        <v>83367</v>
      </c>
      <c r="D7" s="348">
        <f t="shared" si="2"/>
        <v>12182</v>
      </c>
      <c r="E7" s="348">
        <f t="shared" si="2"/>
        <v>104800</v>
      </c>
      <c r="F7" s="348">
        <f t="shared" si="2"/>
        <v>90200</v>
      </c>
      <c r="G7" s="348">
        <f t="shared" si="2"/>
        <v>14600</v>
      </c>
      <c r="H7" s="348">
        <f t="shared" si="2"/>
        <v>88105</v>
      </c>
      <c r="I7" s="348">
        <f t="shared" si="2"/>
        <v>80525</v>
      </c>
      <c r="J7" s="348">
        <f t="shared" si="2"/>
        <v>7580</v>
      </c>
      <c r="K7" s="401"/>
    </row>
    <row r="8" s="354" customFormat="1" ht="24" customHeight="1" spans="1:11">
      <c r="A8" s="68" t="s">
        <v>10</v>
      </c>
      <c r="B8" s="348">
        <f>B7-B22</f>
        <v>81942</v>
      </c>
      <c r="C8" s="348">
        <f t="shared" ref="C8:M8" si="3">C7-C22</f>
        <v>70039</v>
      </c>
      <c r="D8" s="348">
        <f t="shared" si="3"/>
        <v>11903</v>
      </c>
      <c r="E8" s="348">
        <f t="shared" si="3"/>
        <v>90000</v>
      </c>
      <c r="F8" s="348">
        <f t="shared" si="3"/>
        <v>75900</v>
      </c>
      <c r="G8" s="348">
        <f t="shared" si="3"/>
        <v>14100</v>
      </c>
      <c r="H8" s="348">
        <f t="shared" si="3"/>
        <v>74814</v>
      </c>
      <c r="I8" s="348">
        <f t="shared" si="3"/>
        <v>67394</v>
      </c>
      <c r="J8" s="348">
        <f t="shared" si="3"/>
        <v>7420</v>
      </c>
      <c r="K8" s="401"/>
    </row>
    <row r="9" s="354" customFormat="1" ht="24" customHeight="1" spans="1:11">
      <c r="A9" s="297" t="s">
        <v>12</v>
      </c>
      <c r="B9" s="348">
        <f>SUM(C9:D9)</f>
        <v>36667</v>
      </c>
      <c r="C9" s="348">
        <v>30200</v>
      </c>
      <c r="D9" s="348">
        <v>6467</v>
      </c>
      <c r="E9" s="348">
        <f>SUM(F9:G9)</f>
        <v>44770</v>
      </c>
      <c r="F9" s="348">
        <v>36950</v>
      </c>
      <c r="G9" s="348">
        <v>7820</v>
      </c>
      <c r="H9" s="348">
        <f>SUM(I9:J9)</f>
        <v>24130</v>
      </c>
      <c r="I9" s="348">
        <v>21100</v>
      </c>
      <c r="J9" s="348">
        <v>3030</v>
      </c>
      <c r="K9" s="401"/>
    </row>
    <row r="10" s="354" customFormat="1" ht="24" customHeight="1" spans="1:11">
      <c r="A10" s="297" t="s">
        <v>13</v>
      </c>
      <c r="B10" s="348">
        <f t="shared" ref="B10:B23" si="4">SUM(C10:D10)</f>
        <v>12856</v>
      </c>
      <c r="C10" s="348">
        <v>11445</v>
      </c>
      <c r="D10" s="348">
        <v>1411</v>
      </c>
      <c r="E10" s="348">
        <f t="shared" ref="E10:E23" si="5">SUM(F10:G10)</f>
        <v>15520</v>
      </c>
      <c r="F10" s="348">
        <v>13320</v>
      </c>
      <c r="G10" s="348">
        <v>2200</v>
      </c>
      <c r="H10" s="348">
        <f t="shared" ref="H10:H23" si="6">SUM(I10:J10)</f>
        <v>16480</v>
      </c>
      <c r="I10" s="348">
        <v>15180</v>
      </c>
      <c r="J10" s="348">
        <v>1300</v>
      </c>
      <c r="K10" s="401"/>
    </row>
    <row r="11" s="354" customFormat="1" ht="24" customHeight="1" spans="1:11">
      <c r="A11" s="297" t="s">
        <v>14</v>
      </c>
      <c r="B11" s="348">
        <f t="shared" si="4"/>
        <v>2928</v>
      </c>
      <c r="C11" s="348">
        <v>2686</v>
      </c>
      <c r="D11" s="348">
        <v>242</v>
      </c>
      <c r="E11" s="348">
        <f t="shared" si="5"/>
        <v>2480</v>
      </c>
      <c r="F11" s="348">
        <v>2260</v>
      </c>
      <c r="G11" s="348">
        <v>220</v>
      </c>
      <c r="H11" s="348">
        <f t="shared" si="6"/>
        <v>3190</v>
      </c>
      <c r="I11" s="348">
        <v>2630</v>
      </c>
      <c r="J11" s="348">
        <v>560</v>
      </c>
      <c r="K11" s="401"/>
    </row>
    <row r="12" s="354" customFormat="1" ht="24" customHeight="1" spans="1:11">
      <c r="A12" s="297" t="s">
        <v>15</v>
      </c>
      <c r="B12" s="348">
        <f t="shared" si="4"/>
        <v>1240</v>
      </c>
      <c r="C12" s="348">
        <v>11</v>
      </c>
      <c r="D12" s="348">
        <v>1229</v>
      </c>
      <c r="E12" s="348">
        <f t="shared" si="5"/>
        <v>1050</v>
      </c>
      <c r="F12" s="348">
        <v>150</v>
      </c>
      <c r="G12" s="348">
        <v>900</v>
      </c>
      <c r="H12" s="348">
        <f t="shared" si="6"/>
        <v>355</v>
      </c>
      <c r="I12" s="348">
        <v>255</v>
      </c>
      <c r="J12" s="348">
        <v>100</v>
      </c>
      <c r="K12" s="401"/>
    </row>
    <row r="13" s="354" customFormat="1" ht="24" customHeight="1" spans="1:11">
      <c r="A13" s="297" t="s">
        <v>16</v>
      </c>
      <c r="B13" s="348">
        <f t="shared" si="4"/>
        <v>6383</v>
      </c>
      <c r="C13" s="348">
        <v>5405</v>
      </c>
      <c r="D13" s="348">
        <v>978</v>
      </c>
      <c r="E13" s="348">
        <f t="shared" si="5"/>
        <v>5600</v>
      </c>
      <c r="F13" s="348">
        <v>4500</v>
      </c>
      <c r="G13" s="348">
        <v>1100</v>
      </c>
      <c r="H13" s="348">
        <f t="shared" si="6"/>
        <v>6410</v>
      </c>
      <c r="I13" s="348">
        <v>5760</v>
      </c>
      <c r="J13" s="348">
        <v>650</v>
      </c>
      <c r="K13" s="401"/>
    </row>
    <row r="14" s="354" customFormat="1" ht="24" customHeight="1" spans="1:11">
      <c r="A14" s="297" t="s">
        <v>17</v>
      </c>
      <c r="B14" s="348">
        <f t="shared" si="4"/>
        <v>5750</v>
      </c>
      <c r="C14" s="348">
        <v>5510</v>
      </c>
      <c r="D14" s="348">
        <v>240</v>
      </c>
      <c r="E14" s="348">
        <f t="shared" si="5"/>
        <v>4860</v>
      </c>
      <c r="F14" s="348">
        <v>4600</v>
      </c>
      <c r="G14" s="348">
        <v>260</v>
      </c>
      <c r="H14" s="348">
        <f t="shared" si="6"/>
        <v>10250</v>
      </c>
      <c r="I14" s="348">
        <v>9500</v>
      </c>
      <c r="J14" s="348">
        <v>750</v>
      </c>
      <c r="K14" s="401"/>
    </row>
    <row r="15" s="354" customFormat="1" ht="24" customHeight="1" spans="1:11">
      <c r="A15" s="297" t="s">
        <v>18</v>
      </c>
      <c r="B15" s="348">
        <f t="shared" si="4"/>
        <v>2685</v>
      </c>
      <c r="C15" s="348">
        <v>2456</v>
      </c>
      <c r="D15" s="348">
        <v>229</v>
      </c>
      <c r="E15" s="348">
        <f t="shared" si="5"/>
        <v>2340</v>
      </c>
      <c r="F15" s="348">
        <v>2100</v>
      </c>
      <c r="G15" s="348">
        <v>240</v>
      </c>
      <c r="H15" s="348">
        <f t="shared" si="6"/>
        <v>3159</v>
      </c>
      <c r="I15" s="348">
        <v>2919</v>
      </c>
      <c r="J15" s="348">
        <v>240</v>
      </c>
      <c r="K15" s="401"/>
    </row>
    <row r="16" s="354" customFormat="1" ht="24" customHeight="1" spans="1:11">
      <c r="A16" s="297" t="s">
        <v>19</v>
      </c>
      <c r="B16" s="348">
        <f t="shared" si="4"/>
        <v>3132</v>
      </c>
      <c r="C16" s="348">
        <v>2583</v>
      </c>
      <c r="D16" s="348">
        <v>549</v>
      </c>
      <c r="E16" s="348">
        <f t="shared" si="5"/>
        <v>2770</v>
      </c>
      <c r="F16" s="348">
        <v>2300</v>
      </c>
      <c r="G16" s="348">
        <v>470</v>
      </c>
      <c r="H16" s="348">
        <f t="shared" si="6"/>
        <v>3050</v>
      </c>
      <c r="I16" s="348">
        <v>2500</v>
      </c>
      <c r="J16" s="348">
        <v>550</v>
      </c>
      <c r="K16" s="401"/>
    </row>
    <row r="17" s="354" customFormat="1" ht="24" customHeight="1" spans="1:11">
      <c r="A17" s="297" t="s">
        <v>20</v>
      </c>
      <c r="B17" s="348">
        <f t="shared" si="4"/>
        <v>4143</v>
      </c>
      <c r="C17" s="348">
        <v>3905</v>
      </c>
      <c r="D17" s="348">
        <v>238</v>
      </c>
      <c r="E17" s="348">
        <f t="shared" si="5"/>
        <v>4000</v>
      </c>
      <c r="F17" s="348">
        <v>3800</v>
      </c>
      <c r="G17" s="348">
        <v>200</v>
      </c>
      <c r="H17" s="348">
        <f t="shared" si="6"/>
        <v>1800</v>
      </c>
      <c r="I17" s="348">
        <v>1600</v>
      </c>
      <c r="J17" s="348">
        <v>200</v>
      </c>
      <c r="K17" s="401"/>
    </row>
    <row r="18" s="354" customFormat="1" ht="24" customHeight="1" spans="1:11">
      <c r="A18" s="297" t="s">
        <v>21</v>
      </c>
      <c r="B18" s="348">
        <f t="shared" si="4"/>
        <v>0</v>
      </c>
      <c r="C18" s="348">
        <v>0</v>
      </c>
      <c r="D18" s="348">
        <v>0</v>
      </c>
      <c r="E18" s="348">
        <f t="shared" si="5"/>
        <v>0</v>
      </c>
      <c r="F18" s="348">
        <v>0</v>
      </c>
      <c r="G18" s="348">
        <v>0</v>
      </c>
      <c r="H18" s="348">
        <f t="shared" si="6"/>
        <v>0</v>
      </c>
      <c r="I18" s="348">
        <v>0</v>
      </c>
      <c r="J18" s="348">
        <v>0</v>
      </c>
      <c r="K18" s="401"/>
    </row>
    <row r="19" s="354" customFormat="1" ht="24" customHeight="1" spans="1:11">
      <c r="A19" s="297" t="s">
        <v>22</v>
      </c>
      <c r="B19" s="348">
        <f t="shared" si="4"/>
        <v>5970</v>
      </c>
      <c r="C19" s="348">
        <v>5683</v>
      </c>
      <c r="D19" s="348">
        <v>287</v>
      </c>
      <c r="E19" s="348">
        <f t="shared" si="5"/>
        <v>6430</v>
      </c>
      <c r="F19" s="348">
        <v>5780</v>
      </c>
      <c r="G19" s="348">
        <v>650</v>
      </c>
      <c r="H19" s="348">
        <f t="shared" si="6"/>
        <v>5750</v>
      </c>
      <c r="I19" s="348">
        <v>5750</v>
      </c>
      <c r="J19" s="348">
        <v>0</v>
      </c>
      <c r="K19" s="401"/>
    </row>
    <row r="20" s="354" customFormat="1" ht="24" customHeight="1" spans="1:11">
      <c r="A20" s="297" t="s">
        <v>23</v>
      </c>
      <c r="B20" s="348">
        <f t="shared" si="4"/>
        <v>184</v>
      </c>
      <c r="C20" s="348">
        <v>151</v>
      </c>
      <c r="D20" s="348">
        <v>33</v>
      </c>
      <c r="E20" s="348">
        <f t="shared" si="5"/>
        <v>180</v>
      </c>
      <c r="F20" s="348">
        <v>140</v>
      </c>
      <c r="G20" s="348">
        <v>40</v>
      </c>
      <c r="H20" s="348">
        <f t="shared" si="6"/>
        <v>240</v>
      </c>
      <c r="I20" s="348">
        <v>200</v>
      </c>
      <c r="J20" s="348">
        <v>40</v>
      </c>
      <c r="K20" s="401"/>
    </row>
    <row r="21" s="354" customFormat="1" ht="24" customHeight="1" spans="1:11">
      <c r="A21" s="297" t="s">
        <v>24</v>
      </c>
      <c r="B21" s="348">
        <f t="shared" si="4"/>
        <v>4</v>
      </c>
      <c r="C21" s="348">
        <v>4</v>
      </c>
      <c r="D21" s="348">
        <v>0</v>
      </c>
      <c r="E21" s="348">
        <f t="shared" si="5"/>
        <v>0</v>
      </c>
      <c r="F21" s="348">
        <v>0</v>
      </c>
      <c r="G21" s="348">
        <v>0</v>
      </c>
      <c r="H21" s="348">
        <f t="shared" si="6"/>
        <v>0</v>
      </c>
      <c r="I21" s="348">
        <v>0</v>
      </c>
      <c r="J21" s="348">
        <v>0</v>
      </c>
      <c r="K21" s="401"/>
    </row>
    <row r="22" s="354" customFormat="1" ht="24" customHeight="1" spans="1:11">
      <c r="A22" s="68" t="s">
        <v>25</v>
      </c>
      <c r="B22" s="348">
        <f t="shared" si="4"/>
        <v>13607</v>
      </c>
      <c r="C22" s="348">
        <v>13328</v>
      </c>
      <c r="D22" s="348">
        <v>279</v>
      </c>
      <c r="E22" s="348">
        <f t="shared" si="5"/>
        <v>14800</v>
      </c>
      <c r="F22" s="348">
        <v>14300</v>
      </c>
      <c r="G22" s="348">
        <v>500</v>
      </c>
      <c r="H22" s="348">
        <f t="shared" si="6"/>
        <v>13291</v>
      </c>
      <c r="I22" s="348">
        <v>13131</v>
      </c>
      <c r="J22" s="348">
        <v>160</v>
      </c>
      <c r="K22" s="401"/>
    </row>
    <row r="23" s="354" customFormat="1" ht="24" customHeight="1" spans="1:11">
      <c r="A23" s="297" t="s">
        <v>26</v>
      </c>
      <c r="B23" s="348">
        <f>SUM(B25,B27,B29:B34)</f>
        <v>18552</v>
      </c>
      <c r="C23" s="348">
        <f t="shared" ref="C23:M23" si="7">SUM(C25,C27,C29:C34)</f>
        <v>14432</v>
      </c>
      <c r="D23" s="348">
        <f t="shared" si="7"/>
        <v>4120</v>
      </c>
      <c r="E23" s="348">
        <f t="shared" si="7"/>
        <v>18700</v>
      </c>
      <c r="F23" s="348">
        <f t="shared" si="7"/>
        <v>13400</v>
      </c>
      <c r="G23" s="348">
        <f t="shared" si="7"/>
        <v>5300</v>
      </c>
      <c r="H23" s="348">
        <f t="shared" si="7"/>
        <v>29395</v>
      </c>
      <c r="I23" s="348">
        <f t="shared" si="7"/>
        <v>20075</v>
      </c>
      <c r="J23" s="348">
        <f t="shared" si="7"/>
        <v>9320</v>
      </c>
      <c r="K23" s="401"/>
    </row>
    <row r="24" s="354" customFormat="1" ht="24" customHeight="1" spans="1:11">
      <c r="A24" s="68" t="s">
        <v>10</v>
      </c>
      <c r="B24" s="348">
        <f>B23-B28</f>
        <v>18552</v>
      </c>
      <c r="C24" s="348">
        <f t="shared" ref="C24:M24" si="8">C23-C28</f>
        <v>14432</v>
      </c>
      <c r="D24" s="348">
        <f t="shared" si="8"/>
        <v>4120</v>
      </c>
      <c r="E24" s="348">
        <f t="shared" si="8"/>
        <v>18700</v>
      </c>
      <c r="F24" s="348">
        <f t="shared" si="8"/>
        <v>13400</v>
      </c>
      <c r="G24" s="348">
        <f t="shared" si="8"/>
        <v>5300</v>
      </c>
      <c r="H24" s="348">
        <f t="shared" si="8"/>
        <v>27945</v>
      </c>
      <c r="I24" s="348">
        <f t="shared" si="8"/>
        <v>18625</v>
      </c>
      <c r="J24" s="348">
        <f t="shared" si="8"/>
        <v>9320</v>
      </c>
      <c r="K24" s="401"/>
    </row>
    <row r="25" s="354" customFormat="1" ht="24" customHeight="1" spans="1:11">
      <c r="A25" s="297" t="s">
        <v>27</v>
      </c>
      <c r="B25" s="348">
        <f>SUM(C25:D25)</f>
        <v>2706</v>
      </c>
      <c r="C25" s="348">
        <v>2297</v>
      </c>
      <c r="D25" s="348">
        <v>409</v>
      </c>
      <c r="E25" s="348">
        <f>SUM(F25:G25)</f>
        <v>2800</v>
      </c>
      <c r="F25" s="348">
        <v>2300</v>
      </c>
      <c r="G25" s="348">
        <v>500</v>
      </c>
      <c r="H25" s="348">
        <f>SUM(I25:J25)</f>
        <v>2840</v>
      </c>
      <c r="I25" s="348">
        <v>2500</v>
      </c>
      <c r="J25" s="348">
        <v>340</v>
      </c>
      <c r="K25" s="401"/>
    </row>
    <row r="26" s="354" customFormat="1" ht="24" customHeight="1" spans="1:11">
      <c r="A26" s="68" t="s">
        <v>28</v>
      </c>
      <c r="B26" s="348">
        <f>SUM(C26:D26)</f>
        <v>2706</v>
      </c>
      <c r="C26" s="348">
        <v>2297</v>
      </c>
      <c r="D26" s="348">
        <v>409</v>
      </c>
      <c r="E26" s="348">
        <f>SUM(F26:G26)</f>
        <v>2800</v>
      </c>
      <c r="F26" s="348">
        <v>2300</v>
      </c>
      <c r="G26" s="348">
        <v>500</v>
      </c>
      <c r="H26" s="348">
        <f>SUM(I26:J26)</f>
        <v>2840</v>
      </c>
      <c r="I26" s="348">
        <v>2500</v>
      </c>
      <c r="J26" s="348">
        <v>340</v>
      </c>
      <c r="K26" s="401"/>
    </row>
    <row r="27" s="354" customFormat="1" ht="24" customHeight="1" spans="1:11">
      <c r="A27" s="297" t="s">
        <v>29</v>
      </c>
      <c r="B27" s="348">
        <f>SUM(C27:D27)</f>
        <v>325</v>
      </c>
      <c r="C27" s="348">
        <v>323</v>
      </c>
      <c r="D27" s="348">
        <v>2</v>
      </c>
      <c r="E27" s="348">
        <f>SUM(F27:G27)</f>
        <v>500</v>
      </c>
      <c r="F27" s="348">
        <v>500</v>
      </c>
      <c r="G27" s="348">
        <v>0</v>
      </c>
      <c r="H27" s="348">
        <f>SUM(I27:J27)</f>
        <v>2180</v>
      </c>
      <c r="I27" s="348">
        <v>2050</v>
      </c>
      <c r="J27" s="348">
        <v>130</v>
      </c>
      <c r="K27" s="401"/>
    </row>
    <row r="28" s="354" customFormat="1" ht="24" customHeight="1" spans="1:11">
      <c r="A28" s="400" t="s">
        <v>30</v>
      </c>
      <c r="B28" s="348">
        <f>SUM(C28:D28)</f>
        <v>0</v>
      </c>
      <c r="C28" s="348">
        <v>0</v>
      </c>
      <c r="D28" s="348">
        <v>0</v>
      </c>
      <c r="E28" s="348">
        <f>SUM(F28:G28)</f>
        <v>0</v>
      </c>
      <c r="F28" s="348">
        <v>0</v>
      </c>
      <c r="G28" s="348">
        <v>0</v>
      </c>
      <c r="H28" s="348">
        <f>SUM(I28:J28)</f>
        <v>1450</v>
      </c>
      <c r="I28" s="348">
        <v>1450</v>
      </c>
      <c r="J28" s="348">
        <v>0</v>
      </c>
      <c r="K28" s="401"/>
    </row>
    <row r="29" s="354" customFormat="1" ht="24" customHeight="1" spans="1:11">
      <c r="A29" s="297" t="s">
        <v>31</v>
      </c>
      <c r="B29" s="348">
        <f t="shared" ref="B29:B34" si="9">SUM(C29:D29)</f>
        <v>1373</v>
      </c>
      <c r="C29" s="348">
        <v>1373</v>
      </c>
      <c r="D29" s="348">
        <v>0</v>
      </c>
      <c r="E29" s="348">
        <f t="shared" ref="E29:E34" si="10">SUM(F29:G29)</f>
        <v>1900</v>
      </c>
      <c r="F29" s="348">
        <v>1900</v>
      </c>
      <c r="G29" s="348">
        <v>0</v>
      </c>
      <c r="H29" s="348">
        <f t="shared" ref="H29:H34" si="11">SUM(I29:J29)</f>
        <v>1269</v>
      </c>
      <c r="I29" s="348">
        <v>1269</v>
      </c>
      <c r="J29" s="348">
        <v>0</v>
      </c>
      <c r="K29" s="401"/>
    </row>
    <row r="30" s="354" customFormat="1" ht="24" customHeight="1" spans="1:11">
      <c r="A30" s="297" t="s">
        <v>32</v>
      </c>
      <c r="B30" s="348">
        <f t="shared" si="9"/>
        <v>0</v>
      </c>
      <c r="C30" s="348">
        <v>0</v>
      </c>
      <c r="D30" s="348">
        <v>0</v>
      </c>
      <c r="E30" s="348">
        <f t="shared" si="10"/>
        <v>0</v>
      </c>
      <c r="F30" s="348">
        <v>0</v>
      </c>
      <c r="G30" s="348">
        <v>0</v>
      </c>
      <c r="H30" s="348">
        <f t="shared" si="11"/>
        <v>0</v>
      </c>
      <c r="I30" s="348">
        <v>0</v>
      </c>
      <c r="J30" s="348">
        <v>0</v>
      </c>
      <c r="K30" s="401"/>
    </row>
    <row r="31" s="354" customFormat="1" ht="24" customHeight="1" spans="1:11">
      <c r="A31" s="297" t="s">
        <v>33</v>
      </c>
      <c r="B31" s="348">
        <f t="shared" si="9"/>
        <v>13811</v>
      </c>
      <c r="C31" s="348">
        <v>10102</v>
      </c>
      <c r="D31" s="348">
        <v>3709</v>
      </c>
      <c r="E31" s="348">
        <f t="shared" si="10"/>
        <v>13300</v>
      </c>
      <c r="F31" s="348">
        <v>8500</v>
      </c>
      <c r="G31" s="348">
        <v>4800</v>
      </c>
      <c r="H31" s="348">
        <f t="shared" si="11"/>
        <v>23066</v>
      </c>
      <c r="I31" s="348">
        <v>14216</v>
      </c>
      <c r="J31" s="348">
        <v>8850</v>
      </c>
      <c r="K31" s="401"/>
    </row>
    <row r="32" s="354" customFormat="1" ht="24" customHeight="1" spans="1:11">
      <c r="A32" s="297" t="s">
        <v>34</v>
      </c>
      <c r="B32" s="348">
        <f t="shared" si="9"/>
        <v>0</v>
      </c>
      <c r="C32" s="348">
        <v>0</v>
      </c>
      <c r="D32" s="348">
        <v>0</v>
      </c>
      <c r="E32" s="348">
        <v>0</v>
      </c>
      <c r="F32" s="348">
        <v>0</v>
      </c>
      <c r="G32" s="348">
        <v>0</v>
      </c>
      <c r="H32" s="348">
        <f t="shared" si="11"/>
        <v>0</v>
      </c>
      <c r="I32" s="348">
        <v>0</v>
      </c>
      <c r="J32" s="348">
        <v>0</v>
      </c>
      <c r="K32" s="401"/>
    </row>
    <row r="33" s="354" customFormat="1" ht="24" customHeight="1" spans="1:11">
      <c r="A33" s="297" t="s">
        <v>35</v>
      </c>
      <c r="B33" s="348">
        <f t="shared" si="9"/>
        <v>35</v>
      </c>
      <c r="C33" s="348">
        <v>35</v>
      </c>
      <c r="D33" s="348">
        <v>0</v>
      </c>
      <c r="E33" s="348">
        <f t="shared" si="10"/>
        <v>50</v>
      </c>
      <c r="F33" s="348">
        <v>50</v>
      </c>
      <c r="G33" s="348">
        <v>0</v>
      </c>
      <c r="H33" s="348">
        <f t="shared" si="11"/>
        <v>40</v>
      </c>
      <c r="I33" s="348">
        <v>40</v>
      </c>
      <c r="J33" s="348">
        <v>0</v>
      </c>
      <c r="K33" s="401"/>
    </row>
    <row r="34" s="354" customFormat="1" ht="24" customHeight="1" spans="1:11">
      <c r="A34" s="297" t="s">
        <v>36</v>
      </c>
      <c r="B34" s="348">
        <f t="shared" si="9"/>
        <v>302</v>
      </c>
      <c r="C34" s="348">
        <v>302</v>
      </c>
      <c r="D34" s="348">
        <v>0</v>
      </c>
      <c r="E34" s="348">
        <f t="shared" si="10"/>
        <v>150</v>
      </c>
      <c r="F34" s="348">
        <v>150</v>
      </c>
      <c r="G34" s="348">
        <v>0</v>
      </c>
      <c r="H34" s="348">
        <f t="shared" si="11"/>
        <v>0</v>
      </c>
      <c r="I34" s="348">
        <v>0</v>
      </c>
      <c r="J34" s="348">
        <v>0</v>
      </c>
      <c r="K34" s="401"/>
    </row>
  </sheetData>
  <mergeCells count="5">
    <mergeCell ref="A1:J1"/>
    <mergeCell ref="B3:D3"/>
    <mergeCell ref="E3:G3"/>
    <mergeCell ref="H3:J3"/>
    <mergeCell ref="A3:A4"/>
  </mergeCells>
  <printOptions horizontalCentered="1"/>
  <pageMargins left="0.393055555555556" right="0.393055555555556" top="0.590277777777778" bottom="0.393055555555556" header="0.393055555555556" footer="0.196527777777778"/>
  <pageSetup paperSize="9" fitToHeight="0" orientation="landscape" horizontalDpi="600"/>
  <headerFooter>
    <oddHeader>&amp;L&amp;"黑体"&amp;12表一：</oddHeader>
    <oddFooter>&amp;C&amp;"黑体"&amp;9第 &amp;P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6"/>
  <sheetViews>
    <sheetView view="pageBreakPreview" zoomScaleNormal="100" workbookViewId="0">
      <selection activeCell="J13" sqref="J13"/>
    </sheetView>
  </sheetViews>
  <sheetFormatPr defaultColWidth="9.55833333333333" defaultRowHeight="14.25" outlineLevelCol="6"/>
  <cols>
    <col min="1" max="1" width="16.5416666666667" customWidth="1"/>
    <col min="2" max="3" width="24.5083333333333" style="231" customWidth="1"/>
    <col min="4" max="6" width="10.5583333333333" style="231" customWidth="1"/>
    <col min="7" max="7" width="32.4583333333333" style="231" customWidth="1"/>
    <col min="8" max="16384" width="9.55833333333333" style="231"/>
  </cols>
  <sheetData>
    <row r="1" s="231" customFormat="1" ht="32" customHeight="1" spans="1:7">
      <c r="A1" s="232" t="s">
        <v>1166</v>
      </c>
      <c r="B1" s="232"/>
      <c r="C1" s="232"/>
      <c r="D1" s="232"/>
      <c r="E1" s="232"/>
      <c r="F1" s="232"/>
      <c r="G1" s="232"/>
    </row>
    <row r="2" s="231" customFormat="1" ht="18" customHeight="1" spans="2:7">
      <c r="B2" s="233"/>
      <c r="C2" s="233"/>
      <c r="D2" s="234"/>
      <c r="E2" s="234"/>
      <c r="F2" s="234"/>
      <c r="G2" s="235" t="s">
        <v>1</v>
      </c>
    </row>
    <row r="3" s="231" customFormat="1" ht="30" customHeight="1" spans="1:7">
      <c r="A3" s="236" t="s">
        <v>1167</v>
      </c>
      <c r="B3" s="236" t="s">
        <v>1168</v>
      </c>
      <c r="C3" s="236" t="s">
        <v>944</v>
      </c>
      <c r="D3" s="237" t="s">
        <v>1169</v>
      </c>
      <c r="E3" s="238"/>
      <c r="F3" s="239"/>
      <c r="G3" s="236" t="s">
        <v>1170</v>
      </c>
    </row>
    <row r="4" s="231" customFormat="1" ht="30" customHeight="1" spans="1:7">
      <c r="A4" s="240"/>
      <c r="B4" s="240"/>
      <c r="C4" s="240"/>
      <c r="D4" s="241" t="s">
        <v>6</v>
      </c>
      <c r="E4" s="241" t="s">
        <v>7</v>
      </c>
      <c r="F4" s="241" t="s">
        <v>8</v>
      </c>
      <c r="G4" s="240"/>
    </row>
    <row r="5" s="231" customFormat="1" ht="30" customHeight="1" spans="1:7">
      <c r="A5" s="242" t="s">
        <v>1072</v>
      </c>
      <c r="B5" s="21" t="s">
        <v>1171</v>
      </c>
      <c r="C5" s="21" t="s">
        <v>1172</v>
      </c>
      <c r="D5" s="243">
        <f>SUM(E5:F5)</f>
        <v>3800</v>
      </c>
      <c r="E5" s="243">
        <v>3800</v>
      </c>
      <c r="F5" s="243"/>
      <c r="G5" s="244"/>
    </row>
    <row r="6" s="231" customFormat="1" ht="30" customHeight="1" spans="1:7">
      <c r="A6" s="242"/>
      <c r="B6" s="21" t="s">
        <v>1173</v>
      </c>
      <c r="C6" s="21" t="s">
        <v>1174</v>
      </c>
      <c r="D6" s="243">
        <f>SUM(E6:F6)</f>
        <v>3515</v>
      </c>
      <c r="E6" s="243"/>
      <c r="F6" s="243">
        <v>3515</v>
      </c>
      <c r="G6" s="244"/>
    </row>
    <row r="7" s="231" customFormat="1" ht="30" customHeight="1" spans="1:7">
      <c r="A7" s="242"/>
      <c r="B7" s="21"/>
      <c r="C7" s="21"/>
      <c r="D7" s="245">
        <f>SUM(E7:F7)</f>
        <v>0</v>
      </c>
      <c r="E7" s="245"/>
      <c r="F7" s="245"/>
      <c r="G7" s="244"/>
    </row>
    <row r="8" s="231" customFormat="1" ht="30" customHeight="1" spans="1:7">
      <c r="A8" s="242"/>
      <c r="B8" s="246" t="s">
        <v>1164</v>
      </c>
      <c r="C8" s="246"/>
      <c r="D8" s="243">
        <f>SUM(D5:D7)</f>
        <v>7315</v>
      </c>
      <c r="E8" s="243">
        <f>SUM(E5:E7)</f>
        <v>3800</v>
      </c>
      <c r="F8" s="243">
        <f>SUM(F5:F7)</f>
        <v>3515</v>
      </c>
      <c r="G8" s="247"/>
    </row>
    <row r="9" s="231" customFormat="1" ht="30" customHeight="1" spans="1:7">
      <c r="A9" s="242" t="s">
        <v>1163</v>
      </c>
      <c r="B9" s="21" t="s">
        <v>1175</v>
      </c>
      <c r="C9" s="248" t="s">
        <v>1176</v>
      </c>
      <c r="D9" s="243">
        <f t="shared" ref="D9:D14" si="0">SUM(E9:F9)</f>
        <v>3200</v>
      </c>
      <c r="E9" s="249">
        <v>3200</v>
      </c>
      <c r="F9" s="243"/>
      <c r="G9" s="244"/>
    </row>
    <row r="10" s="231" customFormat="1" ht="30" customHeight="1" spans="1:7">
      <c r="A10" s="242"/>
      <c r="B10" s="21" t="s">
        <v>1175</v>
      </c>
      <c r="C10" s="248" t="s">
        <v>1177</v>
      </c>
      <c r="D10" s="243">
        <f t="shared" si="0"/>
        <v>13500</v>
      </c>
      <c r="E10" s="249">
        <v>13500</v>
      </c>
      <c r="F10" s="243"/>
      <c r="G10" s="244"/>
    </row>
    <row r="11" s="231" customFormat="1" ht="30" customHeight="1" spans="1:7">
      <c r="A11" s="242"/>
      <c r="B11" s="21" t="s">
        <v>1178</v>
      </c>
      <c r="C11" s="248" t="s">
        <v>1179</v>
      </c>
      <c r="D11" s="243">
        <f t="shared" si="0"/>
        <v>9000</v>
      </c>
      <c r="E11" s="249">
        <v>9000</v>
      </c>
      <c r="F11" s="243"/>
      <c r="G11" s="244"/>
    </row>
    <row r="12" s="231" customFormat="1" ht="30" customHeight="1" spans="1:7">
      <c r="A12" s="242"/>
      <c r="B12" s="21" t="s">
        <v>1180</v>
      </c>
      <c r="C12" s="248" t="s">
        <v>1181</v>
      </c>
      <c r="D12" s="243">
        <f t="shared" si="0"/>
        <v>10000</v>
      </c>
      <c r="E12" s="249">
        <v>10000</v>
      </c>
      <c r="F12" s="243"/>
      <c r="G12" s="244"/>
    </row>
    <row r="13" s="231" customFormat="1" ht="30" customHeight="1" spans="1:7">
      <c r="A13" s="242"/>
      <c r="B13" s="21" t="s">
        <v>1182</v>
      </c>
      <c r="C13" s="248" t="s">
        <v>1183</v>
      </c>
      <c r="D13" s="243">
        <f t="shared" si="0"/>
        <v>12000</v>
      </c>
      <c r="E13" s="249">
        <v>12000</v>
      </c>
      <c r="F13" s="243"/>
      <c r="G13" s="244"/>
    </row>
    <row r="14" s="231" customFormat="1" ht="30" customHeight="1" spans="1:7">
      <c r="A14" s="242"/>
      <c r="B14" s="21" t="s">
        <v>1184</v>
      </c>
      <c r="C14" s="248" t="s">
        <v>1185</v>
      </c>
      <c r="D14" s="243">
        <f t="shared" si="0"/>
        <v>1000</v>
      </c>
      <c r="E14" s="249">
        <v>1000</v>
      </c>
      <c r="F14" s="243"/>
      <c r="G14" s="250"/>
    </row>
    <row r="15" s="231" customFormat="1" ht="30" customHeight="1" spans="1:7">
      <c r="A15" s="242"/>
      <c r="B15" s="246" t="s">
        <v>1164</v>
      </c>
      <c r="C15" s="246"/>
      <c r="D15" s="243">
        <f>SUM(D9:D14)</f>
        <v>48700</v>
      </c>
      <c r="E15" s="243">
        <f>SUM(E9:E14)</f>
        <v>48700</v>
      </c>
      <c r="F15" s="243">
        <f>SUM(F9:F14)</f>
        <v>0</v>
      </c>
      <c r="G15" s="251"/>
    </row>
    <row r="16" s="231" customFormat="1" ht="30" customHeight="1" spans="1:7">
      <c r="A16" s="246" t="s">
        <v>1186</v>
      </c>
      <c r="B16" s="246"/>
      <c r="C16" s="246"/>
      <c r="D16" s="243">
        <f>D8+D15</f>
        <v>56015</v>
      </c>
      <c r="E16" s="243">
        <f>E8+E15</f>
        <v>52500</v>
      </c>
      <c r="F16" s="243">
        <f>F8+F15</f>
        <v>3515</v>
      </c>
      <c r="G16" s="247"/>
    </row>
  </sheetData>
  <mergeCells count="11">
    <mergeCell ref="A1:G1"/>
    <mergeCell ref="D3:F3"/>
    <mergeCell ref="B8:C8"/>
    <mergeCell ref="B15:C15"/>
    <mergeCell ref="A16:C16"/>
    <mergeCell ref="A3:A4"/>
    <mergeCell ref="A5:A8"/>
    <mergeCell ref="A9:A15"/>
    <mergeCell ref="B3:B4"/>
    <mergeCell ref="C3:C4"/>
    <mergeCell ref="G3:G4"/>
  </mergeCells>
  <printOptions horizontalCentered="1"/>
  <pageMargins left="0.393055555555556" right="0.393055555555556" top="0.590277777777778" bottom="0.393055555555556" header="0.393055555555556" footer="0.393055555555556"/>
  <pageSetup paperSize="9" firstPageNumber="46" orientation="landscape" useFirstPageNumber="1" horizontalDpi="600"/>
  <headerFooter>
    <oddHeader>&amp;L&amp;"黑体"&amp;12表十：</oddHeader>
    <oddFooter>&amp;C&amp;"黑体"&amp;9第 &amp;P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
  <sheetViews>
    <sheetView workbookViewId="0">
      <selection activeCell="H5" sqref="H5:H7"/>
    </sheetView>
  </sheetViews>
  <sheetFormatPr defaultColWidth="9.15833333333333" defaultRowHeight="14.25" outlineLevelRow="6" outlineLevelCol="7"/>
  <cols>
    <col min="1" max="1" width="20.5166666666667" style="211" customWidth="1"/>
    <col min="2" max="3" width="15.55" style="211" customWidth="1"/>
    <col min="4" max="7" width="15.55" style="210" customWidth="1"/>
    <col min="8" max="8" width="20.5166666666667" style="210" customWidth="1"/>
    <col min="9" max="32" width="9.55833333333333" style="210" customWidth="1"/>
    <col min="33" max="224" width="9.15833333333333" style="210" customWidth="1"/>
    <col min="225" max="244" width="9.55833333333333" style="210" customWidth="1"/>
    <col min="245" max="245" width="17.7916666666667" style="210" customWidth="1"/>
    <col min="246" max="248" width="13.275" style="210" customWidth="1"/>
    <col min="249" max="252" width="9.825" style="210" customWidth="1"/>
    <col min="253" max="253" width="6.375" style="210" customWidth="1"/>
    <col min="254" max="254" width="11.4166666666667" style="210" customWidth="1"/>
    <col min="255" max="255" width="11.6833333333333" style="210" customWidth="1"/>
    <col min="256" max="16384" width="9.15833333333333" style="210"/>
  </cols>
  <sheetData>
    <row r="1" s="210" customFormat="1" ht="40" customHeight="1" spans="1:8">
      <c r="A1" s="212" t="s">
        <v>1187</v>
      </c>
      <c r="B1" s="212"/>
      <c r="C1" s="212"/>
      <c r="D1" s="212"/>
      <c r="E1" s="212"/>
      <c r="F1" s="212"/>
      <c r="G1" s="212"/>
      <c r="H1" s="212"/>
    </row>
    <row r="2" s="210" customFormat="1" ht="18" customHeight="1" spans="1:8">
      <c r="A2" s="213"/>
      <c r="B2" s="213"/>
      <c r="C2" s="213"/>
      <c r="D2" s="214"/>
      <c r="E2" s="214"/>
      <c r="F2" s="214"/>
      <c r="G2" s="214"/>
      <c r="H2" s="215" t="s">
        <v>1</v>
      </c>
    </row>
    <row r="3" s="210" customFormat="1" ht="30" customHeight="1" spans="1:8">
      <c r="A3" s="216" t="s">
        <v>1160</v>
      </c>
      <c r="B3" s="217" t="s">
        <v>1188</v>
      </c>
      <c r="C3" s="218"/>
      <c r="D3" s="219"/>
      <c r="E3" s="220" t="s">
        <v>1189</v>
      </c>
      <c r="F3" s="220"/>
      <c r="G3" s="220"/>
      <c r="H3" s="221" t="s">
        <v>1190</v>
      </c>
    </row>
    <row r="4" s="210" customFormat="1" ht="30" customHeight="1" spans="1:8">
      <c r="A4" s="216"/>
      <c r="B4" s="220" t="s">
        <v>1164</v>
      </c>
      <c r="C4" s="222" t="s">
        <v>1191</v>
      </c>
      <c r="D4" s="220" t="s">
        <v>1192</v>
      </c>
      <c r="E4" s="223" t="s">
        <v>1164</v>
      </c>
      <c r="F4" s="222" t="s">
        <v>1191</v>
      </c>
      <c r="G4" s="220" t="s">
        <v>1192</v>
      </c>
      <c r="H4" s="224"/>
    </row>
    <row r="5" s="210" customFormat="1" ht="30" customHeight="1" spans="1:8">
      <c r="A5" s="225" t="s">
        <v>1165</v>
      </c>
      <c r="B5" s="226"/>
      <c r="C5" s="226"/>
      <c r="D5" s="226"/>
      <c r="E5" s="226">
        <f t="shared" ref="B5:G5" si="0">E6+E7</f>
        <v>465807</v>
      </c>
      <c r="F5" s="226">
        <f t="shared" si="0"/>
        <v>114977</v>
      </c>
      <c r="G5" s="226">
        <f t="shared" si="0"/>
        <v>350830</v>
      </c>
      <c r="H5" s="227" t="s">
        <v>1193</v>
      </c>
    </row>
    <row r="6" s="210" customFormat="1" ht="30" customHeight="1" spans="1:8">
      <c r="A6" s="228" t="s">
        <v>7</v>
      </c>
      <c r="B6" s="226"/>
      <c r="C6" s="226"/>
      <c r="D6" s="226"/>
      <c r="E6" s="226">
        <f>SUM(F6:G6)</f>
        <v>449271</v>
      </c>
      <c r="F6" s="226">
        <v>98441</v>
      </c>
      <c r="G6" s="226">
        <f>348830+2000</f>
        <v>350830</v>
      </c>
      <c r="H6" s="229"/>
    </row>
    <row r="7" s="210" customFormat="1" ht="30" customHeight="1" spans="1:8">
      <c r="A7" s="228" t="s">
        <v>8</v>
      </c>
      <c r="B7" s="226"/>
      <c r="C7" s="226"/>
      <c r="D7" s="226"/>
      <c r="E7" s="226">
        <f>SUM(F7:G7)</f>
        <v>16536</v>
      </c>
      <c r="F7" s="226">
        <v>16536</v>
      </c>
      <c r="G7" s="226">
        <v>0</v>
      </c>
      <c r="H7" s="230"/>
    </row>
  </sheetData>
  <mergeCells count="6">
    <mergeCell ref="A1:H1"/>
    <mergeCell ref="B3:D3"/>
    <mergeCell ref="E3:G3"/>
    <mergeCell ref="A3:A4"/>
    <mergeCell ref="H3:H4"/>
    <mergeCell ref="H5:H7"/>
  </mergeCells>
  <printOptions horizontalCentered="1"/>
  <pageMargins left="0.393055555555556" right="0.393055555555556" top="1" bottom="1" header="0.5" footer="0.5"/>
  <pageSetup paperSize="9" firstPageNumber="47" orientation="landscape" useFirstPageNumber="1" horizontalDpi="600"/>
  <headerFooter>
    <oddHeader>&amp;L&amp;"黑体"&amp;12&amp;B表十一：</oddHeader>
    <oddFooter>&amp;C第 &amp;P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Y713"/>
  <sheetViews>
    <sheetView showZeros="0" workbookViewId="0">
      <pane xSplit="3" ySplit="8" topLeftCell="D675" activePane="bottomRight" state="frozen"/>
      <selection/>
      <selection pane="topRight"/>
      <selection pane="bottomLeft"/>
      <selection pane="bottomRight" activeCell="P1" sqref="P$1:P$1048576"/>
    </sheetView>
  </sheetViews>
  <sheetFormatPr defaultColWidth="6.875" defaultRowHeight="13.5"/>
  <cols>
    <col min="1" max="1" width="8.625" style="62" customWidth="1"/>
    <col min="2" max="2" width="24.625" style="63" customWidth="1"/>
    <col min="3" max="3" width="11.125" style="7" customWidth="1"/>
    <col min="4" max="14" width="10.125" style="7" customWidth="1"/>
    <col min="15" max="15" width="16.625" style="64" customWidth="1"/>
    <col min="16" max="16" width="9.375" style="2" hidden="1" customWidth="1"/>
    <col min="17" max="223" width="6.875" style="2" customWidth="1"/>
    <col min="224" max="16377" width="6.875" style="2"/>
  </cols>
  <sheetData>
    <row r="1" s="1" customFormat="1" ht="32" customHeight="1" spans="1:15">
      <c r="A1" s="5" t="s">
        <v>1194</v>
      </c>
      <c r="B1" s="5"/>
      <c r="C1" s="5"/>
      <c r="D1" s="5"/>
      <c r="E1" s="5"/>
      <c r="F1" s="5"/>
      <c r="G1" s="5"/>
      <c r="H1" s="5"/>
      <c r="I1" s="5"/>
      <c r="J1" s="5"/>
      <c r="K1" s="5"/>
      <c r="L1" s="5"/>
      <c r="M1" s="5"/>
      <c r="N1" s="5"/>
      <c r="O1" s="5"/>
    </row>
    <row r="2" s="2" customFormat="1" ht="18" customHeight="1" spans="1:15">
      <c r="A2" s="62"/>
      <c r="B2" s="63"/>
      <c r="C2" s="7"/>
      <c r="D2" s="7"/>
      <c r="E2" s="7"/>
      <c r="F2" s="7"/>
      <c r="G2" s="7"/>
      <c r="H2" s="7"/>
      <c r="I2" s="7"/>
      <c r="J2" s="7"/>
      <c r="K2" s="7"/>
      <c r="L2" s="7"/>
      <c r="M2" s="7"/>
      <c r="N2" s="197"/>
      <c r="O2" s="197" t="s">
        <v>1</v>
      </c>
    </row>
    <row r="3" s="3" customFormat="1" ht="21" customHeight="1" spans="1:16353">
      <c r="A3" s="67" t="s">
        <v>741</v>
      </c>
      <c r="B3" s="10" t="s">
        <v>944</v>
      </c>
      <c r="C3" s="187" t="s">
        <v>1195</v>
      </c>
      <c r="D3" s="188" t="s">
        <v>1196</v>
      </c>
      <c r="E3" s="188"/>
      <c r="F3" s="188"/>
      <c r="G3" s="188"/>
      <c r="H3" s="188"/>
      <c r="I3" s="188"/>
      <c r="J3" s="188"/>
      <c r="K3" s="188"/>
      <c r="L3" s="188"/>
      <c r="M3" s="188"/>
      <c r="N3" s="188"/>
      <c r="O3" s="187" t="s">
        <v>1197</v>
      </c>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c r="BE3" s="51"/>
      <c r="BF3" s="51"/>
      <c r="BG3" s="51"/>
      <c r="BH3" s="51"/>
      <c r="BI3" s="51"/>
      <c r="BJ3" s="51"/>
      <c r="BK3" s="51"/>
      <c r="BL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c r="CV3" s="51"/>
      <c r="CW3" s="51"/>
      <c r="CX3" s="51"/>
      <c r="CY3" s="51"/>
      <c r="CZ3" s="51"/>
      <c r="DA3" s="51"/>
      <c r="DB3" s="51"/>
      <c r="DC3" s="51"/>
      <c r="DD3" s="51"/>
      <c r="DE3" s="51"/>
      <c r="DF3" s="51"/>
      <c r="DG3" s="51"/>
      <c r="DH3" s="51"/>
      <c r="DI3" s="51"/>
      <c r="DJ3" s="51"/>
      <c r="DK3" s="51"/>
      <c r="DL3" s="51"/>
      <c r="DM3" s="51"/>
      <c r="DN3" s="51"/>
      <c r="DO3" s="51"/>
      <c r="DP3" s="51"/>
      <c r="DQ3" s="51"/>
      <c r="DR3" s="51"/>
      <c r="DS3" s="51"/>
      <c r="DT3" s="51"/>
      <c r="DU3" s="51"/>
      <c r="DV3" s="51"/>
      <c r="DW3" s="51"/>
      <c r="DX3" s="51"/>
      <c r="DY3" s="51"/>
      <c r="DZ3" s="51"/>
      <c r="EA3" s="51"/>
      <c r="EB3" s="51"/>
      <c r="EC3" s="51"/>
      <c r="ED3" s="51"/>
      <c r="EE3" s="51"/>
      <c r="EF3" s="51"/>
      <c r="EG3" s="51"/>
      <c r="EH3" s="51"/>
      <c r="EI3" s="51"/>
      <c r="EJ3" s="51"/>
      <c r="EK3" s="51"/>
      <c r="EL3" s="51"/>
      <c r="EM3" s="51"/>
      <c r="EN3" s="51"/>
      <c r="EO3" s="51"/>
      <c r="EP3" s="51"/>
      <c r="EQ3" s="51"/>
      <c r="ER3" s="51"/>
      <c r="ES3" s="51"/>
      <c r="ET3" s="51"/>
      <c r="EU3" s="51"/>
      <c r="EV3" s="51"/>
      <c r="EW3" s="51"/>
      <c r="EX3" s="51"/>
      <c r="EY3" s="51"/>
      <c r="EZ3" s="51"/>
      <c r="FA3" s="51"/>
      <c r="FB3" s="51"/>
      <c r="FC3" s="51"/>
      <c r="FD3" s="51"/>
      <c r="FE3" s="51"/>
      <c r="FF3" s="51"/>
      <c r="FG3" s="51"/>
      <c r="FH3" s="51"/>
      <c r="FI3" s="51"/>
      <c r="FJ3" s="51"/>
      <c r="FK3" s="51"/>
      <c r="FL3" s="51"/>
      <c r="FM3" s="51"/>
      <c r="FN3" s="51"/>
      <c r="FO3" s="51"/>
      <c r="FP3" s="51"/>
      <c r="FQ3" s="51"/>
      <c r="FR3" s="51"/>
      <c r="FS3" s="51"/>
      <c r="FT3" s="51"/>
      <c r="FU3" s="51"/>
      <c r="FV3" s="51"/>
      <c r="FW3" s="51"/>
      <c r="FX3" s="51"/>
      <c r="FY3" s="51"/>
      <c r="FZ3" s="51"/>
      <c r="GA3" s="51"/>
      <c r="GB3" s="51"/>
      <c r="GC3" s="51"/>
      <c r="GD3" s="51"/>
      <c r="GE3" s="51"/>
      <c r="GF3" s="51"/>
      <c r="GG3" s="51"/>
      <c r="GH3" s="51"/>
      <c r="GI3" s="51"/>
      <c r="GJ3" s="51"/>
      <c r="GK3" s="51"/>
      <c r="GL3" s="51"/>
      <c r="GM3" s="51"/>
      <c r="GN3" s="51"/>
      <c r="GO3" s="51"/>
      <c r="GP3" s="51"/>
      <c r="GQ3" s="51"/>
      <c r="GR3" s="51"/>
      <c r="GS3" s="51"/>
      <c r="GT3" s="51"/>
      <c r="GU3" s="51"/>
      <c r="GV3" s="51"/>
      <c r="GW3" s="51"/>
      <c r="GX3" s="51"/>
      <c r="GY3" s="51"/>
      <c r="GZ3" s="51"/>
      <c r="HA3" s="51"/>
      <c r="HB3" s="51"/>
      <c r="HC3" s="51"/>
      <c r="HD3" s="51"/>
      <c r="HE3" s="51"/>
      <c r="HF3" s="51"/>
      <c r="HG3" s="51"/>
      <c r="HH3" s="51"/>
      <c r="HI3" s="51"/>
      <c r="HJ3" s="51"/>
      <c r="HK3" s="51"/>
      <c r="HL3" s="51"/>
      <c r="HM3" s="51"/>
      <c r="HN3" s="51"/>
      <c r="HO3" s="51"/>
      <c r="HP3" s="51"/>
      <c r="HQ3" s="51"/>
      <c r="HR3" s="51"/>
      <c r="HS3" s="51"/>
      <c r="HT3" s="51"/>
      <c r="HU3" s="51"/>
      <c r="HV3" s="51"/>
      <c r="HW3" s="51"/>
      <c r="HX3" s="51"/>
      <c r="HY3" s="51"/>
      <c r="HZ3" s="51"/>
      <c r="IA3" s="51"/>
      <c r="IB3" s="51"/>
      <c r="IC3" s="51"/>
      <c r="ID3" s="51"/>
      <c r="IE3" s="51"/>
      <c r="IF3" s="51"/>
      <c r="IG3" s="51"/>
      <c r="IH3" s="51"/>
      <c r="II3" s="51"/>
      <c r="IJ3" s="51"/>
      <c r="IK3" s="51"/>
      <c r="IL3" s="51"/>
      <c r="IM3" s="51"/>
      <c r="IN3" s="51"/>
      <c r="IO3" s="51"/>
      <c r="IP3" s="51"/>
      <c r="IQ3" s="51"/>
      <c r="IR3" s="51"/>
      <c r="IS3" s="51"/>
      <c r="IT3" s="51"/>
      <c r="IU3" s="51"/>
      <c r="IV3" s="51"/>
      <c r="IW3" s="51"/>
      <c r="IX3" s="51"/>
      <c r="IY3" s="51"/>
      <c r="IZ3" s="51"/>
      <c r="JA3" s="51"/>
      <c r="JB3" s="51"/>
      <c r="JC3" s="51"/>
      <c r="JD3" s="51"/>
      <c r="JE3" s="51"/>
      <c r="JF3" s="51"/>
      <c r="JG3" s="51"/>
      <c r="JH3" s="51"/>
      <c r="JI3" s="51"/>
      <c r="JJ3" s="51"/>
      <c r="JK3" s="51"/>
      <c r="JL3" s="51"/>
      <c r="JM3" s="51"/>
      <c r="JN3" s="51"/>
      <c r="JO3" s="51"/>
      <c r="JP3" s="51"/>
      <c r="JQ3" s="51"/>
      <c r="JR3" s="51"/>
      <c r="JS3" s="51"/>
      <c r="JT3" s="51"/>
      <c r="JU3" s="51"/>
      <c r="JV3" s="51"/>
      <c r="JW3" s="51"/>
      <c r="JX3" s="51"/>
      <c r="JY3" s="51"/>
      <c r="JZ3" s="51"/>
      <c r="KA3" s="51"/>
      <c r="KB3" s="51"/>
      <c r="KC3" s="51"/>
      <c r="KD3" s="51"/>
      <c r="KE3" s="51"/>
      <c r="KF3" s="51"/>
      <c r="KG3" s="51"/>
      <c r="KH3" s="51"/>
      <c r="KI3" s="51"/>
      <c r="KJ3" s="51"/>
      <c r="KK3" s="51"/>
      <c r="KL3" s="51"/>
      <c r="KM3" s="51"/>
      <c r="KN3" s="51"/>
      <c r="KO3" s="51"/>
      <c r="KP3" s="51"/>
      <c r="KQ3" s="51"/>
      <c r="KR3" s="51"/>
      <c r="KS3" s="51"/>
      <c r="KT3" s="51"/>
      <c r="KU3" s="51"/>
      <c r="KV3" s="51"/>
      <c r="KW3" s="51"/>
      <c r="KX3" s="51"/>
      <c r="KY3" s="51"/>
      <c r="KZ3" s="51"/>
      <c r="LA3" s="51"/>
      <c r="LB3" s="51"/>
      <c r="LC3" s="51"/>
      <c r="LD3" s="51"/>
      <c r="LE3" s="51"/>
      <c r="LF3" s="51"/>
      <c r="LG3" s="51"/>
      <c r="LH3" s="51"/>
      <c r="LI3" s="51"/>
      <c r="LJ3" s="51"/>
      <c r="LK3" s="51"/>
      <c r="LL3" s="51"/>
      <c r="LM3" s="51"/>
      <c r="LN3" s="51"/>
      <c r="LO3" s="51"/>
      <c r="LP3" s="51"/>
      <c r="LQ3" s="51"/>
      <c r="LR3" s="51"/>
      <c r="LS3" s="51"/>
      <c r="LT3" s="51"/>
      <c r="LU3" s="51"/>
      <c r="LV3" s="51"/>
      <c r="LW3" s="51"/>
      <c r="LX3" s="51"/>
      <c r="LY3" s="51"/>
      <c r="LZ3" s="51"/>
      <c r="MA3" s="51"/>
      <c r="MB3" s="51"/>
      <c r="MC3" s="51"/>
      <c r="MD3" s="51"/>
      <c r="ME3" s="51"/>
      <c r="MF3" s="51"/>
      <c r="MG3" s="51"/>
      <c r="MH3" s="51"/>
      <c r="MI3" s="51"/>
      <c r="MJ3" s="51"/>
      <c r="MK3" s="51"/>
      <c r="ML3" s="51"/>
      <c r="MM3" s="51"/>
      <c r="MN3" s="51"/>
      <c r="MO3" s="51"/>
      <c r="MP3" s="51"/>
      <c r="MQ3" s="51"/>
      <c r="MR3" s="51"/>
      <c r="MS3" s="51"/>
      <c r="MT3" s="51"/>
      <c r="MU3" s="51"/>
      <c r="MV3" s="51"/>
      <c r="MW3" s="51"/>
      <c r="MX3" s="51"/>
      <c r="MY3" s="51"/>
      <c r="MZ3" s="51"/>
      <c r="NA3" s="51"/>
      <c r="NB3" s="51"/>
      <c r="NC3" s="51"/>
      <c r="ND3" s="51"/>
      <c r="NE3" s="51"/>
      <c r="NF3" s="51"/>
      <c r="NG3" s="51"/>
      <c r="NH3" s="51"/>
      <c r="NI3" s="51"/>
      <c r="NJ3" s="51"/>
      <c r="NK3" s="51"/>
      <c r="NL3" s="51"/>
      <c r="NM3" s="51"/>
      <c r="NN3" s="51"/>
      <c r="NO3" s="51"/>
      <c r="NP3" s="51"/>
      <c r="NQ3" s="51"/>
      <c r="NR3" s="51"/>
      <c r="NS3" s="51"/>
      <c r="NT3" s="51"/>
      <c r="NU3" s="51"/>
      <c r="NV3" s="51"/>
      <c r="NW3" s="51"/>
      <c r="NX3" s="51"/>
      <c r="NY3" s="51"/>
      <c r="NZ3" s="51"/>
      <c r="OA3" s="51"/>
      <c r="OB3" s="51"/>
      <c r="OC3" s="51"/>
      <c r="OD3" s="51"/>
      <c r="OE3" s="51"/>
      <c r="OF3" s="51"/>
      <c r="OG3" s="51"/>
      <c r="OH3" s="51"/>
      <c r="OI3" s="51"/>
      <c r="OJ3" s="51"/>
      <c r="OK3" s="51"/>
      <c r="OL3" s="51"/>
      <c r="OM3" s="51"/>
      <c r="ON3" s="51"/>
      <c r="OO3" s="51"/>
      <c r="OP3" s="51"/>
      <c r="OQ3" s="51"/>
      <c r="OR3" s="51"/>
      <c r="OS3" s="51"/>
      <c r="OT3" s="51"/>
      <c r="OU3" s="51"/>
      <c r="OV3" s="51"/>
      <c r="OW3" s="51"/>
      <c r="OX3" s="51"/>
      <c r="OY3" s="51"/>
      <c r="OZ3" s="51"/>
      <c r="PA3" s="51"/>
      <c r="PB3" s="51"/>
      <c r="PC3" s="51"/>
      <c r="PD3" s="51"/>
      <c r="PE3" s="51"/>
      <c r="PF3" s="51"/>
      <c r="PG3" s="51"/>
      <c r="PH3" s="51"/>
      <c r="PI3" s="51"/>
      <c r="PJ3" s="51"/>
      <c r="PK3" s="51"/>
      <c r="PL3" s="51"/>
      <c r="PM3" s="51"/>
      <c r="PN3" s="51"/>
      <c r="PO3" s="51"/>
      <c r="PP3" s="51"/>
      <c r="PQ3" s="51"/>
      <c r="PR3" s="51"/>
      <c r="PS3" s="51"/>
      <c r="PT3" s="51"/>
      <c r="PU3" s="51"/>
      <c r="PV3" s="51"/>
      <c r="PW3" s="51"/>
      <c r="PX3" s="51"/>
      <c r="PY3" s="51"/>
      <c r="PZ3" s="51"/>
      <c r="QA3" s="51"/>
      <c r="QB3" s="51"/>
      <c r="QC3" s="51"/>
      <c r="QD3" s="51"/>
      <c r="QE3" s="51"/>
      <c r="QF3" s="51"/>
      <c r="QG3" s="51"/>
      <c r="QH3" s="51"/>
      <c r="QI3" s="51"/>
      <c r="QJ3" s="51"/>
      <c r="QK3" s="51"/>
      <c r="QL3" s="51"/>
      <c r="QM3" s="51"/>
      <c r="QN3" s="51"/>
      <c r="QO3" s="51"/>
      <c r="QP3" s="51"/>
      <c r="QQ3" s="51"/>
      <c r="QR3" s="51"/>
      <c r="QS3" s="51"/>
      <c r="QT3" s="51"/>
      <c r="QU3" s="51"/>
      <c r="QV3" s="51"/>
      <c r="QW3" s="51"/>
      <c r="QX3" s="51"/>
      <c r="QY3" s="51"/>
      <c r="QZ3" s="51"/>
      <c r="RA3" s="51"/>
      <c r="RB3" s="51"/>
      <c r="RC3" s="51"/>
      <c r="RD3" s="51"/>
      <c r="RE3" s="51"/>
      <c r="RF3" s="51"/>
      <c r="RG3" s="51"/>
      <c r="RH3" s="51"/>
      <c r="RI3" s="51"/>
      <c r="RJ3" s="51"/>
      <c r="RK3" s="51"/>
      <c r="RL3" s="51"/>
      <c r="RM3" s="51"/>
      <c r="RN3" s="51"/>
      <c r="RO3" s="51"/>
      <c r="RP3" s="51"/>
      <c r="RQ3" s="51"/>
      <c r="RR3" s="51"/>
      <c r="RS3" s="51"/>
      <c r="RT3" s="51"/>
      <c r="RU3" s="51"/>
      <c r="RV3" s="51"/>
      <c r="RW3" s="51"/>
      <c r="RX3" s="51"/>
      <c r="RY3" s="51"/>
      <c r="RZ3" s="51"/>
      <c r="SA3" s="51"/>
      <c r="SB3" s="51"/>
      <c r="SC3" s="51"/>
      <c r="SD3" s="51"/>
      <c r="SE3" s="51"/>
      <c r="SF3" s="51"/>
      <c r="SG3" s="51"/>
      <c r="SH3" s="51"/>
      <c r="SI3" s="51"/>
      <c r="SJ3" s="51"/>
      <c r="SK3" s="51"/>
      <c r="SL3" s="51"/>
      <c r="SM3" s="51"/>
      <c r="SN3" s="51"/>
      <c r="SO3" s="51"/>
      <c r="SP3" s="51"/>
      <c r="SQ3" s="51"/>
      <c r="SR3" s="51"/>
      <c r="SS3" s="51"/>
      <c r="ST3" s="51"/>
      <c r="SU3" s="51"/>
      <c r="SV3" s="51"/>
      <c r="SW3" s="51"/>
      <c r="SX3" s="51"/>
      <c r="SY3" s="51"/>
      <c r="SZ3" s="51"/>
      <c r="TA3" s="51"/>
      <c r="TB3" s="51"/>
      <c r="TC3" s="51"/>
      <c r="TD3" s="51"/>
      <c r="TE3" s="51"/>
      <c r="TF3" s="51"/>
      <c r="TG3" s="51"/>
      <c r="TH3" s="51"/>
      <c r="TI3" s="51"/>
      <c r="TJ3" s="51"/>
      <c r="TK3" s="51"/>
      <c r="TL3" s="51"/>
      <c r="TM3" s="51"/>
      <c r="TN3" s="51"/>
      <c r="TO3" s="51"/>
      <c r="TP3" s="51"/>
      <c r="TQ3" s="51"/>
      <c r="TR3" s="51"/>
      <c r="TS3" s="51"/>
      <c r="TT3" s="51"/>
      <c r="TU3" s="51"/>
      <c r="TV3" s="51"/>
      <c r="TW3" s="51"/>
      <c r="TX3" s="51"/>
      <c r="TY3" s="51"/>
      <c r="TZ3" s="51"/>
      <c r="UA3" s="51"/>
      <c r="UB3" s="51"/>
      <c r="UC3" s="51"/>
      <c r="UD3" s="51"/>
      <c r="UE3" s="51"/>
      <c r="UF3" s="51"/>
      <c r="UG3" s="51"/>
      <c r="UH3" s="51"/>
      <c r="UI3" s="51"/>
      <c r="UJ3" s="51"/>
      <c r="UK3" s="51"/>
      <c r="UL3" s="51"/>
      <c r="UM3" s="51"/>
      <c r="UN3" s="51"/>
      <c r="UO3" s="51"/>
      <c r="UP3" s="51"/>
      <c r="UQ3" s="51"/>
      <c r="UR3" s="51"/>
      <c r="US3" s="51"/>
      <c r="UT3" s="51"/>
      <c r="UU3" s="51"/>
      <c r="UV3" s="51"/>
      <c r="UW3" s="51"/>
      <c r="UX3" s="51"/>
      <c r="UY3" s="51"/>
      <c r="UZ3" s="51"/>
      <c r="VA3" s="51"/>
      <c r="VB3" s="51"/>
      <c r="VC3" s="51"/>
      <c r="VD3" s="51"/>
      <c r="VE3" s="51"/>
      <c r="VF3" s="51"/>
      <c r="VG3" s="51"/>
      <c r="VH3" s="51"/>
      <c r="VI3" s="51"/>
      <c r="VJ3" s="51"/>
      <c r="VK3" s="51"/>
      <c r="VL3" s="51"/>
      <c r="VM3" s="51"/>
      <c r="VN3" s="51"/>
      <c r="VO3" s="51"/>
      <c r="VP3" s="51"/>
      <c r="VQ3" s="51"/>
      <c r="VR3" s="51"/>
      <c r="VS3" s="51"/>
      <c r="VT3" s="51"/>
      <c r="VU3" s="51"/>
      <c r="VV3" s="51"/>
      <c r="VW3" s="51"/>
      <c r="VX3" s="51"/>
      <c r="VY3" s="51"/>
      <c r="VZ3" s="51"/>
      <c r="WA3" s="51"/>
      <c r="WB3" s="51"/>
      <c r="WC3" s="51"/>
      <c r="WD3" s="51"/>
      <c r="WE3" s="51"/>
      <c r="WF3" s="51"/>
      <c r="WG3" s="51"/>
      <c r="WH3" s="51"/>
      <c r="WI3" s="51"/>
      <c r="WJ3" s="51"/>
      <c r="WK3" s="51"/>
      <c r="WL3" s="51"/>
      <c r="WM3" s="51"/>
      <c r="WN3" s="51"/>
      <c r="WO3" s="51"/>
      <c r="WP3" s="51"/>
      <c r="WQ3" s="51"/>
      <c r="WR3" s="51"/>
      <c r="WS3" s="51"/>
      <c r="WT3" s="51"/>
      <c r="WU3" s="51"/>
      <c r="WV3" s="51"/>
      <c r="WW3" s="51"/>
      <c r="WX3" s="51"/>
      <c r="WY3" s="51"/>
      <c r="WZ3" s="51"/>
      <c r="XA3" s="51"/>
      <c r="XB3" s="51"/>
      <c r="XC3" s="51"/>
      <c r="XD3" s="51"/>
      <c r="XE3" s="51"/>
      <c r="XF3" s="51"/>
      <c r="XG3" s="51"/>
      <c r="XH3" s="51"/>
      <c r="XI3" s="51"/>
      <c r="XJ3" s="51"/>
      <c r="XK3" s="51"/>
      <c r="XL3" s="51"/>
      <c r="XM3" s="51"/>
      <c r="XN3" s="51"/>
      <c r="XO3" s="51"/>
      <c r="XP3" s="51"/>
      <c r="XQ3" s="51"/>
      <c r="XR3" s="51"/>
      <c r="XS3" s="51"/>
      <c r="XT3" s="51"/>
      <c r="XU3" s="51"/>
      <c r="XV3" s="51"/>
      <c r="XW3" s="51"/>
      <c r="XX3" s="51"/>
      <c r="XY3" s="51"/>
      <c r="XZ3" s="51"/>
      <c r="YA3" s="51"/>
      <c r="YB3" s="51"/>
      <c r="YC3" s="51"/>
      <c r="YD3" s="51"/>
      <c r="YE3" s="51"/>
      <c r="YF3" s="51"/>
      <c r="YG3" s="51"/>
      <c r="YH3" s="51"/>
      <c r="YI3" s="51"/>
      <c r="YJ3" s="51"/>
      <c r="YK3" s="51"/>
      <c r="YL3" s="51"/>
      <c r="YM3" s="51"/>
      <c r="YN3" s="51"/>
      <c r="YO3" s="51"/>
      <c r="YP3" s="51"/>
      <c r="YQ3" s="51"/>
      <c r="YR3" s="51"/>
      <c r="YS3" s="51"/>
      <c r="YT3" s="51"/>
      <c r="YU3" s="51"/>
      <c r="YV3" s="51"/>
      <c r="YW3" s="51"/>
      <c r="YX3" s="51"/>
      <c r="YY3" s="51"/>
      <c r="YZ3" s="51"/>
      <c r="ZA3" s="51"/>
      <c r="ZB3" s="51"/>
      <c r="ZC3" s="51"/>
      <c r="ZD3" s="51"/>
      <c r="ZE3" s="51"/>
      <c r="ZF3" s="51"/>
      <c r="ZG3" s="51"/>
      <c r="ZH3" s="51"/>
      <c r="ZI3" s="51"/>
      <c r="ZJ3" s="51"/>
      <c r="ZK3" s="51"/>
      <c r="ZL3" s="51"/>
      <c r="ZM3" s="51"/>
      <c r="ZN3" s="51"/>
      <c r="ZO3" s="51"/>
      <c r="ZP3" s="51"/>
      <c r="ZQ3" s="51"/>
      <c r="ZR3" s="51"/>
      <c r="ZS3" s="51"/>
      <c r="ZT3" s="51"/>
      <c r="ZU3" s="51"/>
      <c r="ZV3" s="51"/>
      <c r="ZW3" s="51"/>
      <c r="ZX3" s="51"/>
      <c r="ZY3" s="51"/>
      <c r="ZZ3" s="51"/>
      <c r="AAA3" s="51"/>
      <c r="AAB3" s="51"/>
      <c r="AAC3" s="51"/>
      <c r="AAD3" s="51"/>
      <c r="AAE3" s="51"/>
      <c r="AAF3" s="51"/>
      <c r="AAG3" s="51"/>
      <c r="AAH3" s="51"/>
      <c r="AAI3" s="51"/>
      <c r="AAJ3" s="51"/>
      <c r="AAK3" s="51"/>
      <c r="AAL3" s="51"/>
      <c r="AAM3" s="51"/>
      <c r="AAN3" s="51"/>
      <c r="AAO3" s="51"/>
      <c r="AAP3" s="51"/>
      <c r="AAQ3" s="51"/>
      <c r="AAR3" s="51"/>
      <c r="AAS3" s="51"/>
      <c r="AAT3" s="51"/>
      <c r="AAU3" s="51"/>
      <c r="AAV3" s="51"/>
      <c r="AAW3" s="51"/>
      <c r="AAX3" s="51"/>
      <c r="AAY3" s="51"/>
      <c r="AAZ3" s="51"/>
      <c r="ABA3" s="51"/>
      <c r="ABB3" s="51"/>
      <c r="ABC3" s="51"/>
      <c r="ABD3" s="51"/>
      <c r="ABE3" s="51"/>
      <c r="ABF3" s="51"/>
      <c r="ABG3" s="51"/>
      <c r="ABH3" s="51"/>
      <c r="ABI3" s="51"/>
      <c r="ABJ3" s="51"/>
      <c r="ABK3" s="51"/>
      <c r="ABL3" s="51"/>
      <c r="ABM3" s="51"/>
      <c r="ABN3" s="51"/>
      <c r="ABO3" s="51"/>
      <c r="ABP3" s="51"/>
      <c r="ABQ3" s="51"/>
      <c r="ABR3" s="51"/>
      <c r="ABS3" s="51"/>
      <c r="ABT3" s="51"/>
      <c r="ABU3" s="51"/>
      <c r="ABV3" s="51"/>
      <c r="ABW3" s="51"/>
      <c r="ABX3" s="51"/>
      <c r="ABY3" s="51"/>
      <c r="ABZ3" s="51"/>
      <c r="ACA3" s="51"/>
      <c r="ACB3" s="51"/>
      <c r="ACC3" s="51"/>
      <c r="ACD3" s="51"/>
      <c r="ACE3" s="51"/>
      <c r="ACF3" s="51"/>
      <c r="ACG3" s="51"/>
      <c r="ACH3" s="51"/>
      <c r="ACI3" s="51"/>
      <c r="ACJ3" s="51"/>
      <c r="ACK3" s="51"/>
      <c r="ACL3" s="51"/>
      <c r="ACM3" s="51"/>
      <c r="ACN3" s="51"/>
      <c r="ACO3" s="51"/>
      <c r="ACP3" s="51"/>
      <c r="ACQ3" s="51"/>
      <c r="ACR3" s="51"/>
      <c r="ACS3" s="51"/>
      <c r="ACT3" s="51"/>
      <c r="ACU3" s="51"/>
      <c r="ACV3" s="51"/>
      <c r="ACW3" s="51"/>
      <c r="ACX3" s="51"/>
      <c r="ACY3" s="51"/>
      <c r="ACZ3" s="51"/>
      <c r="ADA3" s="51"/>
      <c r="ADB3" s="51"/>
      <c r="ADC3" s="51"/>
      <c r="ADD3" s="51"/>
      <c r="ADE3" s="51"/>
      <c r="ADF3" s="51"/>
      <c r="ADG3" s="51"/>
      <c r="ADH3" s="51"/>
      <c r="ADI3" s="51"/>
      <c r="ADJ3" s="51"/>
      <c r="ADK3" s="51"/>
      <c r="ADL3" s="51"/>
      <c r="ADM3" s="51"/>
      <c r="ADN3" s="51"/>
      <c r="ADO3" s="51"/>
      <c r="ADP3" s="51"/>
      <c r="ADQ3" s="51"/>
      <c r="ADR3" s="51"/>
      <c r="ADS3" s="51"/>
      <c r="ADT3" s="51"/>
      <c r="ADU3" s="51"/>
      <c r="ADV3" s="51"/>
      <c r="ADW3" s="51"/>
      <c r="ADX3" s="51"/>
      <c r="ADY3" s="51"/>
      <c r="ADZ3" s="51"/>
      <c r="AEA3" s="51"/>
      <c r="AEB3" s="51"/>
      <c r="AEC3" s="51"/>
      <c r="AED3" s="51"/>
      <c r="AEE3" s="51"/>
      <c r="AEF3" s="51"/>
      <c r="AEG3" s="51"/>
      <c r="AEH3" s="51"/>
      <c r="AEI3" s="51"/>
      <c r="AEJ3" s="51"/>
      <c r="AEK3" s="51"/>
      <c r="AEL3" s="51"/>
      <c r="AEM3" s="51"/>
      <c r="AEN3" s="51"/>
      <c r="AEO3" s="51"/>
      <c r="AEP3" s="51"/>
      <c r="AEQ3" s="51"/>
      <c r="AER3" s="51"/>
      <c r="AES3" s="51"/>
      <c r="AET3" s="51"/>
      <c r="AEU3" s="51"/>
      <c r="AEV3" s="51"/>
      <c r="AEW3" s="51"/>
      <c r="AEX3" s="51"/>
      <c r="AEY3" s="51"/>
      <c r="AEZ3" s="51"/>
      <c r="AFA3" s="51"/>
      <c r="AFB3" s="51"/>
      <c r="AFC3" s="51"/>
      <c r="AFD3" s="51"/>
      <c r="AFE3" s="51"/>
      <c r="AFF3" s="51"/>
      <c r="AFG3" s="51"/>
      <c r="AFH3" s="51"/>
      <c r="AFI3" s="51"/>
      <c r="AFJ3" s="51"/>
      <c r="AFK3" s="51"/>
      <c r="AFL3" s="51"/>
      <c r="AFM3" s="51"/>
      <c r="AFN3" s="51"/>
      <c r="AFO3" s="51"/>
      <c r="AFP3" s="51"/>
      <c r="AFQ3" s="51"/>
      <c r="AFR3" s="51"/>
      <c r="AFS3" s="51"/>
      <c r="AFT3" s="51"/>
      <c r="AFU3" s="51"/>
      <c r="AFV3" s="51"/>
      <c r="AFW3" s="51"/>
      <c r="AFX3" s="51"/>
      <c r="AFY3" s="51"/>
      <c r="AFZ3" s="51"/>
      <c r="AGA3" s="51"/>
      <c r="AGB3" s="51"/>
      <c r="AGC3" s="51"/>
      <c r="AGD3" s="51"/>
      <c r="AGE3" s="51"/>
      <c r="AGF3" s="51"/>
      <c r="AGG3" s="51"/>
      <c r="AGH3" s="51"/>
      <c r="AGI3" s="51"/>
      <c r="AGJ3" s="51"/>
      <c r="AGK3" s="51"/>
      <c r="AGL3" s="51"/>
      <c r="AGM3" s="51"/>
      <c r="AGN3" s="51"/>
      <c r="AGO3" s="51"/>
      <c r="AGP3" s="51"/>
      <c r="AGQ3" s="51"/>
      <c r="AGR3" s="51"/>
      <c r="AGS3" s="51"/>
      <c r="AGT3" s="51"/>
      <c r="AGU3" s="51"/>
      <c r="AGV3" s="51"/>
      <c r="AGW3" s="51"/>
      <c r="AGX3" s="51"/>
      <c r="AGY3" s="51"/>
      <c r="AGZ3" s="51"/>
      <c r="AHA3" s="51"/>
      <c r="AHB3" s="51"/>
      <c r="AHC3" s="51"/>
      <c r="AHD3" s="51"/>
      <c r="AHE3" s="51"/>
      <c r="AHF3" s="51"/>
      <c r="AHG3" s="51"/>
      <c r="AHH3" s="51"/>
      <c r="AHI3" s="51"/>
      <c r="AHJ3" s="51"/>
      <c r="AHK3" s="51"/>
      <c r="AHL3" s="51"/>
      <c r="AHM3" s="51"/>
      <c r="AHN3" s="51"/>
      <c r="AHO3" s="51"/>
      <c r="AHP3" s="51"/>
      <c r="AHQ3" s="51"/>
      <c r="AHR3" s="51"/>
      <c r="AHS3" s="51"/>
      <c r="AHT3" s="51"/>
      <c r="AHU3" s="51"/>
      <c r="AHV3" s="51"/>
      <c r="AHW3" s="51"/>
      <c r="AHX3" s="51"/>
      <c r="AHY3" s="51"/>
      <c r="AHZ3" s="51"/>
      <c r="AIA3" s="51"/>
      <c r="AIB3" s="51"/>
      <c r="AIC3" s="51"/>
      <c r="AID3" s="51"/>
      <c r="AIE3" s="51"/>
      <c r="AIF3" s="51"/>
      <c r="AIG3" s="51"/>
      <c r="AIH3" s="51"/>
      <c r="AII3" s="51"/>
      <c r="AIJ3" s="51"/>
      <c r="AIK3" s="51"/>
      <c r="AIL3" s="51"/>
      <c r="AIM3" s="51"/>
      <c r="AIN3" s="51"/>
      <c r="AIO3" s="51"/>
      <c r="AIP3" s="51"/>
      <c r="AIQ3" s="51"/>
      <c r="AIR3" s="51"/>
      <c r="AIS3" s="51"/>
      <c r="AIT3" s="51"/>
      <c r="AIU3" s="51"/>
      <c r="AIV3" s="51"/>
      <c r="AIW3" s="51"/>
      <c r="AIX3" s="51"/>
      <c r="AIY3" s="51"/>
      <c r="AIZ3" s="51"/>
      <c r="AJA3" s="51"/>
      <c r="AJB3" s="51"/>
      <c r="AJC3" s="51"/>
      <c r="AJD3" s="51"/>
      <c r="AJE3" s="51"/>
      <c r="AJF3" s="51"/>
      <c r="AJG3" s="51"/>
      <c r="AJH3" s="51"/>
      <c r="AJI3" s="51"/>
      <c r="AJJ3" s="51"/>
      <c r="AJK3" s="51"/>
      <c r="AJL3" s="51"/>
      <c r="AJM3" s="51"/>
      <c r="AJN3" s="51"/>
      <c r="AJO3" s="51"/>
      <c r="AJP3" s="51"/>
      <c r="AJQ3" s="51"/>
      <c r="AJR3" s="51"/>
      <c r="AJS3" s="51"/>
      <c r="AJT3" s="51"/>
      <c r="AJU3" s="51"/>
      <c r="AJV3" s="51"/>
      <c r="AJW3" s="51"/>
      <c r="AJX3" s="51"/>
      <c r="AJY3" s="51"/>
      <c r="AJZ3" s="51"/>
      <c r="AKA3" s="51"/>
      <c r="AKB3" s="51"/>
      <c r="AKC3" s="51"/>
      <c r="AKD3" s="51"/>
      <c r="AKE3" s="51"/>
      <c r="AKF3" s="51"/>
      <c r="AKG3" s="51"/>
      <c r="AKH3" s="51"/>
      <c r="AKI3" s="51"/>
      <c r="AKJ3" s="51"/>
      <c r="AKK3" s="51"/>
      <c r="AKL3" s="51"/>
      <c r="AKM3" s="51"/>
      <c r="AKN3" s="51"/>
      <c r="AKO3" s="51"/>
      <c r="AKP3" s="51"/>
      <c r="AKQ3" s="51"/>
      <c r="AKR3" s="51"/>
      <c r="AKS3" s="51"/>
      <c r="AKT3" s="51"/>
      <c r="AKU3" s="51"/>
      <c r="AKV3" s="51"/>
      <c r="AKW3" s="51"/>
      <c r="AKX3" s="51"/>
      <c r="AKY3" s="51"/>
      <c r="AKZ3" s="51"/>
      <c r="ALA3" s="51"/>
      <c r="ALB3" s="51"/>
      <c r="ALC3" s="51"/>
      <c r="ALD3" s="51"/>
      <c r="ALE3" s="51"/>
      <c r="ALF3" s="51"/>
      <c r="ALG3" s="51"/>
      <c r="ALH3" s="51"/>
      <c r="ALI3" s="51"/>
      <c r="ALJ3" s="51"/>
      <c r="ALK3" s="51"/>
      <c r="ALL3" s="51"/>
      <c r="ALM3" s="51"/>
      <c r="ALN3" s="51"/>
      <c r="ALO3" s="51"/>
      <c r="ALP3" s="51"/>
      <c r="ALQ3" s="51"/>
      <c r="ALR3" s="51"/>
      <c r="ALS3" s="51"/>
      <c r="ALT3" s="51"/>
      <c r="ALU3" s="51"/>
      <c r="ALV3" s="51"/>
      <c r="ALW3" s="51"/>
      <c r="ALX3" s="51"/>
      <c r="ALY3" s="51"/>
      <c r="ALZ3" s="51"/>
      <c r="AMA3" s="51"/>
      <c r="AMB3" s="51"/>
      <c r="AMC3" s="51"/>
      <c r="AMD3" s="51"/>
      <c r="AME3" s="51"/>
      <c r="AMF3" s="51"/>
      <c r="AMG3" s="51"/>
      <c r="AMH3" s="51"/>
      <c r="AMI3" s="51"/>
      <c r="AMJ3" s="51"/>
      <c r="AMK3" s="51"/>
      <c r="AML3" s="51"/>
      <c r="AMM3" s="51"/>
      <c r="AMN3" s="51"/>
      <c r="AMO3" s="51"/>
      <c r="AMP3" s="51"/>
      <c r="AMQ3" s="51"/>
      <c r="AMR3" s="51"/>
      <c r="AMS3" s="51"/>
      <c r="AMT3" s="51"/>
      <c r="AMU3" s="51"/>
      <c r="AMV3" s="51"/>
      <c r="AMW3" s="51"/>
      <c r="AMX3" s="51"/>
      <c r="AMY3" s="51"/>
      <c r="AMZ3" s="51"/>
      <c r="ANA3" s="51"/>
      <c r="ANB3" s="51"/>
      <c r="ANC3" s="51"/>
      <c r="AND3" s="51"/>
      <c r="ANE3" s="51"/>
      <c r="ANF3" s="51"/>
      <c r="ANG3" s="51"/>
      <c r="ANH3" s="51"/>
      <c r="ANI3" s="51"/>
      <c r="ANJ3" s="51"/>
      <c r="ANK3" s="51"/>
      <c r="ANL3" s="51"/>
      <c r="ANM3" s="51"/>
      <c r="ANN3" s="51"/>
      <c r="ANO3" s="51"/>
      <c r="ANP3" s="51"/>
      <c r="ANQ3" s="51"/>
      <c r="ANR3" s="51"/>
      <c r="ANS3" s="51"/>
      <c r="ANT3" s="51"/>
      <c r="ANU3" s="51"/>
      <c r="ANV3" s="51"/>
      <c r="ANW3" s="51"/>
      <c r="ANX3" s="51"/>
      <c r="ANY3" s="51"/>
      <c r="ANZ3" s="51"/>
      <c r="AOA3" s="51"/>
      <c r="AOB3" s="51"/>
      <c r="AOC3" s="51"/>
      <c r="AOD3" s="51"/>
      <c r="AOE3" s="51"/>
      <c r="AOF3" s="51"/>
      <c r="AOG3" s="51"/>
      <c r="AOH3" s="51"/>
      <c r="AOI3" s="51"/>
      <c r="AOJ3" s="51"/>
      <c r="AOK3" s="51"/>
      <c r="AOL3" s="51"/>
      <c r="AOM3" s="51"/>
      <c r="AON3" s="51"/>
      <c r="AOO3" s="51"/>
      <c r="AOP3" s="51"/>
      <c r="AOQ3" s="51"/>
      <c r="AOR3" s="51"/>
      <c r="AOS3" s="51"/>
      <c r="AOT3" s="51"/>
      <c r="AOU3" s="51"/>
      <c r="AOV3" s="51"/>
      <c r="AOW3" s="51"/>
      <c r="AOX3" s="51"/>
      <c r="AOY3" s="51"/>
      <c r="AOZ3" s="51"/>
      <c r="APA3" s="51"/>
      <c r="APB3" s="51"/>
      <c r="APC3" s="51"/>
      <c r="APD3" s="51"/>
      <c r="APE3" s="51"/>
      <c r="APF3" s="51"/>
      <c r="APG3" s="51"/>
      <c r="APH3" s="51"/>
      <c r="API3" s="51"/>
      <c r="APJ3" s="51"/>
      <c r="APK3" s="51"/>
      <c r="APL3" s="51"/>
      <c r="APM3" s="51"/>
      <c r="APN3" s="51"/>
      <c r="APO3" s="51"/>
      <c r="APP3" s="51"/>
      <c r="APQ3" s="51"/>
      <c r="APR3" s="51"/>
      <c r="APS3" s="51"/>
      <c r="APT3" s="51"/>
      <c r="APU3" s="51"/>
      <c r="APV3" s="51"/>
      <c r="APW3" s="51"/>
      <c r="APX3" s="51"/>
      <c r="APY3" s="51"/>
      <c r="APZ3" s="51"/>
      <c r="AQA3" s="51"/>
      <c r="AQB3" s="51"/>
      <c r="AQC3" s="51"/>
      <c r="AQD3" s="51"/>
      <c r="AQE3" s="51"/>
      <c r="AQF3" s="51"/>
      <c r="AQG3" s="51"/>
      <c r="AQH3" s="51"/>
      <c r="AQI3" s="51"/>
      <c r="AQJ3" s="51"/>
      <c r="AQK3" s="51"/>
      <c r="AQL3" s="51"/>
      <c r="AQM3" s="51"/>
      <c r="AQN3" s="51"/>
      <c r="AQO3" s="51"/>
      <c r="AQP3" s="51"/>
      <c r="AQQ3" s="51"/>
      <c r="AQR3" s="51"/>
      <c r="AQS3" s="51"/>
      <c r="AQT3" s="51"/>
      <c r="AQU3" s="51"/>
      <c r="AQV3" s="51"/>
      <c r="AQW3" s="51"/>
      <c r="AQX3" s="51"/>
      <c r="AQY3" s="51"/>
      <c r="AQZ3" s="51"/>
      <c r="ARA3" s="51"/>
      <c r="ARB3" s="51"/>
      <c r="ARC3" s="51"/>
      <c r="ARD3" s="51"/>
      <c r="ARE3" s="51"/>
      <c r="ARF3" s="51"/>
      <c r="ARG3" s="51"/>
      <c r="ARH3" s="51"/>
      <c r="ARI3" s="51"/>
      <c r="ARJ3" s="51"/>
      <c r="ARK3" s="51"/>
      <c r="ARL3" s="51"/>
      <c r="ARM3" s="51"/>
      <c r="ARN3" s="51"/>
      <c r="ARO3" s="51"/>
      <c r="ARP3" s="51"/>
      <c r="ARQ3" s="51"/>
      <c r="ARR3" s="51"/>
      <c r="ARS3" s="51"/>
      <c r="ART3" s="51"/>
      <c r="ARU3" s="51"/>
      <c r="ARV3" s="51"/>
      <c r="ARW3" s="51"/>
      <c r="ARX3" s="51"/>
      <c r="ARY3" s="51"/>
      <c r="ARZ3" s="51"/>
      <c r="ASA3" s="51"/>
      <c r="ASB3" s="51"/>
      <c r="ASC3" s="51"/>
      <c r="ASD3" s="51"/>
      <c r="ASE3" s="51"/>
      <c r="ASF3" s="51"/>
      <c r="ASG3" s="51"/>
      <c r="ASH3" s="51"/>
      <c r="ASI3" s="51"/>
      <c r="ASJ3" s="51"/>
      <c r="ASK3" s="51"/>
      <c r="ASL3" s="51"/>
      <c r="ASM3" s="51"/>
      <c r="ASN3" s="51"/>
      <c r="ASO3" s="51"/>
      <c r="ASP3" s="51"/>
      <c r="ASQ3" s="51"/>
      <c r="ASR3" s="51"/>
      <c r="ASS3" s="51"/>
      <c r="AST3" s="51"/>
      <c r="ASU3" s="51"/>
      <c r="ASV3" s="51"/>
      <c r="ASW3" s="51"/>
      <c r="ASX3" s="51"/>
      <c r="ASY3" s="51"/>
      <c r="ASZ3" s="51"/>
      <c r="ATA3" s="51"/>
      <c r="ATB3" s="51"/>
      <c r="ATC3" s="51"/>
      <c r="ATD3" s="51"/>
      <c r="ATE3" s="51"/>
      <c r="ATF3" s="51"/>
      <c r="ATG3" s="51"/>
      <c r="ATH3" s="51"/>
      <c r="ATI3" s="51"/>
      <c r="ATJ3" s="51"/>
      <c r="ATK3" s="51"/>
      <c r="ATL3" s="51"/>
      <c r="ATM3" s="51"/>
      <c r="ATN3" s="51"/>
      <c r="ATO3" s="51"/>
      <c r="ATP3" s="51"/>
      <c r="ATQ3" s="51"/>
      <c r="ATR3" s="51"/>
      <c r="ATS3" s="51"/>
      <c r="ATT3" s="51"/>
      <c r="ATU3" s="51"/>
      <c r="ATV3" s="51"/>
      <c r="ATW3" s="51"/>
      <c r="ATX3" s="51"/>
      <c r="ATY3" s="51"/>
      <c r="ATZ3" s="51"/>
      <c r="AUA3" s="51"/>
      <c r="AUB3" s="51"/>
      <c r="AUC3" s="51"/>
      <c r="AUD3" s="51"/>
      <c r="AUE3" s="51"/>
      <c r="AUF3" s="51"/>
      <c r="AUG3" s="51"/>
      <c r="AUH3" s="51"/>
      <c r="AUI3" s="51"/>
      <c r="AUJ3" s="51"/>
      <c r="AUK3" s="51"/>
      <c r="AUL3" s="51"/>
      <c r="AUM3" s="51"/>
      <c r="AUN3" s="51"/>
      <c r="AUO3" s="51"/>
      <c r="AUP3" s="51"/>
      <c r="AUQ3" s="51"/>
      <c r="AUR3" s="51"/>
      <c r="AUS3" s="51"/>
      <c r="AUT3" s="51"/>
      <c r="AUU3" s="51"/>
      <c r="AUV3" s="51"/>
      <c r="AUW3" s="51"/>
      <c r="AUX3" s="51"/>
      <c r="AUY3" s="51"/>
      <c r="AUZ3" s="51"/>
      <c r="AVA3" s="51"/>
      <c r="AVB3" s="51"/>
      <c r="AVC3" s="51"/>
      <c r="AVD3" s="51"/>
      <c r="AVE3" s="51"/>
      <c r="AVF3" s="51"/>
      <c r="AVG3" s="51"/>
      <c r="AVH3" s="51"/>
      <c r="AVI3" s="51"/>
      <c r="AVJ3" s="51"/>
      <c r="AVK3" s="51"/>
      <c r="AVL3" s="51"/>
      <c r="AVM3" s="51"/>
      <c r="AVN3" s="51"/>
      <c r="AVO3" s="51"/>
      <c r="AVP3" s="51"/>
      <c r="AVQ3" s="51"/>
      <c r="AVR3" s="51"/>
      <c r="AVS3" s="51"/>
      <c r="AVT3" s="51"/>
      <c r="AVU3" s="51"/>
      <c r="AVV3" s="51"/>
      <c r="AVW3" s="51"/>
      <c r="AVX3" s="51"/>
      <c r="AVY3" s="51"/>
      <c r="AVZ3" s="51"/>
      <c r="AWA3" s="51"/>
      <c r="AWB3" s="51"/>
      <c r="AWC3" s="51"/>
      <c r="AWD3" s="51"/>
      <c r="AWE3" s="51"/>
      <c r="AWF3" s="51"/>
      <c r="AWG3" s="51"/>
      <c r="AWH3" s="51"/>
      <c r="AWI3" s="51"/>
      <c r="AWJ3" s="51"/>
      <c r="AWK3" s="51"/>
      <c r="AWL3" s="51"/>
      <c r="AWM3" s="51"/>
      <c r="AWN3" s="51"/>
      <c r="AWO3" s="51"/>
      <c r="AWP3" s="51"/>
      <c r="AWQ3" s="51"/>
      <c r="AWR3" s="51"/>
      <c r="AWS3" s="51"/>
      <c r="AWT3" s="51"/>
      <c r="AWU3" s="51"/>
      <c r="AWV3" s="51"/>
      <c r="AWW3" s="51"/>
      <c r="AWX3" s="51"/>
      <c r="AWY3" s="51"/>
      <c r="AWZ3" s="51"/>
      <c r="AXA3" s="51"/>
      <c r="AXB3" s="51"/>
      <c r="AXC3" s="51"/>
      <c r="AXD3" s="51"/>
      <c r="AXE3" s="51"/>
      <c r="AXF3" s="51"/>
      <c r="AXG3" s="51"/>
      <c r="AXH3" s="51"/>
      <c r="AXI3" s="51"/>
      <c r="AXJ3" s="51"/>
      <c r="AXK3" s="51"/>
      <c r="AXL3" s="51"/>
      <c r="AXM3" s="51"/>
      <c r="AXN3" s="51"/>
      <c r="AXO3" s="51"/>
      <c r="AXP3" s="51"/>
      <c r="AXQ3" s="51"/>
      <c r="AXR3" s="51"/>
      <c r="AXS3" s="51"/>
      <c r="AXT3" s="51"/>
      <c r="AXU3" s="51"/>
      <c r="AXV3" s="51"/>
      <c r="AXW3" s="51"/>
      <c r="AXX3" s="51"/>
      <c r="AXY3" s="51"/>
      <c r="AXZ3" s="51"/>
      <c r="AYA3" s="51"/>
      <c r="AYB3" s="51"/>
      <c r="AYC3" s="51"/>
      <c r="AYD3" s="51"/>
      <c r="AYE3" s="51"/>
      <c r="AYF3" s="51"/>
      <c r="AYG3" s="51"/>
      <c r="AYH3" s="51"/>
      <c r="AYI3" s="51"/>
      <c r="AYJ3" s="51"/>
      <c r="AYK3" s="51"/>
      <c r="AYL3" s="51"/>
      <c r="AYM3" s="51"/>
      <c r="AYN3" s="51"/>
      <c r="AYO3" s="51"/>
      <c r="AYP3" s="51"/>
      <c r="AYQ3" s="51"/>
      <c r="AYR3" s="51"/>
      <c r="AYS3" s="51"/>
      <c r="AYT3" s="51"/>
      <c r="AYU3" s="51"/>
      <c r="AYV3" s="51"/>
      <c r="AYW3" s="51"/>
      <c r="AYX3" s="51"/>
      <c r="AYY3" s="51"/>
      <c r="AYZ3" s="51"/>
      <c r="AZA3" s="51"/>
      <c r="AZB3" s="51"/>
      <c r="AZC3" s="51"/>
      <c r="AZD3" s="51"/>
      <c r="AZE3" s="51"/>
      <c r="AZF3" s="51"/>
      <c r="AZG3" s="51"/>
      <c r="AZH3" s="51"/>
      <c r="AZI3" s="51"/>
      <c r="AZJ3" s="51"/>
      <c r="AZK3" s="51"/>
      <c r="AZL3" s="51"/>
      <c r="AZM3" s="51"/>
      <c r="AZN3" s="51"/>
      <c r="AZO3" s="51"/>
      <c r="AZP3" s="51"/>
      <c r="AZQ3" s="51"/>
      <c r="AZR3" s="51"/>
      <c r="AZS3" s="51"/>
      <c r="AZT3" s="51"/>
      <c r="AZU3" s="51"/>
      <c r="AZV3" s="51"/>
      <c r="AZW3" s="51"/>
      <c r="AZX3" s="51"/>
      <c r="AZY3" s="51"/>
      <c r="AZZ3" s="51"/>
      <c r="BAA3" s="51"/>
      <c r="BAB3" s="51"/>
      <c r="BAC3" s="51"/>
      <c r="BAD3" s="51"/>
      <c r="BAE3" s="51"/>
      <c r="BAF3" s="51"/>
      <c r="BAG3" s="51"/>
      <c r="BAH3" s="51"/>
      <c r="BAI3" s="51"/>
      <c r="BAJ3" s="51"/>
      <c r="BAK3" s="51"/>
      <c r="BAL3" s="51"/>
      <c r="BAM3" s="51"/>
      <c r="BAN3" s="51"/>
      <c r="BAO3" s="51"/>
      <c r="BAP3" s="51"/>
      <c r="BAQ3" s="51"/>
      <c r="BAR3" s="51"/>
      <c r="BAS3" s="51"/>
      <c r="BAT3" s="51"/>
      <c r="BAU3" s="51"/>
      <c r="BAV3" s="51"/>
      <c r="BAW3" s="51"/>
      <c r="BAX3" s="51"/>
      <c r="BAY3" s="51"/>
      <c r="BAZ3" s="51"/>
      <c r="BBA3" s="51"/>
      <c r="BBB3" s="51"/>
      <c r="BBC3" s="51"/>
      <c r="BBD3" s="51"/>
      <c r="BBE3" s="51"/>
      <c r="BBF3" s="51"/>
      <c r="BBG3" s="51"/>
      <c r="BBH3" s="51"/>
      <c r="BBI3" s="51"/>
      <c r="BBJ3" s="51"/>
      <c r="BBK3" s="51"/>
      <c r="BBL3" s="51"/>
      <c r="BBM3" s="51"/>
      <c r="BBN3" s="51"/>
      <c r="BBO3" s="51"/>
      <c r="BBP3" s="51"/>
      <c r="BBQ3" s="51"/>
      <c r="BBR3" s="51"/>
      <c r="BBS3" s="51"/>
      <c r="BBT3" s="51"/>
      <c r="BBU3" s="51"/>
      <c r="BBV3" s="51"/>
      <c r="BBW3" s="51"/>
      <c r="BBX3" s="51"/>
      <c r="BBY3" s="51"/>
      <c r="BBZ3" s="51"/>
      <c r="BCA3" s="51"/>
      <c r="BCB3" s="51"/>
      <c r="BCC3" s="51"/>
      <c r="BCD3" s="51"/>
      <c r="BCE3" s="51"/>
      <c r="BCF3" s="51"/>
      <c r="BCG3" s="51"/>
      <c r="BCH3" s="51"/>
      <c r="BCI3" s="51"/>
      <c r="BCJ3" s="51"/>
      <c r="BCK3" s="51"/>
      <c r="BCL3" s="51"/>
      <c r="BCM3" s="51"/>
      <c r="BCN3" s="51"/>
      <c r="BCO3" s="51"/>
      <c r="BCP3" s="51"/>
      <c r="BCQ3" s="51"/>
      <c r="BCR3" s="51"/>
      <c r="BCS3" s="51"/>
      <c r="BCT3" s="51"/>
      <c r="BCU3" s="51"/>
      <c r="BCV3" s="51"/>
      <c r="BCW3" s="51"/>
      <c r="BCX3" s="51"/>
      <c r="BCY3" s="51"/>
      <c r="BCZ3" s="51"/>
      <c r="BDA3" s="51"/>
      <c r="BDB3" s="51"/>
      <c r="BDC3" s="51"/>
      <c r="BDD3" s="51"/>
      <c r="BDE3" s="51"/>
      <c r="BDF3" s="51"/>
      <c r="BDG3" s="51"/>
      <c r="BDH3" s="51"/>
      <c r="BDI3" s="51"/>
      <c r="BDJ3" s="51"/>
      <c r="BDK3" s="51"/>
      <c r="BDL3" s="51"/>
      <c r="BDM3" s="51"/>
      <c r="BDN3" s="51"/>
      <c r="BDO3" s="51"/>
      <c r="BDP3" s="51"/>
      <c r="BDQ3" s="51"/>
      <c r="BDR3" s="51"/>
      <c r="BDS3" s="51"/>
      <c r="BDT3" s="51"/>
      <c r="BDU3" s="51"/>
      <c r="BDV3" s="51"/>
      <c r="BDW3" s="51"/>
      <c r="BDX3" s="51"/>
      <c r="BDY3" s="51"/>
      <c r="BDZ3" s="51"/>
      <c r="BEA3" s="51"/>
      <c r="BEB3" s="51"/>
      <c r="BEC3" s="51"/>
      <c r="BED3" s="51"/>
      <c r="BEE3" s="51"/>
      <c r="BEF3" s="51"/>
      <c r="BEG3" s="51"/>
      <c r="BEH3" s="51"/>
      <c r="BEI3" s="51"/>
      <c r="BEJ3" s="51"/>
      <c r="BEK3" s="51"/>
      <c r="BEL3" s="51"/>
      <c r="BEM3" s="51"/>
      <c r="BEN3" s="51"/>
      <c r="BEO3" s="51"/>
      <c r="BEP3" s="51"/>
      <c r="BEQ3" s="51"/>
      <c r="BER3" s="51"/>
      <c r="BES3" s="51"/>
      <c r="BET3" s="51"/>
      <c r="BEU3" s="51"/>
      <c r="BEV3" s="51"/>
      <c r="BEW3" s="51"/>
      <c r="BEX3" s="51"/>
      <c r="BEY3" s="51"/>
      <c r="BEZ3" s="51"/>
      <c r="BFA3" s="51"/>
      <c r="BFB3" s="51"/>
      <c r="BFC3" s="51"/>
      <c r="BFD3" s="51"/>
      <c r="BFE3" s="51"/>
      <c r="BFF3" s="51"/>
      <c r="BFG3" s="51"/>
      <c r="BFH3" s="51"/>
      <c r="BFI3" s="51"/>
      <c r="BFJ3" s="51"/>
      <c r="BFK3" s="51"/>
      <c r="BFL3" s="51"/>
      <c r="BFM3" s="51"/>
      <c r="BFN3" s="51"/>
      <c r="BFO3" s="51"/>
      <c r="BFP3" s="51"/>
      <c r="BFQ3" s="51"/>
      <c r="BFR3" s="51"/>
      <c r="BFS3" s="51"/>
      <c r="BFT3" s="51"/>
      <c r="BFU3" s="51"/>
      <c r="BFV3" s="51"/>
      <c r="BFW3" s="51"/>
      <c r="BFX3" s="51"/>
      <c r="BFY3" s="51"/>
      <c r="BFZ3" s="51"/>
      <c r="BGA3" s="51"/>
      <c r="BGB3" s="51"/>
      <c r="BGC3" s="51"/>
      <c r="BGD3" s="51"/>
      <c r="BGE3" s="51"/>
      <c r="BGF3" s="51"/>
      <c r="BGG3" s="51"/>
      <c r="BGH3" s="51"/>
      <c r="BGI3" s="51"/>
      <c r="BGJ3" s="51"/>
      <c r="BGK3" s="51"/>
      <c r="BGL3" s="51"/>
      <c r="BGM3" s="51"/>
      <c r="BGN3" s="51"/>
      <c r="BGO3" s="51"/>
      <c r="BGP3" s="51"/>
      <c r="BGQ3" s="51"/>
      <c r="BGR3" s="51"/>
      <c r="BGS3" s="51"/>
      <c r="BGT3" s="51"/>
      <c r="BGU3" s="51"/>
      <c r="BGV3" s="51"/>
      <c r="BGW3" s="51"/>
      <c r="BGX3" s="51"/>
      <c r="BGY3" s="51"/>
      <c r="BGZ3" s="51"/>
      <c r="BHA3" s="51"/>
      <c r="BHB3" s="51"/>
      <c r="BHC3" s="51"/>
      <c r="BHD3" s="51"/>
      <c r="BHE3" s="51"/>
      <c r="BHF3" s="51"/>
      <c r="BHG3" s="51"/>
      <c r="BHH3" s="51"/>
      <c r="BHI3" s="51"/>
      <c r="BHJ3" s="51"/>
      <c r="BHK3" s="51"/>
      <c r="BHL3" s="51"/>
      <c r="BHM3" s="51"/>
      <c r="BHN3" s="51"/>
      <c r="BHO3" s="51"/>
      <c r="BHP3" s="51"/>
      <c r="BHQ3" s="51"/>
      <c r="BHR3" s="51"/>
      <c r="BHS3" s="51"/>
      <c r="BHT3" s="51"/>
      <c r="BHU3" s="51"/>
      <c r="BHV3" s="51"/>
      <c r="BHW3" s="51"/>
      <c r="BHX3" s="51"/>
      <c r="BHY3" s="51"/>
      <c r="BHZ3" s="51"/>
      <c r="BIA3" s="51"/>
      <c r="BIB3" s="51"/>
      <c r="BIC3" s="51"/>
      <c r="BID3" s="51"/>
      <c r="BIE3" s="51"/>
      <c r="BIF3" s="51"/>
      <c r="BIG3" s="51"/>
      <c r="BIH3" s="51"/>
      <c r="BII3" s="51"/>
      <c r="BIJ3" s="51"/>
      <c r="BIK3" s="51"/>
      <c r="BIL3" s="51"/>
      <c r="BIM3" s="51"/>
      <c r="BIN3" s="51"/>
      <c r="BIO3" s="51"/>
      <c r="BIP3" s="51"/>
      <c r="BIQ3" s="51"/>
      <c r="BIR3" s="51"/>
      <c r="BIS3" s="51"/>
      <c r="BIT3" s="51"/>
      <c r="BIU3" s="51"/>
      <c r="BIV3" s="51"/>
      <c r="BIW3" s="51"/>
      <c r="BIX3" s="51"/>
      <c r="BIY3" s="51"/>
      <c r="BIZ3" s="51"/>
      <c r="BJA3" s="51"/>
      <c r="BJB3" s="51"/>
      <c r="BJC3" s="51"/>
      <c r="BJD3" s="51"/>
      <c r="BJE3" s="51"/>
      <c r="BJF3" s="51"/>
      <c r="BJG3" s="51"/>
      <c r="BJH3" s="51"/>
      <c r="BJI3" s="51"/>
      <c r="BJJ3" s="51"/>
      <c r="BJK3" s="51"/>
      <c r="BJL3" s="51"/>
      <c r="BJM3" s="51"/>
      <c r="BJN3" s="51"/>
      <c r="BJO3" s="51"/>
      <c r="BJP3" s="51"/>
      <c r="BJQ3" s="51"/>
      <c r="BJR3" s="51"/>
      <c r="BJS3" s="51"/>
      <c r="BJT3" s="51"/>
      <c r="BJU3" s="51"/>
      <c r="BJV3" s="51"/>
      <c r="BJW3" s="51"/>
      <c r="BJX3" s="51"/>
      <c r="BJY3" s="51"/>
      <c r="BJZ3" s="51"/>
      <c r="BKA3" s="51"/>
      <c r="BKB3" s="51"/>
      <c r="BKC3" s="51"/>
      <c r="BKD3" s="51"/>
      <c r="BKE3" s="51"/>
      <c r="BKF3" s="51"/>
      <c r="BKG3" s="51"/>
      <c r="BKH3" s="51"/>
      <c r="BKI3" s="51"/>
      <c r="BKJ3" s="51"/>
      <c r="BKK3" s="51"/>
      <c r="BKL3" s="51"/>
      <c r="BKM3" s="51"/>
      <c r="BKN3" s="51"/>
      <c r="BKO3" s="51"/>
      <c r="BKP3" s="51"/>
      <c r="BKQ3" s="51"/>
      <c r="BKR3" s="51"/>
      <c r="BKS3" s="51"/>
      <c r="BKT3" s="51"/>
      <c r="BKU3" s="51"/>
      <c r="BKV3" s="51"/>
      <c r="BKW3" s="51"/>
      <c r="BKX3" s="51"/>
      <c r="BKY3" s="51"/>
      <c r="BKZ3" s="51"/>
      <c r="BLA3" s="51"/>
      <c r="BLB3" s="51"/>
      <c r="BLC3" s="51"/>
      <c r="BLD3" s="51"/>
      <c r="BLE3" s="51"/>
      <c r="BLF3" s="51"/>
      <c r="BLG3" s="51"/>
      <c r="BLH3" s="51"/>
      <c r="BLI3" s="51"/>
      <c r="BLJ3" s="51"/>
      <c r="BLK3" s="51"/>
      <c r="BLL3" s="51"/>
      <c r="BLM3" s="51"/>
      <c r="BLN3" s="51"/>
      <c r="BLO3" s="51"/>
      <c r="BLP3" s="51"/>
      <c r="BLQ3" s="51"/>
      <c r="BLR3" s="51"/>
      <c r="BLS3" s="51"/>
      <c r="BLT3" s="51"/>
      <c r="BLU3" s="51"/>
      <c r="BLV3" s="51"/>
      <c r="BLW3" s="51"/>
      <c r="BLX3" s="51"/>
      <c r="BLY3" s="51"/>
      <c r="BLZ3" s="51"/>
      <c r="BMA3" s="51"/>
      <c r="BMB3" s="51"/>
      <c r="BMC3" s="51"/>
      <c r="BMD3" s="51"/>
      <c r="BME3" s="51"/>
      <c r="BMF3" s="51"/>
      <c r="BMG3" s="51"/>
      <c r="BMH3" s="51"/>
      <c r="BMI3" s="51"/>
      <c r="BMJ3" s="51"/>
      <c r="BMK3" s="51"/>
      <c r="BML3" s="51"/>
      <c r="BMM3" s="51"/>
      <c r="BMN3" s="51"/>
      <c r="BMO3" s="51"/>
      <c r="BMP3" s="51"/>
      <c r="BMQ3" s="51"/>
      <c r="BMR3" s="51"/>
      <c r="BMS3" s="51"/>
      <c r="BMT3" s="51"/>
      <c r="BMU3" s="51"/>
      <c r="BMV3" s="51"/>
      <c r="BMW3" s="51"/>
      <c r="BMX3" s="51"/>
      <c r="BMY3" s="51"/>
      <c r="BMZ3" s="51"/>
      <c r="BNA3" s="51"/>
      <c r="BNB3" s="51"/>
      <c r="BNC3" s="51"/>
      <c r="BND3" s="51"/>
      <c r="BNE3" s="51"/>
      <c r="BNF3" s="51"/>
      <c r="BNG3" s="51"/>
      <c r="BNH3" s="51"/>
      <c r="BNI3" s="51"/>
      <c r="BNJ3" s="51"/>
      <c r="BNK3" s="51"/>
      <c r="BNL3" s="51"/>
      <c r="BNM3" s="51"/>
      <c r="BNN3" s="51"/>
      <c r="BNO3" s="51"/>
      <c r="BNP3" s="51"/>
      <c r="BNQ3" s="51"/>
      <c r="BNR3" s="51"/>
      <c r="BNS3" s="51"/>
      <c r="BNT3" s="51"/>
      <c r="BNU3" s="51"/>
      <c r="BNV3" s="51"/>
      <c r="BNW3" s="51"/>
      <c r="BNX3" s="51"/>
      <c r="BNY3" s="51"/>
      <c r="BNZ3" s="51"/>
      <c r="BOA3" s="51"/>
      <c r="BOB3" s="51"/>
      <c r="BOC3" s="51"/>
      <c r="BOD3" s="51"/>
      <c r="BOE3" s="51"/>
      <c r="BOF3" s="51"/>
      <c r="BOG3" s="51"/>
      <c r="BOH3" s="51"/>
      <c r="BOI3" s="51"/>
      <c r="BOJ3" s="51"/>
      <c r="BOK3" s="51"/>
      <c r="BOL3" s="51"/>
      <c r="BOM3" s="51"/>
      <c r="BON3" s="51"/>
      <c r="BOO3" s="51"/>
      <c r="BOP3" s="51"/>
      <c r="BOQ3" s="51"/>
      <c r="BOR3" s="51"/>
      <c r="BOS3" s="51"/>
      <c r="BOT3" s="51"/>
      <c r="BOU3" s="51"/>
      <c r="BOV3" s="51"/>
      <c r="BOW3" s="51"/>
      <c r="BOX3" s="51"/>
      <c r="BOY3" s="51"/>
      <c r="BOZ3" s="51"/>
      <c r="BPA3" s="51"/>
      <c r="BPB3" s="51"/>
      <c r="BPC3" s="51"/>
      <c r="BPD3" s="51"/>
      <c r="BPE3" s="51"/>
      <c r="BPF3" s="51"/>
      <c r="BPG3" s="51"/>
      <c r="BPH3" s="51"/>
      <c r="BPI3" s="51"/>
      <c r="BPJ3" s="51"/>
      <c r="BPK3" s="51"/>
      <c r="BPL3" s="51"/>
      <c r="BPM3" s="51"/>
      <c r="BPN3" s="51"/>
      <c r="BPO3" s="51"/>
      <c r="BPP3" s="51"/>
      <c r="BPQ3" s="51"/>
      <c r="BPR3" s="51"/>
      <c r="BPS3" s="51"/>
      <c r="BPT3" s="51"/>
      <c r="BPU3" s="51"/>
      <c r="BPV3" s="51"/>
      <c r="BPW3" s="51"/>
      <c r="BPX3" s="51"/>
      <c r="BPY3" s="51"/>
      <c r="BPZ3" s="51"/>
      <c r="BQA3" s="51"/>
      <c r="BQB3" s="51"/>
      <c r="BQC3" s="51"/>
      <c r="BQD3" s="51"/>
      <c r="BQE3" s="51"/>
      <c r="BQF3" s="51"/>
      <c r="BQG3" s="51"/>
      <c r="BQH3" s="51"/>
      <c r="BQI3" s="51"/>
      <c r="BQJ3" s="51"/>
      <c r="BQK3" s="51"/>
      <c r="BQL3" s="51"/>
      <c r="BQM3" s="51"/>
      <c r="BQN3" s="51"/>
      <c r="BQO3" s="51"/>
      <c r="BQP3" s="51"/>
      <c r="BQQ3" s="51"/>
      <c r="BQR3" s="51"/>
      <c r="BQS3" s="51"/>
      <c r="BQT3" s="51"/>
      <c r="BQU3" s="51"/>
      <c r="BQV3" s="51"/>
      <c r="BQW3" s="51"/>
      <c r="BQX3" s="51"/>
      <c r="BQY3" s="51"/>
      <c r="BQZ3" s="51"/>
      <c r="BRA3" s="51"/>
      <c r="BRB3" s="51"/>
      <c r="BRC3" s="51"/>
      <c r="BRD3" s="51"/>
      <c r="BRE3" s="51"/>
      <c r="BRF3" s="51"/>
      <c r="BRG3" s="51"/>
      <c r="BRH3" s="51"/>
      <c r="BRI3" s="51"/>
      <c r="BRJ3" s="51"/>
      <c r="BRK3" s="51"/>
      <c r="BRL3" s="51"/>
      <c r="BRM3" s="51"/>
      <c r="BRN3" s="51"/>
      <c r="BRO3" s="51"/>
      <c r="BRP3" s="51"/>
      <c r="BRQ3" s="51"/>
      <c r="BRR3" s="51"/>
      <c r="BRS3" s="51"/>
      <c r="BRT3" s="51"/>
      <c r="BRU3" s="51"/>
      <c r="BRV3" s="51"/>
      <c r="BRW3" s="51"/>
      <c r="BRX3" s="51"/>
      <c r="BRY3" s="51"/>
      <c r="BRZ3" s="51"/>
      <c r="BSA3" s="51"/>
      <c r="BSB3" s="51"/>
      <c r="BSC3" s="51"/>
      <c r="BSD3" s="51"/>
      <c r="BSE3" s="51"/>
      <c r="BSF3" s="51"/>
      <c r="BSG3" s="51"/>
      <c r="BSH3" s="51"/>
      <c r="BSI3" s="51"/>
      <c r="BSJ3" s="51"/>
      <c r="BSK3" s="51"/>
      <c r="BSL3" s="51"/>
      <c r="BSM3" s="51"/>
      <c r="BSN3" s="51"/>
      <c r="BSO3" s="51"/>
      <c r="BSP3" s="51"/>
      <c r="BSQ3" s="51"/>
      <c r="BSR3" s="51"/>
      <c r="BSS3" s="51"/>
      <c r="BST3" s="51"/>
      <c r="BSU3" s="51"/>
      <c r="BSV3" s="51"/>
      <c r="BSW3" s="51"/>
      <c r="BSX3" s="51"/>
      <c r="BSY3" s="51"/>
      <c r="BSZ3" s="51"/>
      <c r="BTA3" s="51"/>
      <c r="BTB3" s="51"/>
      <c r="BTC3" s="51"/>
      <c r="BTD3" s="51"/>
      <c r="BTE3" s="51"/>
      <c r="BTF3" s="51"/>
      <c r="BTG3" s="51"/>
      <c r="BTH3" s="51"/>
      <c r="BTI3" s="51"/>
      <c r="BTJ3" s="51"/>
      <c r="BTK3" s="51"/>
      <c r="BTL3" s="51"/>
      <c r="BTM3" s="51"/>
      <c r="BTN3" s="51"/>
      <c r="BTO3" s="51"/>
      <c r="BTP3" s="51"/>
      <c r="BTQ3" s="51"/>
      <c r="BTR3" s="51"/>
      <c r="BTS3" s="51"/>
      <c r="BTT3" s="51"/>
      <c r="BTU3" s="51"/>
      <c r="BTV3" s="51"/>
      <c r="BTW3" s="51"/>
      <c r="BTX3" s="51"/>
      <c r="BTY3" s="51"/>
      <c r="BTZ3" s="51"/>
      <c r="BUA3" s="51"/>
      <c r="BUB3" s="51"/>
      <c r="BUC3" s="51"/>
      <c r="BUD3" s="51"/>
      <c r="BUE3" s="51"/>
      <c r="BUF3" s="51"/>
      <c r="BUG3" s="51"/>
      <c r="BUH3" s="51"/>
      <c r="BUI3" s="51"/>
      <c r="BUJ3" s="51"/>
      <c r="BUK3" s="51"/>
      <c r="BUL3" s="51"/>
      <c r="BUM3" s="51"/>
      <c r="BUN3" s="51"/>
      <c r="BUO3" s="51"/>
      <c r="BUP3" s="51"/>
      <c r="BUQ3" s="51"/>
      <c r="BUR3" s="51"/>
      <c r="BUS3" s="51"/>
      <c r="BUT3" s="51"/>
      <c r="BUU3" s="51"/>
      <c r="BUV3" s="51"/>
      <c r="BUW3" s="51"/>
      <c r="BUX3" s="51"/>
      <c r="BUY3" s="51"/>
      <c r="BUZ3" s="51"/>
      <c r="BVA3" s="51"/>
      <c r="BVB3" s="51"/>
      <c r="BVC3" s="51"/>
      <c r="BVD3" s="51"/>
      <c r="BVE3" s="51"/>
      <c r="BVF3" s="51"/>
      <c r="BVG3" s="51"/>
      <c r="BVH3" s="51"/>
      <c r="BVI3" s="51"/>
      <c r="BVJ3" s="51"/>
      <c r="BVK3" s="51"/>
      <c r="BVL3" s="51"/>
      <c r="BVM3" s="51"/>
      <c r="BVN3" s="51"/>
      <c r="BVO3" s="51"/>
      <c r="BVP3" s="51"/>
      <c r="BVQ3" s="51"/>
      <c r="BVR3" s="51"/>
      <c r="BVS3" s="51"/>
      <c r="BVT3" s="51"/>
      <c r="BVU3" s="51"/>
      <c r="BVV3" s="51"/>
      <c r="BVW3" s="51"/>
      <c r="BVX3" s="51"/>
      <c r="BVY3" s="51"/>
      <c r="BVZ3" s="51"/>
      <c r="BWA3" s="51"/>
      <c r="BWB3" s="51"/>
      <c r="BWC3" s="51"/>
      <c r="BWD3" s="51"/>
      <c r="BWE3" s="51"/>
      <c r="BWF3" s="51"/>
      <c r="BWG3" s="51"/>
      <c r="BWH3" s="51"/>
      <c r="BWI3" s="51"/>
      <c r="BWJ3" s="51"/>
      <c r="BWK3" s="51"/>
      <c r="BWL3" s="51"/>
      <c r="BWM3" s="51"/>
      <c r="BWN3" s="51"/>
      <c r="BWO3" s="51"/>
      <c r="BWP3" s="51"/>
      <c r="BWQ3" s="51"/>
      <c r="BWR3" s="51"/>
      <c r="BWS3" s="51"/>
      <c r="BWT3" s="51"/>
      <c r="BWU3" s="51"/>
      <c r="BWV3" s="51"/>
      <c r="BWW3" s="51"/>
      <c r="BWX3" s="51"/>
      <c r="BWY3" s="51"/>
      <c r="BWZ3" s="51"/>
      <c r="BXA3" s="51"/>
      <c r="BXB3" s="51"/>
      <c r="BXC3" s="51"/>
      <c r="BXD3" s="51"/>
      <c r="BXE3" s="51"/>
      <c r="BXF3" s="51"/>
      <c r="BXG3" s="51"/>
      <c r="BXH3" s="51"/>
      <c r="BXI3" s="51"/>
      <c r="BXJ3" s="51"/>
      <c r="BXK3" s="51"/>
      <c r="BXL3" s="51"/>
      <c r="BXM3" s="51"/>
      <c r="BXN3" s="51"/>
      <c r="BXO3" s="51"/>
      <c r="BXP3" s="51"/>
      <c r="BXQ3" s="51"/>
      <c r="BXR3" s="51"/>
      <c r="BXS3" s="51"/>
      <c r="BXT3" s="51"/>
      <c r="BXU3" s="51"/>
      <c r="BXV3" s="51"/>
      <c r="BXW3" s="51"/>
      <c r="BXX3" s="51"/>
      <c r="BXY3" s="51"/>
      <c r="BXZ3" s="51"/>
      <c r="BYA3" s="51"/>
      <c r="BYB3" s="51"/>
      <c r="BYC3" s="51"/>
      <c r="BYD3" s="51"/>
      <c r="BYE3" s="51"/>
      <c r="BYF3" s="51"/>
      <c r="BYG3" s="51"/>
      <c r="BYH3" s="51"/>
      <c r="BYI3" s="51"/>
      <c r="BYJ3" s="51"/>
      <c r="BYK3" s="51"/>
      <c r="BYL3" s="51"/>
      <c r="BYM3" s="51"/>
      <c r="BYN3" s="51"/>
      <c r="BYO3" s="51"/>
      <c r="BYP3" s="51"/>
      <c r="BYQ3" s="51"/>
      <c r="BYR3" s="51"/>
      <c r="BYS3" s="51"/>
      <c r="BYT3" s="51"/>
      <c r="BYU3" s="51"/>
      <c r="BYV3" s="51"/>
      <c r="BYW3" s="51"/>
      <c r="BYX3" s="51"/>
      <c r="BYY3" s="51"/>
      <c r="BYZ3" s="51"/>
      <c r="BZA3" s="51"/>
      <c r="BZB3" s="51"/>
      <c r="BZC3" s="51"/>
      <c r="BZD3" s="51"/>
      <c r="BZE3" s="51"/>
      <c r="BZF3" s="51"/>
      <c r="BZG3" s="51"/>
      <c r="BZH3" s="51"/>
      <c r="BZI3" s="51"/>
      <c r="BZJ3" s="51"/>
      <c r="BZK3" s="51"/>
      <c r="BZL3" s="51"/>
      <c r="BZM3" s="51"/>
      <c r="BZN3" s="51"/>
      <c r="BZO3" s="51"/>
      <c r="BZP3" s="51"/>
      <c r="BZQ3" s="51"/>
      <c r="BZR3" s="51"/>
      <c r="BZS3" s="51"/>
      <c r="BZT3" s="51"/>
      <c r="BZU3" s="51"/>
      <c r="BZV3" s="51"/>
      <c r="BZW3" s="51"/>
      <c r="BZX3" s="51"/>
      <c r="BZY3" s="51"/>
      <c r="BZZ3" s="51"/>
      <c r="CAA3" s="51"/>
      <c r="CAB3" s="51"/>
      <c r="CAC3" s="51"/>
      <c r="CAD3" s="51"/>
      <c r="CAE3" s="51"/>
      <c r="CAF3" s="51"/>
      <c r="CAG3" s="51"/>
      <c r="CAH3" s="51"/>
      <c r="CAI3" s="51"/>
      <c r="CAJ3" s="51"/>
      <c r="CAK3" s="51"/>
      <c r="CAL3" s="51"/>
      <c r="CAM3" s="51"/>
      <c r="CAN3" s="51"/>
      <c r="CAO3" s="51"/>
      <c r="CAP3" s="51"/>
      <c r="CAQ3" s="51"/>
      <c r="CAR3" s="51"/>
      <c r="CAS3" s="51"/>
      <c r="CAT3" s="51"/>
      <c r="CAU3" s="51"/>
      <c r="CAV3" s="51"/>
      <c r="CAW3" s="51"/>
      <c r="CAX3" s="51"/>
      <c r="CAY3" s="51"/>
      <c r="CAZ3" s="51"/>
      <c r="CBA3" s="51"/>
      <c r="CBB3" s="51"/>
      <c r="CBC3" s="51"/>
      <c r="CBD3" s="51"/>
      <c r="CBE3" s="51"/>
      <c r="CBF3" s="51"/>
      <c r="CBG3" s="51"/>
      <c r="CBH3" s="51"/>
      <c r="CBI3" s="51"/>
      <c r="CBJ3" s="51"/>
      <c r="CBK3" s="51"/>
      <c r="CBL3" s="51"/>
      <c r="CBM3" s="51"/>
      <c r="CBN3" s="51"/>
      <c r="CBO3" s="51"/>
      <c r="CBP3" s="51"/>
      <c r="CBQ3" s="51"/>
      <c r="CBR3" s="51"/>
      <c r="CBS3" s="51"/>
      <c r="CBT3" s="51"/>
      <c r="CBU3" s="51"/>
      <c r="CBV3" s="51"/>
      <c r="CBW3" s="51"/>
      <c r="CBX3" s="51"/>
      <c r="CBY3" s="51"/>
      <c r="CBZ3" s="51"/>
      <c r="CCA3" s="51"/>
      <c r="CCB3" s="51"/>
      <c r="CCC3" s="51"/>
      <c r="CCD3" s="51"/>
      <c r="CCE3" s="51"/>
      <c r="CCF3" s="51"/>
      <c r="CCG3" s="51"/>
      <c r="CCH3" s="51"/>
      <c r="CCI3" s="51"/>
      <c r="CCJ3" s="51"/>
      <c r="CCK3" s="51"/>
      <c r="CCL3" s="51"/>
      <c r="CCM3" s="51"/>
      <c r="CCN3" s="51"/>
      <c r="CCO3" s="51"/>
      <c r="CCP3" s="51"/>
      <c r="CCQ3" s="51"/>
      <c r="CCR3" s="51"/>
      <c r="CCS3" s="51"/>
      <c r="CCT3" s="51"/>
      <c r="CCU3" s="51"/>
      <c r="CCV3" s="51"/>
      <c r="CCW3" s="51"/>
      <c r="CCX3" s="51"/>
      <c r="CCY3" s="51"/>
      <c r="CCZ3" s="51"/>
      <c r="CDA3" s="51"/>
      <c r="CDB3" s="51"/>
      <c r="CDC3" s="51"/>
      <c r="CDD3" s="51"/>
      <c r="CDE3" s="51"/>
      <c r="CDF3" s="51"/>
      <c r="CDG3" s="51"/>
      <c r="CDH3" s="51"/>
      <c r="CDI3" s="51"/>
      <c r="CDJ3" s="51"/>
      <c r="CDK3" s="51"/>
      <c r="CDL3" s="51"/>
      <c r="CDM3" s="51"/>
      <c r="CDN3" s="51"/>
      <c r="CDO3" s="51"/>
      <c r="CDP3" s="51"/>
      <c r="CDQ3" s="51"/>
      <c r="CDR3" s="51"/>
      <c r="CDS3" s="51"/>
      <c r="CDT3" s="51"/>
      <c r="CDU3" s="51"/>
      <c r="CDV3" s="51"/>
      <c r="CDW3" s="51"/>
      <c r="CDX3" s="51"/>
      <c r="CDY3" s="51"/>
      <c r="CDZ3" s="51"/>
      <c r="CEA3" s="51"/>
      <c r="CEB3" s="51"/>
      <c r="CEC3" s="51"/>
      <c r="CED3" s="51"/>
      <c r="CEE3" s="51"/>
      <c r="CEF3" s="51"/>
      <c r="CEG3" s="51"/>
      <c r="CEH3" s="51"/>
      <c r="CEI3" s="51"/>
      <c r="CEJ3" s="51"/>
      <c r="CEK3" s="51"/>
      <c r="CEL3" s="51"/>
      <c r="CEM3" s="51"/>
      <c r="CEN3" s="51"/>
      <c r="CEO3" s="51"/>
      <c r="CEP3" s="51"/>
      <c r="CEQ3" s="51"/>
      <c r="CER3" s="51"/>
      <c r="CES3" s="51"/>
      <c r="CET3" s="51"/>
      <c r="CEU3" s="51"/>
      <c r="CEV3" s="51"/>
      <c r="CEW3" s="51"/>
      <c r="CEX3" s="51"/>
      <c r="CEY3" s="51"/>
      <c r="CEZ3" s="51"/>
      <c r="CFA3" s="51"/>
      <c r="CFB3" s="51"/>
      <c r="CFC3" s="51"/>
      <c r="CFD3" s="51"/>
      <c r="CFE3" s="51"/>
      <c r="CFF3" s="51"/>
      <c r="CFG3" s="51"/>
      <c r="CFH3" s="51"/>
      <c r="CFI3" s="51"/>
      <c r="CFJ3" s="51"/>
      <c r="CFK3" s="51"/>
      <c r="CFL3" s="51"/>
      <c r="CFM3" s="51"/>
      <c r="CFN3" s="51"/>
      <c r="CFO3" s="51"/>
      <c r="CFP3" s="51"/>
      <c r="CFQ3" s="51"/>
      <c r="CFR3" s="51"/>
      <c r="CFS3" s="51"/>
      <c r="CFT3" s="51"/>
      <c r="CFU3" s="51"/>
      <c r="CFV3" s="51"/>
      <c r="CFW3" s="51"/>
      <c r="CFX3" s="51"/>
      <c r="CFY3" s="51"/>
      <c r="CFZ3" s="51"/>
      <c r="CGA3" s="51"/>
      <c r="CGB3" s="51"/>
      <c r="CGC3" s="51"/>
      <c r="CGD3" s="51"/>
      <c r="CGE3" s="51"/>
      <c r="CGF3" s="51"/>
      <c r="CGG3" s="51"/>
      <c r="CGH3" s="51"/>
      <c r="CGI3" s="51"/>
      <c r="CGJ3" s="51"/>
      <c r="CGK3" s="51"/>
      <c r="CGL3" s="51"/>
      <c r="CGM3" s="51"/>
      <c r="CGN3" s="51"/>
      <c r="CGO3" s="51"/>
      <c r="CGP3" s="51"/>
      <c r="CGQ3" s="51"/>
      <c r="CGR3" s="51"/>
      <c r="CGS3" s="51"/>
      <c r="CGT3" s="51"/>
      <c r="CGU3" s="51"/>
      <c r="CGV3" s="51"/>
      <c r="CGW3" s="51"/>
      <c r="CGX3" s="51"/>
      <c r="CGY3" s="51"/>
      <c r="CGZ3" s="51"/>
      <c r="CHA3" s="51"/>
      <c r="CHB3" s="51"/>
      <c r="CHC3" s="51"/>
      <c r="CHD3" s="51"/>
      <c r="CHE3" s="51"/>
      <c r="CHF3" s="51"/>
      <c r="CHG3" s="51"/>
      <c r="CHH3" s="51"/>
      <c r="CHI3" s="51"/>
      <c r="CHJ3" s="51"/>
      <c r="CHK3" s="51"/>
      <c r="CHL3" s="51"/>
      <c r="CHM3" s="51"/>
      <c r="CHN3" s="51"/>
      <c r="CHO3" s="51"/>
      <c r="CHP3" s="51"/>
      <c r="CHQ3" s="51"/>
      <c r="CHR3" s="51"/>
      <c r="CHS3" s="51"/>
      <c r="CHT3" s="51"/>
      <c r="CHU3" s="51"/>
      <c r="CHV3" s="51"/>
      <c r="CHW3" s="51"/>
      <c r="CHX3" s="51"/>
      <c r="CHY3" s="51"/>
      <c r="CHZ3" s="51"/>
      <c r="CIA3" s="51"/>
      <c r="CIB3" s="51"/>
      <c r="CIC3" s="51"/>
      <c r="CID3" s="51"/>
      <c r="CIE3" s="51"/>
      <c r="CIF3" s="51"/>
      <c r="CIG3" s="51"/>
      <c r="CIH3" s="51"/>
      <c r="CII3" s="51"/>
      <c r="CIJ3" s="51"/>
      <c r="CIK3" s="51"/>
      <c r="CIL3" s="51"/>
      <c r="CIM3" s="51"/>
      <c r="CIN3" s="51"/>
      <c r="CIO3" s="51"/>
      <c r="CIP3" s="51"/>
      <c r="CIQ3" s="51"/>
      <c r="CIR3" s="51"/>
      <c r="CIS3" s="51"/>
      <c r="CIT3" s="51"/>
      <c r="CIU3" s="51"/>
      <c r="CIV3" s="51"/>
      <c r="CIW3" s="51"/>
      <c r="CIX3" s="51"/>
      <c r="CIY3" s="51"/>
      <c r="CIZ3" s="51"/>
      <c r="CJA3" s="51"/>
      <c r="CJB3" s="51"/>
      <c r="CJC3" s="51"/>
      <c r="CJD3" s="51"/>
      <c r="CJE3" s="51"/>
      <c r="CJF3" s="51"/>
      <c r="CJG3" s="51"/>
      <c r="CJH3" s="51"/>
      <c r="CJI3" s="51"/>
      <c r="CJJ3" s="51"/>
      <c r="CJK3" s="51"/>
      <c r="CJL3" s="51"/>
      <c r="CJM3" s="51"/>
      <c r="CJN3" s="51"/>
      <c r="CJO3" s="51"/>
      <c r="CJP3" s="51"/>
      <c r="CJQ3" s="51"/>
      <c r="CJR3" s="51"/>
      <c r="CJS3" s="51"/>
      <c r="CJT3" s="51"/>
      <c r="CJU3" s="51"/>
      <c r="CJV3" s="51"/>
      <c r="CJW3" s="51"/>
      <c r="CJX3" s="51"/>
      <c r="CJY3" s="51"/>
      <c r="CJZ3" s="51"/>
      <c r="CKA3" s="51"/>
      <c r="CKB3" s="51"/>
      <c r="CKC3" s="51"/>
      <c r="CKD3" s="51"/>
      <c r="CKE3" s="51"/>
      <c r="CKF3" s="51"/>
      <c r="CKG3" s="51"/>
      <c r="CKH3" s="51"/>
      <c r="CKI3" s="51"/>
      <c r="CKJ3" s="51"/>
      <c r="CKK3" s="51"/>
      <c r="CKL3" s="51"/>
      <c r="CKM3" s="51"/>
      <c r="CKN3" s="51"/>
      <c r="CKO3" s="51"/>
      <c r="CKP3" s="51"/>
      <c r="CKQ3" s="51"/>
      <c r="CKR3" s="51"/>
      <c r="CKS3" s="51"/>
      <c r="CKT3" s="51"/>
      <c r="CKU3" s="51"/>
      <c r="CKV3" s="51"/>
      <c r="CKW3" s="51"/>
      <c r="CKX3" s="51"/>
      <c r="CKY3" s="51"/>
      <c r="CKZ3" s="51"/>
      <c r="CLA3" s="51"/>
      <c r="CLB3" s="51"/>
      <c r="CLC3" s="51"/>
      <c r="CLD3" s="51"/>
      <c r="CLE3" s="51"/>
      <c r="CLF3" s="51"/>
      <c r="CLG3" s="51"/>
      <c r="CLH3" s="51"/>
      <c r="CLI3" s="51"/>
      <c r="CLJ3" s="51"/>
      <c r="CLK3" s="51"/>
      <c r="CLL3" s="51"/>
      <c r="CLM3" s="51"/>
      <c r="CLN3" s="51"/>
      <c r="CLO3" s="51"/>
      <c r="CLP3" s="51"/>
      <c r="CLQ3" s="51"/>
      <c r="CLR3" s="51"/>
      <c r="CLS3" s="51"/>
      <c r="CLT3" s="51"/>
      <c r="CLU3" s="51"/>
      <c r="CLV3" s="51"/>
      <c r="CLW3" s="51"/>
      <c r="CLX3" s="51"/>
      <c r="CLY3" s="51"/>
      <c r="CLZ3" s="51"/>
      <c r="CMA3" s="51"/>
      <c r="CMB3" s="51"/>
      <c r="CMC3" s="51"/>
      <c r="CMD3" s="51"/>
      <c r="CME3" s="51"/>
      <c r="CMF3" s="51"/>
      <c r="CMG3" s="51"/>
      <c r="CMH3" s="51"/>
      <c r="CMI3" s="51"/>
      <c r="CMJ3" s="51"/>
      <c r="CMK3" s="51"/>
      <c r="CML3" s="51"/>
      <c r="CMM3" s="51"/>
      <c r="CMN3" s="51"/>
      <c r="CMO3" s="51"/>
      <c r="CMP3" s="51"/>
      <c r="CMQ3" s="51"/>
      <c r="CMR3" s="51"/>
      <c r="CMS3" s="51"/>
      <c r="CMT3" s="51"/>
      <c r="CMU3" s="51"/>
      <c r="CMV3" s="51"/>
      <c r="CMW3" s="51"/>
      <c r="CMX3" s="51"/>
      <c r="CMY3" s="51"/>
      <c r="CMZ3" s="51"/>
      <c r="CNA3" s="51"/>
      <c r="CNB3" s="51"/>
      <c r="CNC3" s="51"/>
      <c r="CND3" s="51"/>
      <c r="CNE3" s="51"/>
      <c r="CNF3" s="51"/>
      <c r="CNG3" s="51"/>
      <c r="CNH3" s="51"/>
      <c r="CNI3" s="51"/>
      <c r="CNJ3" s="51"/>
      <c r="CNK3" s="51"/>
      <c r="CNL3" s="51"/>
      <c r="CNM3" s="51"/>
      <c r="CNN3" s="51"/>
      <c r="CNO3" s="51"/>
      <c r="CNP3" s="51"/>
      <c r="CNQ3" s="51"/>
      <c r="CNR3" s="51"/>
      <c r="CNS3" s="51"/>
      <c r="CNT3" s="51"/>
      <c r="CNU3" s="51"/>
      <c r="CNV3" s="51"/>
      <c r="CNW3" s="51"/>
      <c r="CNX3" s="51"/>
      <c r="CNY3" s="51"/>
      <c r="CNZ3" s="51"/>
      <c r="COA3" s="51"/>
      <c r="COB3" s="51"/>
      <c r="COC3" s="51"/>
      <c r="COD3" s="51"/>
      <c r="COE3" s="51"/>
      <c r="COF3" s="51"/>
      <c r="COG3" s="51"/>
      <c r="COH3" s="51"/>
      <c r="COI3" s="51"/>
      <c r="COJ3" s="51"/>
      <c r="COK3" s="51"/>
      <c r="COL3" s="51"/>
      <c r="COM3" s="51"/>
      <c r="CON3" s="51"/>
      <c r="COO3" s="51"/>
      <c r="COP3" s="51"/>
      <c r="COQ3" s="51"/>
      <c r="COR3" s="51"/>
      <c r="COS3" s="51"/>
      <c r="COT3" s="51"/>
      <c r="COU3" s="51"/>
      <c r="COV3" s="51"/>
      <c r="COW3" s="51"/>
      <c r="COX3" s="51"/>
      <c r="COY3" s="51"/>
      <c r="COZ3" s="51"/>
      <c r="CPA3" s="51"/>
      <c r="CPB3" s="51"/>
      <c r="CPC3" s="51"/>
      <c r="CPD3" s="51"/>
      <c r="CPE3" s="51"/>
      <c r="CPF3" s="51"/>
      <c r="CPG3" s="51"/>
      <c r="CPH3" s="51"/>
      <c r="CPI3" s="51"/>
      <c r="CPJ3" s="51"/>
      <c r="CPK3" s="51"/>
      <c r="CPL3" s="51"/>
      <c r="CPM3" s="51"/>
      <c r="CPN3" s="51"/>
      <c r="CPO3" s="51"/>
      <c r="CPP3" s="51"/>
      <c r="CPQ3" s="51"/>
      <c r="CPR3" s="51"/>
      <c r="CPS3" s="51"/>
      <c r="CPT3" s="51"/>
      <c r="CPU3" s="51"/>
      <c r="CPV3" s="51"/>
      <c r="CPW3" s="51"/>
      <c r="CPX3" s="51"/>
      <c r="CPY3" s="51"/>
      <c r="CPZ3" s="51"/>
      <c r="CQA3" s="51"/>
      <c r="CQB3" s="51"/>
      <c r="CQC3" s="51"/>
      <c r="CQD3" s="51"/>
      <c r="CQE3" s="51"/>
      <c r="CQF3" s="51"/>
      <c r="CQG3" s="51"/>
      <c r="CQH3" s="51"/>
      <c r="CQI3" s="51"/>
      <c r="CQJ3" s="51"/>
      <c r="CQK3" s="51"/>
      <c r="CQL3" s="51"/>
      <c r="CQM3" s="51"/>
      <c r="CQN3" s="51"/>
      <c r="CQO3" s="51"/>
      <c r="CQP3" s="51"/>
      <c r="CQQ3" s="51"/>
      <c r="CQR3" s="51"/>
      <c r="CQS3" s="51"/>
      <c r="CQT3" s="51"/>
      <c r="CQU3" s="51"/>
      <c r="CQV3" s="51"/>
      <c r="CQW3" s="51"/>
      <c r="CQX3" s="51"/>
      <c r="CQY3" s="51"/>
      <c r="CQZ3" s="51"/>
      <c r="CRA3" s="51"/>
      <c r="CRB3" s="51"/>
      <c r="CRC3" s="51"/>
      <c r="CRD3" s="51"/>
      <c r="CRE3" s="51"/>
      <c r="CRF3" s="51"/>
      <c r="CRG3" s="51"/>
      <c r="CRH3" s="51"/>
      <c r="CRI3" s="51"/>
      <c r="CRJ3" s="51"/>
      <c r="CRK3" s="51"/>
      <c r="CRL3" s="51"/>
      <c r="CRM3" s="51"/>
      <c r="CRN3" s="51"/>
      <c r="CRO3" s="51"/>
      <c r="CRP3" s="51"/>
      <c r="CRQ3" s="51"/>
      <c r="CRR3" s="51"/>
      <c r="CRS3" s="51"/>
      <c r="CRT3" s="51"/>
      <c r="CRU3" s="51"/>
      <c r="CRV3" s="51"/>
      <c r="CRW3" s="51"/>
      <c r="CRX3" s="51"/>
      <c r="CRY3" s="51"/>
      <c r="CRZ3" s="51"/>
      <c r="CSA3" s="51"/>
      <c r="CSB3" s="51"/>
      <c r="CSC3" s="51"/>
      <c r="CSD3" s="51"/>
      <c r="CSE3" s="51"/>
      <c r="CSF3" s="51"/>
      <c r="CSG3" s="51"/>
      <c r="CSH3" s="51"/>
      <c r="CSI3" s="51"/>
      <c r="CSJ3" s="51"/>
      <c r="CSK3" s="51"/>
      <c r="CSL3" s="51"/>
      <c r="CSM3" s="51"/>
      <c r="CSN3" s="51"/>
      <c r="CSO3" s="51"/>
      <c r="CSP3" s="51"/>
      <c r="CSQ3" s="51"/>
      <c r="CSR3" s="51"/>
      <c r="CSS3" s="51"/>
      <c r="CST3" s="51"/>
      <c r="CSU3" s="51"/>
      <c r="CSV3" s="51"/>
      <c r="CSW3" s="51"/>
      <c r="CSX3" s="51"/>
      <c r="CSY3" s="51"/>
      <c r="CSZ3" s="51"/>
      <c r="CTA3" s="51"/>
      <c r="CTB3" s="51"/>
      <c r="CTC3" s="51"/>
      <c r="CTD3" s="51"/>
      <c r="CTE3" s="51"/>
      <c r="CTF3" s="51"/>
      <c r="CTG3" s="51"/>
      <c r="CTH3" s="51"/>
      <c r="CTI3" s="51"/>
      <c r="CTJ3" s="51"/>
      <c r="CTK3" s="51"/>
      <c r="CTL3" s="51"/>
      <c r="CTM3" s="51"/>
      <c r="CTN3" s="51"/>
      <c r="CTO3" s="51"/>
      <c r="CTP3" s="51"/>
      <c r="CTQ3" s="51"/>
      <c r="CTR3" s="51"/>
      <c r="CTS3" s="51"/>
      <c r="CTT3" s="51"/>
      <c r="CTU3" s="51"/>
      <c r="CTV3" s="51"/>
      <c r="CTW3" s="51"/>
      <c r="CTX3" s="51"/>
      <c r="CTY3" s="51"/>
      <c r="CTZ3" s="51"/>
      <c r="CUA3" s="51"/>
      <c r="CUB3" s="51"/>
      <c r="CUC3" s="51"/>
      <c r="CUD3" s="51"/>
      <c r="CUE3" s="51"/>
      <c r="CUF3" s="51"/>
      <c r="CUG3" s="51"/>
      <c r="CUH3" s="51"/>
      <c r="CUI3" s="51"/>
      <c r="CUJ3" s="51"/>
      <c r="CUK3" s="51"/>
      <c r="CUL3" s="51"/>
      <c r="CUM3" s="51"/>
      <c r="CUN3" s="51"/>
      <c r="CUO3" s="51"/>
      <c r="CUP3" s="51"/>
      <c r="CUQ3" s="51"/>
      <c r="CUR3" s="51"/>
      <c r="CUS3" s="51"/>
      <c r="CUT3" s="51"/>
      <c r="CUU3" s="51"/>
      <c r="CUV3" s="51"/>
      <c r="CUW3" s="51"/>
      <c r="CUX3" s="51"/>
      <c r="CUY3" s="51"/>
      <c r="CUZ3" s="51"/>
      <c r="CVA3" s="51"/>
      <c r="CVB3" s="51"/>
      <c r="CVC3" s="51"/>
      <c r="CVD3" s="51"/>
      <c r="CVE3" s="51"/>
      <c r="CVF3" s="51"/>
      <c r="CVG3" s="51"/>
      <c r="CVH3" s="51"/>
      <c r="CVI3" s="51"/>
      <c r="CVJ3" s="51"/>
      <c r="CVK3" s="51"/>
      <c r="CVL3" s="51"/>
      <c r="CVM3" s="51"/>
      <c r="CVN3" s="51"/>
      <c r="CVO3" s="51"/>
      <c r="CVP3" s="51"/>
      <c r="CVQ3" s="51"/>
      <c r="CVR3" s="51"/>
      <c r="CVS3" s="51"/>
      <c r="CVT3" s="51"/>
      <c r="CVU3" s="51"/>
      <c r="CVV3" s="51"/>
      <c r="CVW3" s="51"/>
      <c r="CVX3" s="51"/>
      <c r="CVY3" s="51"/>
      <c r="CVZ3" s="51"/>
      <c r="CWA3" s="51"/>
      <c r="CWB3" s="51"/>
      <c r="CWC3" s="51"/>
      <c r="CWD3" s="51"/>
      <c r="CWE3" s="51"/>
      <c r="CWF3" s="51"/>
      <c r="CWG3" s="51"/>
      <c r="CWH3" s="51"/>
      <c r="CWI3" s="51"/>
      <c r="CWJ3" s="51"/>
      <c r="CWK3" s="51"/>
      <c r="CWL3" s="51"/>
      <c r="CWM3" s="51"/>
      <c r="CWN3" s="51"/>
      <c r="CWO3" s="51"/>
      <c r="CWP3" s="51"/>
      <c r="CWQ3" s="51"/>
      <c r="CWR3" s="51"/>
      <c r="CWS3" s="51"/>
      <c r="CWT3" s="51"/>
      <c r="CWU3" s="51"/>
      <c r="CWV3" s="51"/>
      <c r="CWW3" s="51"/>
      <c r="CWX3" s="51"/>
      <c r="CWY3" s="51"/>
      <c r="CWZ3" s="51"/>
      <c r="CXA3" s="51"/>
      <c r="CXB3" s="51"/>
      <c r="CXC3" s="51"/>
      <c r="CXD3" s="51"/>
      <c r="CXE3" s="51"/>
      <c r="CXF3" s="51"/>
      <c r="CXG3" s="51"/>
      <c r="CXH3" s="51"/>
      <c r="CXI3" s="51"/>
      <c r="CXJ3" s="51"/>
      <c r="CXK3" s="51"/>
      <c r="CXL3" s="51"/>
      <c r="CXM3" s="51"/>
      <c r="CXN3" s="51"/>
      <c r="CXO3" s="51"/>
      <c r="CXP3" s="51"/>
      <c r="CXQ3" s="51"/>
      <c r="CXR3" s="51"/>
      <c r="CXS3" s="51"/>
      <c r="CXT3" s="51"/>
      <c r="CXU3" s="51"/>
      <c r="CXV3" s="51"/>
      <c r="CXW3" s="51"/>
      <c r="CXX3" s="51"/>
      <c r="CXY3" s="51"/>
      <c r="CXZ3" s="51"/>
      <c r="CYA3" s="51"/>
      <c r="CYB3" s="51"/>
      <c r="CYC3" s="51"/>
      <c r="CYD3" s="51"/>
      <c r="CYE3" s="51"/>
      <c r="CYF3" s="51"/>
      <c r="CYG3" s="51"/>
      <c r="CYH3" s="51"/>
      <c r="CYI3" s="51"/>
      <c r="CYJ3" s="51"/>
      <c r="CYK3" s="51"/>
      <c r="CYL3" s="51"/>
      <c r="CYM3" s="51"/>
      <c r="CYN3" s="51"/>
      <c r="CYO3" s="51"/>
      <c r="CYP3" s="51"/>
      <c r="CYQ3" s="51"/>
      <c r="CYR3" s="51"/>
      <c r="CYS3" s="51"/>
      <c r="CYT3" s="51"/>
      <c r="CYU3" s="51"/>
      <c r="CYV3" s="51"/>
      <c r="CYW3" s="51"/>
      <c r="CYX3" s="51"/>
      <c r="CYY3" s="51"/>
      <c r="CYZ3" s="51"/>
      <c r="CZA3" s="51"/>
      <c r="CZB3" s="51"/>
      <c r="CZC3" s="51"/>
      <c r="CZD3" s="51"/>
      <c r="CZE3" s="51"/>
      <c r="CZF3" s="51"/>
      <c r="CZG3" s="51"/>
      <c r="CZH3" s="51"/>
      <c r="CZI3" s="51"/>
      <c r="CZJ3" s="51"/>
      <c r="CZK3" s="51"/>
      <c r="CZL3" s="51"/>
      <c r="CZM3" s="51"/>
      <c r="CZN3" s="51"/>
      <c r="CZO3" s="51"/>
      <c r="CZP3" s="51"/>
      <c r="CZQ3" s="51"/>
      <c r="CZR3" s="51"/>
      <c r="CZS3" s="51"/>
      <c r="CZT3" s="51"/>
      <c r="CZU3" s="51"/>
      <c r="CZV3" s="51"/>
      <c r="CZW3" s="51"/>
      <c r="CZX3" s="51"/>
      <c r="CZY3" s="51"/>
      <c r="CZZ3" s="51"/>
      <c r="DAA3" s="51"/>
      <c r="DAB3" s="51"/>
      <c r="DAC3" s="51"/>
      <c r="DAD3" s="51"/>
      <c r="DAE3" s="51"/>
      <c r="DAF3" s="51"/>
      <c r="DAG3" s="51"/>
      <c r="DAH3" s="51"/>
      <c r="DAI3" s="51"/>
      <c r="DAJ3" s="51"/>
      <c r="DAK3" s="51"/>
      <c r="DAL3" s="51"/>
      <c r="DAM3" s="51"/>
      <c r="DAN3" s="51"/>
      <c r="DAO3" s="51"/>
      <c r="DAP3" s="51"/>
      <c r="DAQ3" s="51"/>
      <c r="DAR3" s="51"/>
      <c r="DAS3" s="51"/>
      <c r="DAT3" s="51"/>
      <c r="DAU3" s="51"/>
      <c r="DAV3" s="51"/>
      <c r="DAW3" s="51"/>
      <c r="DAX3" s="51"/>
      <c r="DAY3" s="51"/>
      <c r="DAZ3" s="51"/>
      <c r="DBA3" s="51"/>
      <c r="DBB3" s="51"/>
      <c r="DBC3" s="51"/>
      <c r="DBD3" s="51"/>
      <c r="DBE3" s="51"/>
      <c r="DBF3" s="51"/>
      <c r="DBG3" s="51"/>
      <c r="DBH3" s="51"/>
      <c r="DBI3" s="51"/>
      <c r="DBJ3" s="51"/>
      <c r="DBK3" s="51"/>
      <c r="DBL3" s="51"/>
      <c r="DBM3" s="51"/>
      <c r="DBN3" s="51"/>
      <c r="DBO3" s="51"/>
      <c r="DBP3" s="51"/>
      <c r="DBQ3" s="51"/>
      <c r="DBR3" s="51"/>
      <c r="DBS3" s="51"/>
      <c r="DBT3" s="51"/>
      <c r="DBU3" s="51"/>
      <c r="DBV3" s="51"/>
      <c r="DBW3" s="51"/>
      <c r="DBX3" s="51"/>
      <c r="DBY3" s="51"/>
      <c r="DBZ3" s="51"/>
      <c r="DCA3" s="51"/>
      <c r="DCB3" s="51"/>
      <c r="DCC3" s="51"/>
      <c r="DCD3" s="51"/>
      <c r="DCE3" s="51"/>
      <c r="DCF3" s="51"/>
      <c r="DCG3" s="51"/>
      <c r="DCH3" s="51"/>
      <c r="DCI3" s="51"/>
      <c r="DCJ3" s="51"/>
      <c r="DCK3" s="51"/>
      <c r="DCL3" s="51"/>
      <c r="DCM3" s="51"/>
      <c r="DCN3" s="51"/>
      <c r="DCO3" s="51"/>
      <c r="DCP3" s="51"/>
      <c r="DCQ3" s="51"/>
      <c r="DCR3" s="51"/>
      <c r="DCS3" s="51"/>
      <c r="DCT3" s="51"/>
      <c r="DCU3" s="51"/>
      <c r="DCV3" s="51"/>
      <c r="DCW3" s="51"/>
      <c r="DCX3" s="51"/>
      <c r="DCY3" s="51"/>
      <c r="DCZ3" s="51"/>
      <c r="DDA3" s="51"/>
      <c r="DDB3" s="51"/>
      <c r="DDC3" s="51"/>
      <c r="DDD3" s="51"/>
      <c r="DDE3" s="51"/>
      <c r="DDF3" s="51"/>
      <c r="DDG3" s="51"/>
      <c r="DDH3" s="51"/>
      <c r="DDI3" s="51"/>
      <c r="DDJ3" s="51"/>
      <c r="DDK3" s="51"/>
      <c r="DDL3" s="51"/>
      <c r="DDM3" s="51"/>
      <c r="DDN3" s="51"/>
      <c r="DDO3" s="51"/>
      <c r="DDP3" s="51"/>
      <c r="DDQ3" s="51"/>
      <c r="DDR3" s="51"/>
      <c r="DDS3" s="51"/>
      <c r="DDT3" s="51"/>
      <c r="DDU3" s="51"/>
      <c r="DDV3" s="51"/>
      <c r="DDW3" s="51"/>
      <c r="DDX3" s="51"/>
      <c r="DDY3" s="51"/>
      <c r="DDZ3" s="51"/>
      <c r="DEA3" s="51"/>
      <c r="DEB3" s="51"/>
      <c r="DEC3" s="51"/>
      <c r="DED3" s="51"/>
      <c r="DEE3" s="51"/>
      <c r="DEF3" s="51"/>
      <c r="DEG3" s="51"/>
      <c r="DEH3" s="51"/>
      <c r="DEI3" s="51"/>
      <c r="DEJ3" s="51"/>
      <c r="DEK3" s="51"/>
      <c r="DEL3" s="51"/>
      <c r="DEM3" s="51"/>
      <c r="DEN3" s="51"/>
      <c r="DEO3" s="51"/>
      <c r="DEP3" s="51"/>
      <c r="DEQ3" s="51"/>
      <c r="DER3" s="51"/>
      <c r="DES3" s="51"/>
      <c r="DET3" s="51"/>
      <c r="DEU3" s="51"/>
      <c r="DEV3" s="51"/>
      <c r="DEW3" s="51"/>
      <c r="DEX3" s="51"/>
      <c r="DEY3" s="51"/>
      <c r="DEZ3" s="51"/>
      <c r="DFA3" s="51"/>
      <c r="DFB3" s="51"/>
      <c r="DFC3" s="51"/>
      <c r="DFD3" s="51"/>
      <c r="DFE3" s="51"/>
      <c r="DFF3" s="51"/>
      <c r="DFG3" s="51"/>
      <c r="DFH3" s="51"/>
      <c r="DFI3" s="51"/>
      <c r="DFJ3" s="51"/>
      <c r="DFK3" s="51"/>
      <c r="DFL3" s="51"/>
      <c r="DFM3" s="51"/>
      <c r="DFN3" s="51"/>
      <c r="DFO3" s="51"/>
      <c r="DFP3" s="51"/>
      <c r="DFQ3" s="51"/>
      <c r="DFR3" s="51"/>
      <c r="DFS3" s="51"/>
      <c r="DFT3" s="51"/>
      <c r="DFU3" s="51"/>
      <c r="DFV3" s="51"/>
      <c r="DFW3" s="51"/>
      <c r="DFX3" s="51"/>
      <c r="DFY3" s="51"/>
      <c r="DFZ3" s="51"/>
      <c r="DGA3" s="51"/>
      <c r="DGB3" s="51"/>
      <c r="DGC3" s="51"/>
      <c r="DGD3" s="51"/>
      <c r="DGE3" s="51"/>
      <c r="DGF3" s="51"/>
      <c r="DGG3" s="51"/>
      <c r="DGH3" s="51"/>
      <c r="DGI3" s="51"/>
      <c r="DGJ3" s="51"/>
      <c r="DGK3" s="51"/>
      <c r="DGL3" s="51"/>
      <c r="DGM3" s="51"/>
      <c r="DGN3" s="51"/>
      <c r="DGO3" s="51"/>
      <c r="DGP3" s="51"/>
      <c r="DGQ3" s="51"/>
      <c r="DGR3" s="51"/>
      <c r="DGS3" s="51"/>
      <c r="DGT3" s="51"/>
      <c r="DGU3" s="51"/>
      <c r="DGV3" s="51"/>
      <c r="DGW3" s="51"/>
      <c r="DGX3" s="51"/>
      <c r="DGY3" s="51"/>
      <c r="DGZ3" s="51"/>
      <c r="DHA3" s="51"/>
      <c r="DHB3" s="51"/>
      <c r="DHC3" s="51"/>
      <c r="DHD3" s="51"/>
      <c r="DHE3" s="51"/>
      <c r="DHF3" s="51"/>
      <c r="DHG3" s="51"/>
      <c r="DHH3" s="51"/>
      <c r="DHI3" s="51"/>
      <c r="DHJ3" s="51"/>
      <c r="DHK3" s="51"/>
      <c r="DHL3" s="51"/>
      <c r="DHM3" s="51"/>
      <c r="DHN3" s="51"/>
      <c r="DHO3" s="51"/>
      <c r="DHP3" s="51"/>
      <c r="DHQ3" s="51"/>
      <c r="DHR3" s="51"/>
      <c r="DHS3" s="51"/>
      <c r="DHT3" s="51"/>
      <c r="DHU3" s="51"/>
      <c r="DHV3" s="51"/>
      <c r="DHW3" s="51"/>
      <c r="DHX3" s="51"/>
      <c r="DHY3" s="51"/>
      <c r="DHZ3" s="51"/>
      <c r="DIA3" s="51"/>
      <c r="DIB3" s="51"/>
      <c r="DIC3" s="51"/>
      <c r="DID3" s="51"/>
      <c r="DIE3" s="51"/>
      <c r="DIF3" s="51"/>
      <c r="DIG3" s="51"/>
      <c r="DIH3" s="51"/>
      <c r="DII3" s="51"/>
      <c r="DIJ3" s="51"/>
      <c r="DIK3" s="51"/>
      <c r="DIL3" s="51"/>
      <c r="DIM3" s="51"/>
      <c r="DIN3" s="51"/>
      <c r="DIO3" s="51"/>
      <c r="DIP3" s="51"/>
      <c r="DIQ3" s="51"/>
      <c r="DIR3" s="51"/>
      <c r="DIS3" s="51"/>
      <c r="DIT3" s="51"/>
      <c r="DIU3" s="51"/>
      <c r="DIV3" s="51"/>
      <c r="DIW3" s="51"/>
      <c r="DIX3" s="51"/>
      <c r="DIY3" s="51"/>
      <c r="DIZ3" s="51"/>
      <c r="DJA3" s="51"/>
      <c r="DJB3" s="51"/>
      <c r="DJC3" s="51"/>
      <c r="DJD3" s="51"/>
      <c r="DJE3" s="51"/>
      <c r="DJF3" s="51"/>
      <c r="DJG3" s="51"/>
      <c r="DJH3" s="51"/>
      <c r="DJI3" s="51"/>
      <c r="DJJ3" s="51"/>
      <c r="DJK3" s="51"/>
      <c r="DJL3" s="51"/>
      <c r="DJM3" s="51"/>
      <c r="DJN3" s="51"/>
      <c r="DJO3" s="51"/>
      <c r="DJP3" s="51"/>
      <c r="DJQ3" s="51"/>
      <c r="DJR3" s="51"/>
      <c r="DJS3" s="51"/>
      <c r="DJT3" s="51"/>
      <c r="DJU3" s="51"/>
      <c r="DJV3" s="51"/>
      <c r="DJW3" s="51"/>
      <c r="DJX3" s="51"/>
      <c r="DJY3" s="51"/>
      <c r="DJZ3" s="51"/>
      <c r="DKA3" s="51"/>
      <c r="DKB3" s="51"/>
      <c r="DKC3" s="51"/>
      <c r="DKD3" s="51"/>
      <c r="DKE3" s="51"/>
      <c r="DKF3" s="51"/>
      <c r="DKG3" s="51"/>
      <c r="DKH3" s="51"/>
      <c r="DKI3" s="51"/>
      <c r="DKJ3" s="51"/>
      <c r="DKK3" s="51"/>
      <c r="DKL3" s="51"/>
      <c r="DKM3" s="51"/>
      <c r="DKN3" s="51"/>
      <c r="DKO3" s="51"/>
      <c r="DKP3" s="51"/>
      <c r="DKQ3" s="51"/>
      <c r="DKR3" s="51"/>
      <c r="DKS3" s="51"/>
      <c r="DKT3" s="51"/>
      <c r="DKU3" s="51"/>
      <c r="DKV3" s="51"/>
      <c r="DKW3" s="51"/>
      <c r="DKX3" s="51"/>
      <c r="DKY3" s="51"/>
      <c r="DKZ3" s="51"/>
      <c r="DLA3" s="51"/>
      <c r="DLB3" s="51"/>
      <c r="DLC3" s="51"/>
      <c r="DLD3" s="51"/>
      <c r="DLE3" s="51"/>
      <c r="DLF3" s="51"/>
      <c r="DLG3" s="51"/>
      <c r="DLH3" s="51"/>
      <c r="DLI3" s="51"/>
      <c r="DLJ3" s="51"/>
      <c r="DLK3" s="51"/>
      <c r="DLL3" s="51"/>
      <c r="DLM3" s="51"/>
      <c r="DLN3" s="51"/>
      <c r="DLO3" s="51"/>
      <c r="DLP3" s="51"/>
      <c r="DLQ3" s="51"/>
      <c r="DLR3" s="51"/>
      <c r="DLS3" s="51"/>
      <c r="DLT3" s="51"/>
      <c r="DLU3" s="51"/>
      <c r="DLV3" s="51"/>
      <c r="DLW3" s="51"/>
      <c r="DLX3" s="51"/>
      <c r="DLY3" s="51"/>
      <c r="DLZ3" s="51"/>
      <c r="DMA3" s="51"/>
      <c r="DMB3" s="51"/>
      <c r="DMC3" s="51"/>
      <c r="DMD3" s="51"/>
      <c r="DME3" s="51"/>
      <c r="DMF3" s="51"/>
      <c r="DMG3" s="51"/>
      <c r="DMH3" s="51"/>
      <c r="DMI3" s="51"/>
      <c r="DMJ3" s="51"/>
      <c r="DMK3" s="51"/>
      <c r="DML3" s="51"/>
      <c r="DMM3" s="51"/>
      <c r="DMN3" s="51"/>
      <c r="DMO3" s="51"/>
      <c r="DMP3" s="51"/>
      <c r="DMQ3" s="51"/>
      <c r="DMR3" s="51"/>
      <c r="DMS3" s="51"/>
      <c r="DMT3" s="51"/>
      <c r="DMU3" s="51"/>
      <c r="DMV3" s="51"/>
      <c r="DMW3" s="51"/>
      <c r="DMX3" s="51"/>
      <c r="DMY3" s="51"/>
      <c r="DMZ3" s="51"/>
      <c r="DNA3" s="51"/>
      <c r="DNB3" s="51"/>
      <c r="DNC3" s="51"/>
      <c r="DND3" s="51"/>
      <c r="DNE3" s="51"/>
      <c r="DNF3" s="51"/>
      <c r="DNG3" s="51"/>
      <c r="DNH3" s="51"/>
      <c r="DNI3" s="51"/>
      <c r="DNJ3" s="51"/>
      <c r="DNK3" s="51"/>
      <c r="DNL3" s="51"/>
      <c r="DNM3" s="51"/>
      <c r="DNN3" s="51"/>
      <c r="DNO3" s="51"/>
      <c r="DNP3" s="51"/>
      <c r="DNQ3" s="51"/>
      <c r="DNR3" s="51"/>
      <c r="DNS3" s="51"/>
      <c r="DNT3" s="51"/>
      <c r="DNU3" s="51"/>
      <c r="DNV3" s="51"/>
      <c r="DNW3" s="51"/>
      <c r="DNX3" s="51"/>
      <c r="DNY3" s="51"/>
      <c r="DNZ3" s="51"/>
      <c r="DOA3" s="51"/>
      <c r="DOB3" s="51"/>
      <c r="DOC3" s="51"/>
      <c r="DOD3" s="51"/>
      <c r="DOE3" s="51"/>
      <c r="DOF3" s="51"/>
      <c r="DOG3" s="51"/>
      <c r="DOH3" s="51"/>
      <c r="DOI3" s="51"/>
      <c r="DOJ3" s="51"/>
      <c r="DOK3" s="51"/>
      <c r="DOL3" s="51"/>
      <c r="DOM3" s="51"/>
      <c r="DON3" s="51"/>
      <c r="DOO3" s="51"/>
      <c r="DOP3" s="51"/>
      <c r="DOQ3" s="51"/>
      <c r="DOR3" s="51"/>
      <c r="DOS3" s="51"/>
      <c r="DOT3" s="51"/>
      <c r="DOU3" s="51"/>
      <c r="DOV3" s="51"/>
      <c r="DOW3" s="51"/>
      <c r="DOX3" s="51"/>
      <c r="DOY3" s="51"/>
      <c r="DOZ3" s="51"/>
      <c r="DPA3" s="51"/>
      <c r="DPB3" s="51"/>
      <c r="DPC3" s="51"/>
      <c r="DPD3" s="51"/>
      <c r="DPE3" s="51"/>
      <c r="DPF3" s="51"/>
      <c r="DPG3" s="51"/>
      <c r="DPH3" s="51"/>
      <c r="DPI3" s="51"/>
      <c r="DPJ3" s="51"/>
      <c r="DPK3" s="51"/>
      <c r="DPL3" s="51"/>
      <c r="DPM3" s="51"/>
      <c r="DPN3" s="51"/>
      <c r="DPO3" s="51"/>
      <c r="DPP3" s="51"/>
      <c r="DPQ3" s="51"/>
      <c r="DPR3" s="51"/>
      <c r="DPS3" s="51"/>
      <c r="DPT3" s="51"/>
      <c r="DPU3" s="51"/>
      <c r="DPV3" s="51"/>
      <c r="DPW3" s="51"/>
      <c r="DPX3" s="51"/>
      <c r="DPY3" s="51"/>
      <c r="DPZ3" s="51"/>
      <c r="DQA3" s="51"/>
      <c r="DQB3" s="51"/>
      <c r="DQC3" s="51"/>
      <c r="DQD3" s="51"/>
      <c r="DQE3" s="51"/>
      <c r="DQF3" s="51"/>
      <c r="DQG3" s="51"/>
      <c r="DQH3" s="51"/>
      <c r="DQI3" s="51"/>
      <c r="DQJ3" s="51"/>
      <c r="DQK3" s="51"/>
      <c r="DQL3" s="51"/>
      <c r="DQM3" s="51"/>
      <c r="DQN3" s="51"/>
      <c r="DQO3" s="51"/>
      <c r="DQP3" s="51"/>
      <c r="DQQ3" s="51"/>
      <c r="DQR3" s="51"/>
      <c r="DQS3" s="51"/>
      <c r="DQT3" s="51"/>
      <c r="DQU3" s="51"/>
      <c r="DQV3" s="51"/>
      <c r="DQW3" s="51"/>
      <c r="DQX3" s="51"/>
      <c r="DQY3" s="51"/>
      <c r="DQZ3" s="51"/>
      <c r="DRA3" s="51"/>
      <c r="DRB3" s="51"/>
      <c r="DRC3" s="51"/>
      <c r="DRD3" s="51"/>
      <c r="DRE3" s="51"/>
      <c r="DRF3" s="51"/>
      <c r="DRG3" s="51"/>
      <c r="DRH3" s="51"/>
      <c r="DRI3" s="51"/>
      <c r="DRJ3" s="51"/>
      <c r="DRK3" s="51"/>
      <c r="DRL3" s="51"/>
      <c r="DRM3" s="51"/>
      <c r="DRN3" s="51"/>
      <c r="DRO3" s="51"/>
      <c r="DRP3" s="51"/>
      <c r="DRQ3" s="51"/>
      <c r="DRR3" s="51"/>
      <c r="DRS3" s="51"/>
      <c r="DRT3" s="51"/>
      <c r="DRU3" s="51"/>
      <c r="DRV3" s="51"/>
      <c r="DRW3" s="51"/>
      <c r="DRX3" s="51"/>
      <c r="DRY3" s="51"/>
      <c r="DRZ3" s="51"/>
      <c r="DSA3" s="51"/>
      <c r="DSB3" s="51"/>
      <c r="DSC3" s="51"/>
      <c r="DSD3" s="51"/>
      <c r="DSE3" s="51"/>
      <c r="DSF3" s="51"/>
      <c r="DSG3" s="51"/>
      <c r="DSH3" s="51"/>
      <c r="DSI3" s="51"/>
      <c r="DSJ3" s="51"/>
      <c r="DSK3" s="51"/>
      <c r="DSL3" s="51"/>
      <c r="DSM3" s="51"/>
      <c r="DSN3" s="51"/>
      <c r="DSO3" s="51"/>
      <c r="DSP3" s="51"/>
      <c r="DSQ3" s="51"/>
      <c r="DSR3" s="51"/>
      <c r="DSS3" s="51"/>
      <c r="DST3" s="51"/>
      <c r="DSU3" s="51"/>
      <c r="DSV3" s="51"/>
      <c r="DSW3" s="51"/>
      <c r="DSX3" s="51"/>
      <c r="DSY3" s="51"/>
      <c r="DSZ3" s="51"/>
      <c r="DTA3" s="51"/>
      <c r="DTB3" s="51"/>
      <c r="DTC3" s="51"/>
      <c r="DTD3" s="51"/>
      <c r="DTE3" s="51"/>
      <c r="DTF3" s="51"/>
      <c r="DTG3" s="51"/>
      <c r="DTH3" s="51"/>
      <c r="DTI3" s="51"/>
      <c r="DTJ3" s="51"/>
      <c r="DTK3" s="51"/>
      <c r="DTL3" s="51"/>
      <c r="DTM3" s="51"/>
      <c r="DTN3" s="51"/>
      <c r="DTO3" s="51"/>
      <c r="DTP3" s="51"/>
      <c r="DTQ3" s="51"/>
      <c r="DTR3" s="51"/>
      <c r="DTS3" s="51"/>
      <c r="DTT3" s="51"/>
      <c r="DTU3" s="51"/>
      <c r="DTV3" s="51"/>
      <c r="DTW3" s="51"/>
      <c r="DTX3" s="51"/>
      <c r="DTY3" s="51"/>
      <c r="DTZ3" s="51"/>
      <c r="DUA3" s="51"/>
      <c r="DUB3" s="51"/>
      <c r="DUC3" s="51"/>
      <c r="DUD3" s="51"/>
      <c r="DUE3" s="51"/>
      <c r="DUF3" s="51"/>
      <c r="DUG3" s="51"/>
      <c r="DUH3" s="51"/>
      <c r="DUI3" s="51"/>
      <c r="DUJ3" s="51"/>
      <c r="DUK3" s="51"/>
      <c r="DUL3" s="51"/>
      <c r="DUM3" s="51"/>
      <c r="DUN3" s="51"/>
      <c r="DUO3" s="51"/>
      <c r="DUP3" s="51"/>
      <c r="DUQ3" s="51"/>
      <c r="DUR3" s="51"/>
      <c r="DUS3" s="51"/>
      <c r="DUT3" s="51"/>
      <c r="DUU3" s="51"/>
      <c r="DUV3" s="51"/>
      <c r="DUW3" s="51"/>
      <c r="DUX3" s="51"/>
      <c r="DUY3" s="51"/>
      <c r="DUZ3" s="51"/>
      <c r="DVA3" s="51"/>
      <c r="DVB3" s="51"/>
      <c r="DVC3" s="51"/>
      <c r="DVD3" s="51"/>
      <c r="DVE3" s="51"/>
      <c r="DVF3" s="51"/>
      <c r="DVG3" s="51"/>
      <c r="DVH3" s="51"/>
      <c r="DVI3" s="51"/>
      <c r="DVJ3" s="51"/>
      <c r="DVK3" s="51"/>
      <c r="DVL3" s="51"/>
      <c r="DVM3" s="51"/>
      <c r="DVN3" s="51"/>
      <c r="DVO3" s="51"/>
      <c r="DVP3" s="51"/>
      <c r="DVQ3" s="51"/>
      <c r="DVR3" s="51"/>
      <c r="DVS3" s="51"/>
      <c r="DVT3" s="51"/>
      <c r="DVU3" s="51"/>
      <c r="DVV3" s="51"/>
      <c r="DVW3" s="51"/>
      <c r="DVX3" s="51"/>
      <c r="DVY3" s="51"/>
      <c r="DVZ3" s="51"/>
      <c r="DWA3" s="51"/>
      <c r="DWB3" s="51"/>
      <c r="DWC3" s="51"/>
      <c r="DWD3" s="51"/>
      <c r="DWE3" s="51"/>
      <c r="DWF3" s="51"/>
      <c r="DWG3" s="51"/>
      <c r="DWH3" s="51"/>
      <c r="DWI3" s="51"/>
      <c r="DWJ3" s="51"/>
      <c r="DWK3" s="51"/>
      <c r="DWL3" s="51"/>
      <c r="DWM3" s="51"/>
      <c r="DWN3" s="51"/>
      <c r="DWO3" s="51"/>
      <c r="DWP3" s="51"/>
      <c r="DWQ3" s="51"/>
      <c r="DWR3" s="51"/>
      <c r="DWS3" s="51"/>
      <c r="DWT3" s="51"/>
      <c r="DWU3" s="51"/>
      <c r="DWV3" s="51"/>
      <c r="DWW3" s="51"/>
      <c r="DWX3" s="51"/>
      <c r="DWY3" s="51"/>
      <c r="DWZ3" s="51"/>
      <c r="DXA3" s="51"/>
      <c r="DXB3" s="51"/>
      <c r="DXC3" s="51"/>
      <c r="DXD3" s="51"/>
      <c r="DXE3" s="51"/>
      <c r="DXF3" s="51"/>
      <c r="DXG3" s="51"/>
      <c r="DXH3" s="51"/>
      <c r="DXI3" s="51"/>
      <c r="DXJ3" s="51"/>
      <c r="DXK3" s="51"/>
      <c r="DXL3" s="51"/>
      <c r="DXM3" s="51"/>
      <c r="DXN3" s="51"/>
      <c r="DXO3" s="51"/>
      <c r="DXP3" s="51"/>
      <c r="DXQ3" s="51"/>
      <c r="DXR3" s="51"/>
      <c r="DXS3" s="51"/>
      <c r="DXT3" s="51"/>
      <c r="DXU3" s="51"/>
      <c r="DXV3" s="51"/>
      <c r="DXW3" s="51"/>
      <c r="DXX3" s="51"/>
      <c r="DXY3" s="51"/>
      <c r="DXZ3" s="51"/>
      <c r="DYA3" s="51"/>
      <c r="DYB3" s="51"/>
      <c r="DYC3" s="51"/>
      <c r="DYD3" s="51"/>
      <c r="DYE3" s="51"/>
      <c r="DYF3" s="51"/>
      <c r="DYG3" s="51"/>
      <c r="DYH3" s="51"/>
      <c r="DYI3" s="51"/>
      <c r="DYJ3" s="51"/>
      <c r="DYK3" s="51"/>
      <c r="DYL3" s="51"/>
      <c r="DYM3" s="51"/>
      <c r="DYN3" s="51"/>
      <c r="DYO3" s="51"/>
      <c r="DYP3" s="51"/>
      <c r="DYQ3" s="51"/>
      <c r="DYR3" s="51"/>
      <c r="DYS3" s="51"/>
      <c r="DYT3" s="51"/>
      <c r="DYU3" s="51"/>
      <c r="DYV3" s="51"/>
      <c r="DYW3" s="51"/>
      <c r="DYX3" s="51"/>
      <c r="DYY3" s="51"/>
      <c r="DYZ3" s="51"/>
      <c r="DZA3" s="51"/>
      <c r="DZB3" s="51"/>
      <c r="DZC3" s="51"/>
      <c r="DZD3" s="51"/>
      <c r="DZE3" s="51"/>
      <c r="DZF3" s="51"/>
      <c r="DZG3" s="51"/>
      <c r="DZH3" s="51"/>
      <c r="DZI3" s="51"/>
      <c r="DZJ3" s="51"/>
      <c r="DZK3" s="51"/>
      <c r="DZL3" s="51"/>
      <c r="DZM3" s="51"/>
      <c r="DZN3" s="51"/>
      <c r="DZO3" s="51"/>
      <c r="DZP3" s="51"/>
      <c r="DZQ3" s="51"/>
      <c r="DZR3" s="51"/>
      <c r="DZS3" s="51"/>
      <c r="DZT3" s="51"/>
      <c r="DZU3" s="51"/>
      <c r="DZV3" s="51"/>
      <c r="DZW3" s="51"/>
      <c r="DZX3" s="51"/>
      <c r="DZY3" s="51"/>
      <c r="DZZ3" s="51"/>
      <c r="EAA3" s="51"/>
      <c r="EAB3" s="51"/>
      <c r="EAC3" s="51"/>
      <c r="EAD3" s="51"/>
      <c r="EAE3" s="51"/>
      <c r="EAF3" s="51"/>
      <c r="EAG3" s="51"/>
      <c r="EAH3" s="51"/>
      <c r="EAI3" s="51"/>
      <c r="EAJ3" s="51"/>
      <c r="EAK3" s="51"/>
      <c r="EAL3" s="51"/>
      <c r="EAM3" s="51"/>
      <c r="EAN3" s="51"/>
      <c r="EAO3" s="51"/>
      <c r="EAP3" s="51"/>
      <c r="EAQ3" s="51"/>
      <c r="EAR3" s="51"/>
      <c r="EAS3" s="51"/>
      <c r="EAT3" s="51"/>
      <c r="EAU3" s="51"/>
      <c r="EAV3" s="51"/>
      <c r="EAW3" s="51"/>
      <c r="EAX3" s="51"/>
      <c r="EAY3" s="51"/>
      <c r="EAZ3" s="51"/>
      <c r="EBA3" s="51"/>
      <c r="EBB3" s="51"/>
      <c r="EBC3" s="51"/>
      <c r="EBD3" s="51"/>
      <c r="EBE3" s="51"/>
      <c r="EBF3" s="51"/>
      <c r="EBG3" s="51"/>
      <c r="EBH3" s="51"/>
      <c r="EBI3" s="51"/>
      <c r="EBJ3" s="51"/>
      <c r="EBK3" s="51"/>
      <c r="EBL3" s="51"/>
      <c r="EBM3" s="51"/>
      <c r="EBN3" s="51"/>
      <c r="EBO3" s="51"/>
      <c r="EBP3" s="51"/>
      <c r="EBQ3" s="51"/>
      <c r="EBR3" s="51"/>
      <c r="EBS3" s="51"/>
      <c r="EBT3" s="51"/>
      <c r="EBU3" s="51"/>
      <c r="EBV3" s="51"/>
      <c r="EBW3" s="51"/>
      <c r="EBX3" s="51"/>
      <c r="EBY3" s="51"/>
      <c r="EBZ3" s="51"/>
      <c r="ECA3" s="51"/>
      <c r="ECB3" s="51"/>
      <c r="ECC3" s="51"/>
      <c r="ECD3" s="51"/>
      <c r="ECE3" s="51"/>
      <c r="ECF3" s="51"/>
      <c r="ECG3" s="51"/>
      <c r="ECH3" s="51"/>
      <c r="ECI3" s="51"/>
      <c r="ECJ3" s="51"/>
      <c r="ECK3" s="51"/>
      <c r="ECL3" s="51"/>
      <c r="ECM3" s="51"/>
      <c r="ECN3" s="51"/>
      <c r="ECO3" s="51"/>
      <c r="ECP3" s="51"/>
      <c r="ECQ3" s="51"/>
      <c r="ECR3" s="51"/>
      <c r="ECS3" s="51"/>
      <c r="ECT3" s="51"/>
      <c r="ECU3" s="51"/>
      <c r="ECV3" s="51"/>
      <c r="ECW3" s="51"/>
      <c r="ECX3" s="51"/>
      <c r="ECY3" s="51"/>
      <c r="ECZ3" s="51"/>
      <c r="EDA3" s="51"/>
      <c r="EDB3" s="51"/>
      <c r="EDC3" s="51"/>
      <c r="EDD3" s="51"/>
      <c r="EDE3" s="51"/>
      <c r="EDF3" s="51"/>
      <c r="EDG3" s="51"/>
      <c r="EDH3" s="51"/>
      <c r="EDI3" s="51"/>
      <c r="EDJ3" s="51"/>
      <c r="EDK3" s="51"/>
      <c r="EDL3" s="51"/>
      <c r="EDM3" s="51"/>
      <c r="EDN3" s="51"/>
      <c r="EDO3" s="51"/>
      <c r="EDP3" s="51"/>
      <c r="EDQ3" s="51"/>
      <c r="EDR3" s="51"/>
      <c r="EDS3" s="51"/>
      <c r="EDT3" s="51"/>
      <c r="EDU3" s="51"/>
      <c r="EDV3" s="51"/>
      <c r="EDW3" s="51"/>
      <c r="EDX3" s="51"/>
      <c r="EDY3" s="51"/>
      <c r="EDZ3" s="51"/>
      <c r="EEA3" s="51"/>
      <c r="EEB3" s="51"/>
      <c r="EEC3" s="51"/>
      <c r="EED3" s="51"/>
      <c r="EEE3" s="51"/>
      <c r="EEF3" s="51"/>
      <c r="EEG3" s="51"/>
      <c r="EEH3" s="51"/>
      <c r="EEI3" s="51"/>
      <c r="EEJ3" s="51"/>
      <c r="EEK3" s="51"/>
      <c r="EEL3" s="51"/>
      <c r="EEM3" s="51"/>
      <c r="EEN3" s="51"/>
      <c r="EEO3" s="51"/>
      <c r="EEP3" s="51"/>
      <c r="EEQ3" s="51"/>
      <c r="EER3" s="51"/>
      <c r="EES3" s="51"/>
      <c r="EET3" s="51"/>
      <c r="EEU3" s="51"/>
      <c r="EEV3" s="51"/>
      <c r="EEW3" s="51"/>
      <c r="EEX3" s="51"/>
      <c r="EEY3" s="51"/>
      <c r="EEZ3" s="51"/>
      <c r="EFA3" s="51"/>
      <c r="EFB3" s="51"/>
      <c r="EFC3" s="51"/>
      <c r="EFD3" s="51"/>
      <c r="EFE3" s="51"/>
      <c r="EFF3" s="51"/>
      <c r="EFG3" s="51"/>
      <c r="EFH3" s="51"/>
      <c r="EFI3" s="51"/>
      <c r="EFJ3" s="51"/>
      <c r="EFK3" s="51"/>
      <c r="EFL3" s="51"/>
      <c r="EFM3" s="51"/>
      <c r="EFN3" s="51"/>
      <c r="EFO3" s="51"/>
      <c r="EFP3" s="51"/>
      <c r="EFQ3" s="51"/>
      <c r="EFR3" s="51"/>
      <c r="EFS3" s="51"/>
      <c r="EFT3" s="51"/>
      <c r="EFU3" s="51"/>
      <c r="EFV3" s="51"/>
      <c r="EFW3" s="51"/>
      <c r="EFX3" s="51"/>
      <c r="EFY3" s="51"/>
      <c r="EFZ3" s="51"/>
      <c r="EGA3" s="51"/>
      <c r="EGB3" s="51"/>
      <c r="EGC3" s="51"/>
      <c r="EGD3" s="51"/>
      <c r="EGE3" s="51"/>
      <c r="EGF3" s="51"/>
      <c r="EGG3" s="51"/>
      <c r="EGH3" s="51"/>
      <c r="EGI3" s="51"/>
      <c r="EGJ3" s="51"/>
      <c r="EGK3" s="51"/>
      <c r="EGL3" s="51"/>
      <c r="EGM3" s="51"/>
      <c r="EGN3" s="51"/>
      <c r="EGO3" s="51"/>
      <c r="EGP3" s="51"/>
      <c r="EGQ3" s="51"/>
      <c r="EGR3" s="51"/>
      <c r="EGS3" s="51"/>
      <c r="EGT3" s="51"/>
      <c r="EGU3" s="51"/>
      <c r="EGV3" s="51"/>
      <c r="EGW3" s="51"/>
      <c r="EGX3" s="51"/>
      <c r="EGY3" s="51"/>
      <c r="EGZ3" s="51"/>
      <c r="EHA3" s="51"/>
      <c r="EHB3" s="51"/>
      <c r="EHC3" s="51"/>
      <c r="EHD3" s="51"/>
      <c r="EHE3" s="51"/>
      <c r="EHF3" s="51"/>
      <c r="EHG3" s="51"/>
      <c r="EHH3" s="51"/>
      <c r="EHI3" s="51"/>
      <c r="EHJ3" s="51"/>
      <c r="EHK3" s="51"/>
      <c r="EHL3" s="51"/>
      <c r="EHM3" s="51"/>
      <c r="EHN3" s="51"/>
      <c r="EHO3" s="51"/>
      <c r="EHP3" s="51"/>
      <c r="EHQ3" s="51"/>
      <c r="EHR3" s="51"/>
      <c r="EHS3" s="51"/>
      <c r="EHT3" s="51"/>
      <c r="EHU3" s="51"/>
      <c r="EHV3" s="51"/>
      <c r="EHW3" s="51"/>
      <c r="EHX3" s="51"/>
      <c r="EHY3" s="51"/>
      <c r="EHZ3" s="51"/>
      <c r="EIA3" s="51"/>
      <c r="EIB3" s="51"/>
      <c r="EIC3" s="51"/>
      <c r="EID3" s="51"/>
      <c r="EIE3" s="51"/>
      <c r="EIF3" s="51"/>
      <c r="EIG3" s="51"/>
      <c r="EIH3" s="51"/>
      <c r="EII3" s="51"/>
      <c r="EIJ3" s="51"/>
      <c r="EIK3" s="51"/>
      <c r="EIL3" s="51"/>
      <c r="EIM3" s="51"/>
      <c r="EIN3" s="51"/>
      <c r="EIO3" s="51"/>
      <c r="EIP3" s="51"/>
      <c r="EIQ3" s="51"/>
      <c r="EIR3" s="51"/>
      <c r="EIS3" s="51"/>
      <c r="EIT3" s="51"/>
      <c r="EIU3" s="51"/>
      <c r="EIV3" s="51"/>
      <c r="EIW3" s="51"/>
      <c r="EIX3" s="51"/>
      <c r="EIY3" s="51"/>
      <c r="EIZ3" s="51"/>
      <c r="EJA3" s="51"/>
      <c r="EJB3" s="51"/>
      <c r="EJC3" s="51"/>
      <c r="EJD3" s="51"/>
      <c r="EJE3" s="51"/>
      <c r="EJF3" s="51"/>
      <c r="EJG3" s="51"/>
      <c r="EJH3" s="51"/>
      <c r="EJI3" s="51"/>
      <c r="EJJ3" s="51"/>
      <c r="EJK3" s="51"/>
      <c r="EJL3" s="51"/>
      <c r="EJM3" s="51"/>
      <c r="EJN3" s="51"/>
      <c r="EJO3" s="51"/>
      <c r="EJP3" s="51"/>
      <c r="EJQ3" s="51"/>
      <c r="EJR3" s="51"/>
      <c r="EJS3" s="51"/>
      <c r="EJT3" s="51"/>
      <c r="EJU3" s="51"/>
      <c r="EJV3" s="51"/>
      <c r="EJW3" s="51"/>
      <c r="EJX3" s="51"/>
      <c r="EJY3" s="51"/>
      <c r="EJZ3" s="51"/>
      <c r="EKA3" s="51"/>
      <c r="EKB3" s="51"/>
      <c r="EKC3" s="51"/>
      <c r="EKD3" s="51"/>
      <c r="EKE3" s="51"/>
      <c r="EKF3" s="51"/>
      <c r="EKG3" s="51"/>
      <c r="EKH3" s="51"/>
      <c r="EKI3" s="51"/>
      <c r="EKJ3" s="51"/>
      <c r="EKK3" s="51"/>
      <c r="EKL3" s="51"/>
      <c r="EKM3" s="51"/>
      <c r="EKN3" s="51"/>
      <c r="EKO3" s="51"/>
      <c r="EKP3" s="51"/>
      <c r="EKQ3" s="51"/>
      <c r="EKR3" s="51"/>
      <c r="EKS3" s="51"/>
      <c r="EKT3" s="51"/>
      <c r="EKU3" s="51"/>
      <c r="EKV3" s="51"/>
      <c r="EKW3" s="51"/>
      <c r="EKX3" s="51"/>
      <c r="EKY3" s="51"/>
      <c r="EKZ3" s="51"/>
      <c r="ELA3" s="51"/>
      <c r="ELB3" s="51"/>
      <c r="ELC3" s="51"/>
      <c r="ELD3" s="51"/>
      <c r="ELE3" s="51"/>
      <c r="ELF3" s="51"/>
      <c r="ELG3" s="51"/>
      <c r="ELH3" s="51"/>
      <c r="ELI3" s="51"/>
      <c r="ELJ3" s="51"/>
      <c r="ELK3" s="51"/>
      <c r="ELL3" s="51"/>
      <c r="ELM3" s="51"/>
      <c r="ELN3" s="51"/>
      <c r="ELO3" s="51"/>
      <c r="ELP3" s="51"/>
      <c r="ELQ3" s="51"/>
      <c r="ELR3" s="51"/>
      <c r="ELS3" s="51"/>
      <c r="ELT3" s="51"/>
      <c r="ELU3" s="51"/>
      <c r="ELV3" s="51"/>
      <c r="ELW3" s="51"/>
      <c r="ELX3" s="51"/>
      <c r="ELY3" s="51"/>
      <c r="ELZ3" s="51"/>
      <c r="EMA3" s="51"/>
      <c r="EMB3" s="51"/>
      <c r="EMC3" s="51"/>
      <c r="EMD3" s="51"/>
      <c r="EME3" s="51"/>
      <c r="EMF3" s="51"/>
      <c r="EMG3" s="51"/>
      <c r="EMH3" s="51"/>
      <c r="EMI3" s="51"/>
      <c r="EMJ3" s="51"/>
      <c r="EMK3" s="51"/>
      <c r="EML3" s="51"/>
      <c r="EMM3" s="51"/>
      <c r="EMN3" s="51"/>
      <c r="EMO3" s="51"/>
      <c r="EMP3" s="51"/>
      <c r="EMQ3" s="51"/>
      <c r="EMR3" s="51"/>
      <c r="EMS3" s="51"/>
      <c r="EMT3" s="51"/>
      <c r="EMU3" s="51"/>
      <c r="EMV3" s="51"/>
      <c r="EMW3" s="51"/>
      <c r="EMX3" s="51"/>
      <c r="EMY3" s="51"/>
      <c r="EMZ3" s="51"/>
      <c r="ENA3" s="51"/>
      <c r="ENB3" s="51"/>
      <c r="ENC3" s="51"/>
      <c r="END3" s="51"/>
      <c r="ENE3" s="51"/>
      <c r="ENF3" s="51"/>
      <c r="ENG3" s="51"/>
      <c r="ENH3" s="51"/>
      <c r="ENI3" s="51"/>
      <c r="ENJ3" s="51"/>
      <c r="ENK3" s="51"/>
      <c r="ENL3" s="51"/>
      <c r="ENM3" s="51"/>
      <c r="ENN3" s="51"/>
      <c r="ENO3" s="51"/>
      <c r="ENP3" s="51"/>
      <c r="ENQ3" s="51"/>
      <c r="ENR3" s="51"/>
      <c r="ENS3" s="51"/>
      <c r="ENT3" s="51"/>
      <c r="ENU3" s="51"/>
      <c r="ENV3" s="51"/>
      <c r="ENW3" s="51"/>
      <c r="ENX3" s="51"/>
      <c r="ENY3" s="51"/>
      <c r="ENZ3" s="51"/>
      <c r="EOA3" s="51"/>
      <c r="EOB3" s="51"/>
      <c r="EOC3" s="51"/>
      <c r="EOD3" s="51"/>
      <c r="EOE3" s="51"/>
      <c r="EOF3" s="51"/>
      <c r="EOG3" s="51"/>
      <c r="EOH3" s="51"/>
      <c r="EOI3" s="51"/>
      <c r="EOJ3" s="51"/>
      <c r="EOK3" s="51"/>
      <c r="EOL3" s="51"/>
      <c r="EOM3" s="51"/>
      <c r="EON3" s="51"/>
      <c r="EOO3" s="51"/>
      <c r="EOP3" s="51"/>
      <c r="EOQ3" s="51"/>
      <c r="EOR3" s="51"/>
      <c r="EOS3" s="51"/>
      <c r="EOT3" s="51"/>
      <c r="EOU3" s="51"/>
      <c r="EOV3" s="51"/>
      <c r="EOW3" s="51"/>
      <c r="EOX3" s="51"/>
      <c r="EOY3" s="51"/>
      <c r="EOZ3" s="51"/>
      <c r="EPA3" s="51"/>
      <c r="EPB3" s="51"/>
      <c r="EPC3" s="51"/>
      <c r="EPD3" s="51"/>
      <c r="EPE3" s="51"/>
      <c r="EPF3" s="51"/>
      <c r="EPG3" s="51"/>
      <c r="EPH3" s="51"/>
      <c r="EPI3" s="51"/>
      <c r="EPJ3" s="51"/>
      <c r="EPK3" s="51"/>
      <c r="EPL3" s="51"/>
      <c r="EPM3" s="51"/>
      <c r="EPN3" s="51"/>
      <c r="EPO3" s="51"/>
      <c r="EPP3" s="51"/>
      <c r="EPQ3" s="51"/>
      <c r="EPR3" s="51"/>
      <c r="EPS3" s="51"/>
      <c r="EPT3" s="51"/>
      <c r="EPU3" s="51"/>
      <c r="EPV3" s="51"/>
      <c r="EPW3" s="51"/>
      <c r="EPX3" s="51"/>
      <c r="EPY3" s="51"/>
      <c r="EPZ3" s="51"/>
      <c r="EQA3" s="51"/>
      <c r="EQB3" s="51"/>
      <c r="EQC3" s="51"/>
      <c r="EQD3" s="51"/>
      <c r="EQE3" s="51"/>
      <c r="EQF3" s="51"/>
      <c r="EQG3" s="51"/>
      <c r="EQH3" s="51"/>
      <c r="EQI3" s="51"/>
      <c r="EQJ3" s="51"/>
      <c r="EQK3" s="51"/>
      <c r="EQL3" s="51"/>
      <c r="EQM3" s="51"/>
      <c r="EQN3" s="51"/>
      <c r="EQO3" s="51"/>
      <c r="EQP3" s="51"/>
      <c r="EQQ3" s="51"/>
      <c r="EQR3" s="51"/>
      <c r="EQS3" s="51"/>
      <c r="EQT3" s="51"/>
      <c r="EQU3" s="51"/>
      <c r="EQV3" s="51"/>
      <c r="EQW3" s="51"/>
      <c r="EQX3" s="51"/>
      <c r="EQY3" s="51"/>
      <c r="EQZ3" s="51"/>
      <c r="ERA3" s="51"/>
      <c r="ERB3" s="51"/>
      <c r="ERC3" s="51"/>
      <c r="ERD3" s="51"/>
      <c r="ERE3" s="51"/>
      <c r="ERF3" s="51"/>
      <c r="ERG3" s="51"/>
      <c r="ERH3" s="51"/>
      <c r="ERI3" s="51"/>
      <c r="ERJ3" s="51"/>
      <c r="ERK3" s="51"/>
      <c r="ERL3" s="51"/>
      <c r="ERM3" s="51"/>
      <c r="ERN3" s="51"/>
      <c r="ERO3" s="51"/>
      <c r="ERP3" s="51"/>
      <c r="ERQ3" s="51"/>
      <c r="ERR3" s="51"/>
      <c r="ERS3" s="51"/>
      <c r="ERT3" s="51"/>
      <c r="ERU3" s="51"/>
      <c r="ERV3" s="51"/>
      <c r="ERW3" s="51"/>
      <c r="ERX3" s="51"/>
      <c r="ERY3" s="51"/>
      <c r="ERZ3" s="51"/>
      <c r="ESA3" s="51"/>
      <c r="ESB3" s="51"/>
      <c r="ESC3" s="51"/>
      <c r="ESD3" s="51"/>
      <c r="ESE3" s="51"/>
      <c r="ESF3" s="51"/>
      <c r="ESG3" s="51"/>
      <c r="ESH3" s="51"/>
      <c r="ESI3" s="51"/>
      <c r="ESJ3" s="51"/>
      <c r="ESK3" s="51"/>
      <c r="ESL3" s="51"/>
      <c r="ESM3" s="51"/>
      <c r="ESN3" s="51"/>
      <c r="ESO3" s="51"/>
      <c r="ESP3" s="51"/>
      <c r="ESQ3" s="51"/>
      <c r="ESR3" s="51"/>
      <c r="ESS3" s="51"/>
      <c r="EST3" s="51"/>
      <c r="ESU3" s="51"/>
      <c r="ESV3" s="51"/>
      <c r="ESW3" s="51"/>
      <c r="ESX3" s="51"/>
      <c r="ESY3" s="51"/>
      <c r="ESZ3" s="51"/>
      <c r="ETA3" s="51"/>
      <c r="ETB3" s="51"/>
      <c r="ETC3" s="51"/>
      <c r="ETD3" s="51"/>
      <c r="ETE3" s="51"/>
      <c r="ETF3" s="51"/>
      <c r="ETG3" s="51"/>
      <c r="ETH3" s="51"/>
      <c r="ETI3" s="51"/>
      <c r="ETJ3" s="51"/>
      <c r="ETK3" s="51"/>
      <c r="ETL3" s="51"/>
      <c r="ETM3" s="51"/>
      <c r="ETN3" s="51"/>
      <c r="ETO3" s="51"/>
      <c r="ETP3" s="51"/>
      <c r="ETQ3" s="51"/>
      <c r="ETR3" s="51"/>
      <c r="ETS3" s="51"/>
      <c r="ETT3" s="51"/>
      <c r="ETU3" s="51"/>
      <c r="ETV3" s="51"/>
      <c r="ETW3" s="51"/>
      <c r="ETX3" s="51"/>
      <c r="ETY3" s="51"/>
      <c r="ETZ3" s="51"/>
      <c r="EUA3" s="51"/>
      <c r="EUB3" s="51"/>
      <c r="EUC3" s="51"/>
      <c r="EUD3" s="51"/>
      <c r="EUE3" s="51"/>
      <c r="EUF3" s="51"/>
      <c r="EUG3" s="51"/>
      <c r="EUH3" s="51"/>
      <c r="EUI3" s="51"/>
      <c r="EUJ3" s="51"/>
      <c r="EUK3" s="51"/>
      <c r="EUL3" s="51"/>
      <c r="EUM3" s="51"/>
      <c r="EUN3" s="51"/>
      <c r="EUO3" s="51"/>
      <c r="EUP3" s="51"/>
      <c r="EUQ3" s="51"/>
      <c r="EUR3" s="51"/>
      <c r="EUS3" s="51"/>
      <c r="EUT3" s="51"/>
      <c r="EUU3" s="51"/>
      <c r="EUV3" s="51"/>
      <c r="EUW3" s="51"/>
      <c r="EUX3" s="51"/>
      <c r="EUY3" s="51"/>
      <c r="EUZ3" s="51"/>
      <c r="EVA3" s="51"/>
      <c r="EVB3" s="51"/>
      <c r="EVC3" s="51"/>
      <c r="EVD3" s="51"/>
      <c r="EVE3" s="51"/>
      <c r="EVF3" s="51"/>
      <c r="EVG3" s="51"/>
      <c r="EVH3" s="51"/>
      <c r="EVI3" s="51"/>
      <c r="EVJ3" s="51"/>
      <c r="EVK3" s="51"/>
      <c r="EVL3" s="51"/>
      <c r="EVM3" s="51"/>
      <c r="EVN3" s="51"/>
      <c r="EVO3" s="51"/>
      <c r="EVP3" s="51"/>
      <c r="EVQ3" s="51"/>
      <c r="EVR3" s="51"/>
      <c r="EVS3" s="51"/>
      <c r="EVT3" s="51"/>
      <c r="EVU3" s="51"/>
      <c r="EVV3" s="51"/>
      <c r="EVW3" s="51"/>
      <c r="EVX3" s="51"/>
      <c r="EVY3" s="51"/>
      <c r="EVZ3" s="51"/>
      <c r="EWA3" s="51"/>
      <c r="EWB3" s="51"/>
      <c r="EWC3" s="51"/>
      <c r="EWD3" s="51"/>
      <c r="EWE3" s="51"/>
      <c r="EWF3" s="51"/>
      <c r="EWG3" s="51"/>
      <c r="EWH3" s="51"/>
      <c r="EWI3" s="51"/>
      <c r="EWJ3" s="51"/>
      <c r="EWK3" s="51"/>
      <c r="EWL3" s="51"/>
      <c r="EWM3" s="51"/>
      <c r="EWN3" s="51"/>
      <c r="EWO3" s="51"/>
      <c r="EWP3" s="51"/>
      <c r="EWQ3" s="51"/>
      <c r="EWR3" s="51"/>
      <c r="EWS3" s="51"/>
      <c r="EWT3" s="51"/>
      <c r="EWU3" s="51"/>
      <c r="EWV3" s="51"/>
      <c r="EWW3" s="51"/>
      <c r="EWX3" s="51"/>
      <c r="EWY3" s="51"/>
      <c r="EWZ3" s="51"/>
      <c r="EXA3" s="51"/>
      <c r="EXB3" s="51"/>
      <c r="EXC3" s="51"/>
      <c r="EXD3" s="51"/>
      <c r="EXE3" s="51"/>
      <c r="EXF3" s="51"/>
      <c r="EXG3" s="51"/>
      <c r="EXH3" s="51"/>
      <c r="EXI3" s="51"/>
      <c r="EXJ3" s="51"/>
      <c r="EXK3" s="51"/>
      <c r="EXL3" s="51"/>
      <c r="EXM3" s="51"/>
      <c r="EXN3" s="51"/>
      <c r="EXO3" s="51"/>
      <c r="EXP3" s="51"/>
      <c r="EXQ3" s="51"/>
      <c r="EXR3" s="51"/>
      <c r="EXS3" s="51"/>
      <c r="EXT3" s="51"/>
      <c r="EXU3" s="51"/>
      <c r="EXV3" s="51"/>
      <c r="EXW3" s="51"/>
      <c r="EXX3" s="51"/>
      <c r="EXY3" s="51"/>
      <c r="EXZ3" s="51"/>
      <c r="EYA3" s="51"/>
      <c r="EYB3" s="51"/>
      <c r="EYC3" s="51"/>
      <c r="EYD3" s="51"/>
      <c r="EYE3" s="51"/>
      <c r="EYF3" s="51"/>
      <c r="EYG3" s="51"/>
      <c r="EYH3" s="51"/>
      <c r="EYI3" s="51"/>
      <c r="EYJ3" s="51"/>
      <c r="EYK3" s="51"/>
      <c r="EYL3" s="51"/>
      <c r="EYM3" s="51"/>
      <c r="EYN3" s="51"/>
      <c r="EYO3" s="51"/>
      <c r="EYP3" s="51"/>
      <c r="EYQ3" s="51"/>
      <c r="EYR3" s="51"/>
      <c r="EYS3" s="51"/>
      <c r="EYT3" s="51"/>
      <c r="EYU3" s="51"/>
      <c r="EYV3" s="51"/>
      <c r="EYW3" s="51"/>
      <c r="EYX3" s="51"/>
      <c r="EYY3" s="51"/>
      <c r="EYZ3" s="51"/>
      <c r="EZA3" s="51"/>
      <c r="EZB3" s="51"/>
      <c r="EZC3" s="51"/>
      <c r="EZD3" s="51"/>
      <c r="EZE3" s="51"/>
      <c r="EZF3" s="51"/>
      <c r="EZG3" s="51"/>
      <c r="EZH3" s="51"/>
      <c r="EZI3" s="51"/>
      <c r="EZJ3" s="51"/>
      <c r="EZK3" s="51"/>
      <c r="EZL3" s="51"/>
      <c r="EZM3" s="51"/>
      <c r="EZN3" s="51"/>
      <c r="EZO3" s="51"/>
      <c r="EZP3" s="51"/>
      <c r="EZQ3" s="51"/>
      <c r="EZR3" s="51"/>
      <c r="EZS3" s="51"/>
      <c r="EZT3" s="51"/>
      <c r="EZU3" s="51"/>
      <c r="EZV3" s="51"/>
      <c r="EZW3" s="51"/>
      <c r="EZX3" s="51"/>
      <c r="EZY3" s="51"/>
      <c r="EZZ3" s="51"/>
      <c r="FAA3" s="51"/>
      <c r="FAB3" s="51"/>
      <c r="FAC3" s="51"/>
      <c r="FAD3" s="51"/>
      <c r="FAE3" s="51"/>
      <c r="FAF3" s="51"/>
      <c r="FAG3" s="51"/>
      <c r="FAH3" s="51"/>
      <c r="FAI3" s="51"/>
      <c r="FAJ3" s="51"/>
      <c r="FAK3" s="51"/>
      <c r="FAL3" s="51"/>
      <c r="FAM3" s="51"/>
      <c r="FAN3" s="51"/>
      <c r="FAO3" s="51"/>
      <c r="FAP3" s="51"/>
      <c r="FAQ3" s="51"/>
      <c r="FAR3" s="51"/>
      <c r="FAS3" s="51"/>
      <c r="FAT3" s="51"/>
      <c r="FAU3" s="51"/>
      <c r="FAV3" s="51"/>
      <c r="FAW3" s="51"/>
      <c r="FAX3" s="51"/>
      <c r="FAY3" s="51"/>
      <c r="FAZ3" s="51"/>
      <c r="FBA3" s="51"/>
      <c r="FBB3" s="51"/>
      <c r="FBC3" s="51"/>
      <c r="FBD3" s="51"/>
      <c r="FBE3" s="51"/>
      <c r="FBF3" s="51"/>
      <c r="FBG3" s="51"/>
      <c r="FBH3" s="51"/>
      <c r="FBI3" s="51"/>
      <c r="FBJ3" s="51"/>
      <c r="FBK3" s="51"/>
      <c r="FBL3" s="51"/>
      <c r="FBM3" s="51"/>
      <c r="FBN3" s="51"/>
      <c r="FBO3" s="51"/>
      <c r="FBP3" s="51"/>
      <c r="FBQ3" s="51"/>
      <c r="FBR3" s="51"/>
      <c r="FBS3" s="51"/>
      <c r="FBT3" s="51"/>
      <c r="FBU3" s="51"/>
      <c r="FBV3" s="51"/>
      <c r="FBW3" s="51"/>
      <c r="FBX3" s="51"/>
      <c r="FBY3" s="51"/>
      <c r="FBZ3" s="51"/>
      <c r="FCA3" s="51"/>
      <c r="FCB3" s="51"/>
      <c r="FCC3" s="51"/>
      <c r="FCD3" s="51"/>
      <c r="FCE3" s="51"/>
      <c r="FCF3" s="51"/>
      <c r="FCG3" s="51"/>
      <c r="FCH3" s="51"/>
      <c r="FCI3" s="51"/>
      <c r="FCJ3" s="51"/>
      <c r="FCK3" s="51"/>
      <c r="FCL3" s="51"/>
      <c r="FCM3" s="51"/>
      <c r="FCN3" s="51"/>
      <c r="FCO3" s="51"/>
      <c r="FCP3" s="51"/>
      <c r="FCQ3" s="51"/>
      <c r="FCR3" s="51"/>
      <c r="FCS3" s="51"/>
      <c r="FCT3" s="51"/>
      <c r="FCU3" s="51"/>
      <c r="FCV3" s="51"/>
      <c r="FCW3" s="51"/>
      <c r="FCX3" s="51"/>
      <c r="FCY3" s="51"/>
      <c r="FCZ3" s="51"/>
      <c r="FDA3" s="51"/>
      <c r="FDB3" s="51"/>
      <c r="FDC3" s="51"/>
      <c r="FDD3" s="51"/>
      <c r="FDE3" s="51"/>
      <c r="FDF3" s="51"/>
      <c r="FDG3" s="51"/>
      <c r="FDH3" s="51"/>
      <c r="FDI3" s="51"/>
      <c r="FDJ3" s="51"/>
      <c r="FDK3" s="51"/>
      <c r="FDL3" s="51"/>
      <c r="FDM3" s="51"/>
      <c r="FDN3" s="51"/>
      <c r="FDO3" s="51"/>
      <c r="FDP3" s="51"/>
      <c r="FDQ3" s="51"/>
      <c r="FDR3" s="51"/>
      <c r="FDS3" s="51"/>
      <c r="FDT3" s="51"/>
      <c r="FDU3" s="51"/>
      <c r="FDV3" s="51"/>
      <c r="FDW3" s="51"/>
      <c r="FDX3" s="51"/>
      <c r="FDY3" s="51"/>
      <c r="FDZ3" s="51"/>
      <c r="FEA3" s="51"/>
      <c r="FEB3" s="51"/>
      <c r="FEC3" s="51"/>
      <c r="FED3" s="51"/>
      <c r="FEE3" s="51"/>
      <c r="FEF3" s="51"/>
      <c r="FEG3" s="51"/>
      <c r="FEH3" s="51"/>
      <c r="FEI3" s="51"/>
      <c r="FEJ3" s="51"/>
      <c r="FEK3" s="51"/>
      <c r="FEL3" s="51"/>
      <c r="FEM3" s="51"/>
      <c r="FEN3" s="51"/>
      <c r="FEO3" s="51"/>
      <c r="FEP3" s="51"/>
      <c r="FEQ3" s="51"/>
      <c r="FER3" s="51"/>
      <c r="FES3" s="51"/>
      <c r="FET3" s="51"/>
      <c r="FEU3" s="51"/>
      <c r="FEV3" s="51"/>
      <c r="FEW3" s="51"/>
      <c r="FEX3" s="51"/>
      <c r="FEY3" s="51"/>
      <c r="FEZ3" s="51"/>
      <c r="FFA3" s="51"/>
      <c r="FFB3" s="51"/>
      <c r="FFC3" s="51"/>
      <c r="FFD3" s="51"/>
      <c r="FFE3" s="51"/>
      <c r="FFF3" s="51"/>
      <c r="FFG3" s="51"/>
      <c r="FFH3" s="51"/>
      <c r="FFI3" s="51"/>
      <c r="FFJ3" s="51"/>
      <c r="FFK3" s="51"/>
      <c r="FFL3" s="51"/>
      <c r="FFM3" s="51"/>
      <c r="FFN3" s="51"/>
      <c r="FFO3" s="51"/>
      <c r="FFP3" s="51"/>
      <c r="FFQ3" s="51"/>
      <c r="FFR3" s="51"/>
      <c r="FFS3" s="51"/>
      <c r="FFT3" s="51"/>
      <c r="FFU3" s="51"/>
      <c r="FFV3" s="51"/>
      <c r="FFW3" s="51"/>
      <c r="FFX3" s="51"/>
      <c r="FFY3" s="51"/>
      <c r="FFZ3" s="51"/>
      <c r="FGA3" s="51"/>
      <c r="FGB3" s="51"/>
      <c r="FGC3" s="51"/>
      <c r="FGD3" s="51"/>
      <c r="FGE3" s="51"/>
      <c r="FGF3" s="51"/>
      <c r="FGG3" s="51"/>
      <c r="FGH3" s="51"/>
      <c r="FGI3" s="51"/>
      <c r="FGJ3" s="51"/>
      <c r="FGK3" s="51"/>
      <c r="FGL3" s="51"/>
      <c r="FGM3" s="51"/>
      <c r="FGN3" s="51"/>
      <c r="FGO3" s="51"/>
      <c r="FGP3" s="51"/>
      <c r="FGQ3" s="51"/>
      <c r="FGR3" s="51"/>
      <c r="FGS3" s="51"/>
      <c r="FGT3" s="51"/>
      <c r="FGU3" s="51"/>
      <c r="FGV3" s="51"/>
      <c r="FGW3" s="51"/>
      <c r="FGX3" s="51"/>
      <c r="FGY3" s="51"/>
      <c r="FGZ3" s="51"/>
      <c r="FHA3" s="51"/>
      <c r="FHB3" s="51"/>
      <c r="FHC3" s="51"/>
      <c r="FHD3" s="51"/>
      <c r="FHE3" s="51"/>
      <c r="FHF3" s="51"/>
      <c r="FHG3" s="51"/>
      <c r="FHH3" s="51"/>
      <c r="FHI3" s="51"/>
      <c r="FHJ3" s="51"/>
      <c r="FHK3" s="51"/>
      <c r="FHL3" s="51"/>
      <c r="FHM3" s="51"/>
      <c r="FHN3" s="51"/>
      <c r="FHO3" s="51"/>
      <c r="FHP3" s="51"/>
      <c r="FHQ3" s="51"/>
      <c r="FHR3" s="51"/>
      <c r="FHS3" s="51"/>
      <c r="FHT3" s="51"/>
      <c r="FHU3" s="51"/>
      <c r="FHV3" s="51"/>
      <c r="FHW3" s="51"/>
      <c r="FHX3" s="51"/>
      <c r="FHY3" s="51"/>
      <c r="FHZ3" s="51"/>
      <c r="FIA3" s="51"/>
      <c r="FIB3" s="51"/>
      <c r="FIC3" s="51"/>
      <c r="FID3" s="51"/>
      <c r="FIE3" s="51"/>
      <c r="FIF3" s="51"/>
      <c r="FIG3" s="51"/>
      <c r="FIH3" s="51"/>
      <c r="FII3" s="51"/>
      <c r="FIJ3" s="51"/>
      <c r="FIK3" s="51"/>
      <c r="FIL3" s="51"/>
      <c r="FIM3" s="51"/>
      <c r="FIN3" s="51"/>
      <c r="FIO3" s="51"/>
      <c r="FIP3" s="51"/>
      <c r="FIQ3" s="51"/>
      <c r="FIR3" s="51"/>
      <c r="FIS3" s="51"/>
      <c r="FIT3" s="51"/>
      <c r="FIU3" s="51"/>
      <c r="FIV3" s="51"/>
      <c r="FIW3" s="51"/>
      <c r="FIX3" s="51"/>
      <c r="FIY3" s="51"/>
      <c r="FIZ3" s="51"/>
      <c r="FJA3" s="51"/>
      <c r="FJB3" s="51"/>
      <c r="FJC3" s="51"/>
      <c r="FJD3" s="51"/>
      <c r="FJE3" s="51"/>
      <c r="FJF3" s="51"/>
      <c r="FJG3" s="51"/>
      <c r="FJH3" s="51"/>
      <c r="FJI3" s="51"/>
      <c r="FJJ3" s="51"/>
      <c r="FJK3" s="51"/>
      <c r="FJL3" s="51"/>
      <c r="FJM3" s="51"/>
      <c r="FJN3" s="51"/>
      <c r="FJO3" s="51"/>
      <c r="FJP3" s="51"/>
      <c r="FJQ3" s="51"/>
      <c r="FJR3" s="51"/>
      <c r="FJS3" s="51"/>
      <c r="FJT3" s="51"/>
      <c r="FJU3" s="51"/>
      <c r="FJV3" s="51"/>
      <c r="FJW3" s="51"/>
      <c r="FJX3" s="51"/>
      <c r="FJY3" s="51"/>
      <c r="FJZ3" s="51"/>
      <c r="FKA3" s="51"/>
      <c r="FKB3" s="51"/>
      <c r="FKC3" s="51"/>
      <c r="FKD3" s="51"/>
      <c r="FKE3" s="51"/>
      <c r="FKF3" s="51"/>
      <c r="FKG3" s="51"/>
      <c r="FKH3" s="51"/>
      <c r="FKI3" s="51"/>
      <c r="FKJ3" s="51"/>
      <c r="FKK3" s="51"/>
      <c r="FKL3" s="51"/>
      <c r="FKM3" s="51"/>
      <c r="FKN3" s="51"/>
      <c r="FKO3" s="51"/>
      <c r="FKP3" s="51"/>
      <c r="FKQ3" s="51"/>
      <c r="FKR3" s="51"/>
      <c r="FKS3" s="51"/>
      <c r="FKT3" s="51"/>
      <c r="FKU3" s="51"/>
      <c r="FKV3" s="51"/>
      <c r="FKW3" s="51"/>
      <c r="FKX3" s="51"/>
      <c r="FKY3" s="51"/>
      <c r="FKZ3" s="51"/>
      <c r="FLA3" s="51"/>
      <c r="FLB3" s="51"/>
      <c r="FLC3" s="51"/>
      <c r="FLD3" s="51"/>
      <c r="FLE3" s="51"/>
      <c r="FLF3" s="51"/>
      <c r="FLG3" s="51"/>
      <c r="FLH3" s="51"/>
      <c r="FLI3" s="51"/>
      <c r="FLJ3" s="51"/>
      <c r="FLK3" s="51"/>
      <c r="FLL3" s="51"/>
      <c r="FLM3" s="51"/>
      <c r="FLN3" s="51"/>
      <c r="FLO3" s="51"/>
      <c r="FLP3" s="51"/>
      <c r="FLQ3" s="51"/>
      <c r="FLR3" s="51"/>
      <c r="FLS3" s="51"/>
      <c r="FLT3" s="51"/>
      <c r="FLU3" s="51"/>
      <c r="FLV3" s="51"/>
      <c r="FLW3" s="51"/>
      <c r="FLX3" s="51"/>
      <c r="FLY3" s="51"/>
      <c r="FLZ3" s="51"/>
      <c r="FMA3" s="51"/>
      <c r="FMB3" s="51"/>
      <c r="FMC3" s="51"/>
      <c r="FMD3" s="51"/>
      <c r="FME3" s="51"/>
      <c r="FMF3" s="51"/>
      <c r="FMG3" s="51"/>
      <c r="FMH3" s="51"/>
      <c r="FMI3" s="51"/>
      <c r="FMJ3" s="51"/>
      <c r="FMK3" s="51"/>
      <c r="FML3" s="51"/>
      <c r="FMM3" s="51"/>
      <c r="FMN3" s="51"/>
      <c r="FMO3" s="51"/>
      <c r="FMP3" s="51"/>
      <c r="FMQ3" s="51"/>
      <c r="FMR3" s="51"/>
      <c r="FMS3" s="51"/>
      <c r="FMT3" s="51"/>
      <c r="FMU3" s="51"/>
      <c r="FMV3" s="51"/>
      <c r="FMW3" s="51"/>
      <c r="FMX3" s="51"/>
      <c r="FMY3" s="51"/>
      <c r="FMZ3" s="51"/>
      <c r="FNA3" s="51"/>
      <c r="FNB3" s="51"/>
      <c r="FNC3" s="51"/>
      <c r="FND3" s="51"/>
      <c r="FNE3" s="51"/>
      <c r="FNF3" s="51"/>
      <c r="FNG3" s="51"/>
      <c r="FNH3" s="51"/>
      <c r="FNI3" s="51"/>
      <c r="FNJ3" s="51"/>
      <c r="FNK3" s="51"/>
      <c r="FNL3" s="51"/>
      <c r="FNM3" s="51"/>
      <c r="FNN3" s="51"/>
      <c r="FNO3" s="51"/>
      <c r="FNP3" s="51"/>
      <c r="FNQ3" s="51"/>
      <c r="FNR3" s="51"/>
      <c r="FNS3" s="51"/>
      <c r="FNT3" s="51"/>
      <c r="FNU3" s="51"/>
      <c r="FNV3" s="51"/>
      <c r="FNW3" s="51"/>
      <c r="FNX3" s="51"/>
      <c r="FNY3" s="51"/>
      <c r="FNZ3" s="51"/>
      <c r="FOA3" s="51"/>
      <c r="FOB3" s="51"/>
      <c r="FOC3" s="51"/>
      <c r="FOD3" s="51"/>
      <c r="FOE3" s="51"/>
      <c r="FOF3" s="51"/>
      <c r="FOG3" s="51"/>
      <c r="FOH3" s="51"/>
      <c r="FOI3" s="51"/>
      <c r="FOJ3" s="51"/>
      <c r="FOK3" s="51"/>
      <c r="FOL3" s="51"/>
      <c r="FOM3" s="51"/>
      <c r="FON3" s="51"/>
      <c r="FOO3" s="51"/>
      <c r="FOP3" s="51"/>
      <c r="FOQ3" s="51"/>
      <c r="FOR3" s="51"/>
      <c r="FOS3" s="51"/>
      <c r="FOT3" s="51"/>
      <c r="FOU3" s="51"/>
      <c r="FOV3" s="51"/>
      <c r="FOW3" s="51"/>
      <c r="FOX3" s="51"/>
      <c r="FOY3" s="51"/>
      <c r="FOZ3" s="51"/>
      <c r="FPA3" s="51"/>
      <c r="FPB3" s="51"/>
      <c r="FPC3" s="51"/>
      <c r="FPD3" s="51"/>
      <c r="FPE3" s="51"/>
      <c r="FPF3" s="51"/>
      <c r="FPG3" s="51"/>
      <c r="FPH3" s="51"/>
      <c r="FPI3" s="51"/>
      <c r="FPJ3" s="51"/>
      <c r="FPK3" s="51"/>
      <c r="FPL3" s="51"/>
      <c r="FPM3" s="51"/>
      <c r="FPN3" s="51"/>
      <c r="FPO3" s="51"/>
      <c r="FPP3" s="51"/>
      <c r="FPQ3" s="51"/>
      <c r="FPR3" s="51"/>
      <c r="FPS3" s="51"/>
      <c r="FPT3" s="51"/>
      <c r="FPU3" s="51"/>
      <c r="FPV3" s="51"/>
      <c r="FPW3" s="51"/>
      <c r="FPX3" s="51"/>
      <c r="FPY3" s="51"/>
      <c r="FPZ3" s="51"/>
      <c r="FQA3" s="51"/>
      <c r="FQB3" s="51"/>
      <c r="FQC3" s="51"/>
      <c r="FQD3" s="51"/>
      <c r="FQE3" s="51"/>
      <c r="FQF3" s="51"/>
      <c r="FQG3" s="51"/>
      <c r="FQH3" s="51"/>
      <c r="FQI3" s="51"/>
      <c r="FQJ3" s="51"/>
      <c r="FQK3" s="51"/>
      <c r="FQL3" s="51"/>
      <c r="FQM3" s="51"/>
      <c r="FQN3" s="51"/>
      <c r="FQO3" s="51"/>
      <c r="FQP3" s="51"/>
      <c r="FQQ3" s="51"/>
      <c r="FQR3" s="51"/>
      <c r="FQS3" s="51"/>
      <c r="FQT3" s="51"/>
      <c r="FQU3" s="51"/>
      <c r="FQV3" s="51"/>
      <c r="FQW3" s="51"/>
      <c r="FQX3" s="51"/>
      <c r="FQY3" s="51"/>
      <c r="FQZ3" s="51"/>
      <c r="FRA3" s="51"/>
      <c r="FRB3" s="51"/>
      <c r="FRC3" s="51"/>
      <c r="FRD3" s="51"/>
      <c r="FRE3" s="51"/>
      <c r="FRF3" s="51"/>
      <c r="FRG3" s="51"/>
      <c r="FRH3" s="51"/>
      <c r="FRI3" s="51"/>
      <c r="FRJ3" s="51"/>
      <c r="FRK3" s="51"/>
      <c r="FRL3" s="51"/>
      <c r="FRM3" s="51"/>
      <c r="FRN3" s="51"/>
      <c r="FRO3" s="51"/>
      <c r="FRP3" s="51"/>
      <c r="FRQ3" s="51"/>
      <c r="FRR3" s="51"/>
      <c r="FRS3" s="51"/>
      <c r="FRT3" s="51"/>
      <c r="FRU3" s="51"/>
      <c r="FRV3" s="51"/>
      <c r="FRW3" s="51"/>
      <c r="FRX3" s="51"/>
      <c r="FRY3" s="51"/>
      <c r="FRZ3" s="51"/>
      <c r="FSA3" s="51"/>
      <c r="FSB3" s="51"/>
      <c r="FSC3" s="51"/>
      <c r="FSD3" s="51"/>
      <c r="FSE3" s="51"/>
      <c r="FSF3" s="51"/>
      <c r="FSG3" s="51"/>
      <c r="FSH3" s="51"/>
      <c r="FSI3" s="51"/>
      <c r="FSJ3" s="51"/>
      <c r="FSK3" s="51"/>
      <c r="FSL3" s="51"/>
      <c r="FSM3" s="51"/>
      <c r="FSN3" s="51"/>
      <c r="FSO3" s="51"/>
      <c r="FSP3" s="51"/>
      <c r="FSQ3" s="51"/>
      <c r="FSR3" s="51"/>
      <c r="FSS3" s="51"/>
      <c r="FST3" s="51"/>
      <c r="FSU3" s="51"/>
      <c r="FSV3" s="51"/>
      <c r="FSW3" s="51"/>
      <c r="FSX3" s="51"/>
      <c r="FSY3" s="51"/>
      <c r="FSZ3" s="51"/>
      <c r="FTA3" s="51"/>
      <c r="FTB3" s="51"/>
      <c r="FTC3" s="51"/>
      <c r="FTD3" s="51"/>
      <c r="FTE3" s="51"/>
      <c r="FTF3" s="51"/>
      <c r="FTG3" s="51"/>
      <c r="FTH3" s="51"/>
      <c r="FTI3" s="51"/>
      <c r="FTJ3" s="51"/>
      <c r="FTK3" s="51"/>
      <c r="FTL3" s="51"/>
      <c r="FTM3" s="51"/>
      <c r="FTN3" s="51"/>
      <c r="FTO3" s="51"/>
      <c r="FTP3" s="51"/>
      <c r="FTQ3" s="51"/>
      <c r="FTR3" s="51"/>
      <c r="FTS3" s="51"/>
      <c r="FTT3" s="51"/>
      <c r="FTU3" s="51"/>
      <c r="FTV3" s="51"/>
      <c r="FTW3" s="51"/>
      <c r="FTX3" s="51"/>
      <c r="FTY3" s="51"/>
      <c r="FTZ3" s="51"/>
      <c r="FUA3" s="51"/>
      <c r="FUB3" s="51"/>
      <c r="FUC3" s="51"/>
      <c r="FUD3" s="51"/>
      <c r="FUE3" s="51"/>
      <c r="FUF3" s="51"/>
      <c r="FUG3" s="51"/>
      <c r="FUH3" s="51"/>
      <c r="FUI3" s="51"/>
      <c r="FUJ3" s="51"/>
      <c r="FUK3" s="51"/>
      <c r="FUL3" s="51"/>
      <c r="FUM3" s="51"/>
      <c r="FUN3" s="51"/>
      <c r="FUO3" s="51"/>
      <c r="FUP3" s="51"/>
      <c r="FUQ3" s="51"/>
      <c r="FUR3" s="51"/>
      <c r="FUS3" s="51"/>
      <c r="FUT3" s="51"/>
      <c r="FUU3" s="51"/>
      <c r="FUV3" s="51"/>
      <c r="FUW3" s="51"/>
      <c r="FUX3" s="51"/>
      <c r="FUY3" s="51"/>
      <c r="FUZ3" s="51"/>
      <c r="FVA3" s="51"/>
      <c r="FVB3" s="51"/>
      <c r="FVC3" s="51"/>
      <c r="FVD3" s="51"/>
      <c r="FVE3" s="51"/>
      <c r="FVF3" s="51"/>
      <c r="FVG3" s="51"/>
      <c r="FVH3" s="51"/>
      <c r="FVI3" s="51"/>
      <c r="FVJ3" s="51"/>
      <c r="FVK3" s="51"/>
      <c r="FVL3" s="51"/>
      <c r="FVM3" s="51"/>
      <c r="FVN3" s="51"/>
      <c r="FVO3" s="51"/>
      <c r="FVP3" s="51"/>
      <c r="FVQ3" s="51"/>
      <c r="FVR3" s="51"/>
      <c r="FVS3" s="51"/>
      <c r="FVT3" s="51"/>
      <c r="FVU3" s="51"/>
      <c r="FVV3" s="51"/>
      <c r="FVW3" s="51"/>
      <c r="FVX3" s="51"/>
      <c r="FVY3" s="51"/>
      <c r="FVZ3" s="51"/>
      <c r="FWA3" s="51"/>
      <c r="FWB3" s="51"/>
      <c r="FWC3" s="51"/>
      <c r="FWD3" s="51"/>
      <c r="FWE3" s="51"/>
      <c r="FWF3" s="51"/>
      <c r="FWG3" s="51"/>
      <c r="FWH3" s="51"/>
      <c r="FWI3" s="51"/>
      <c r="FWJ3" s="51"/>
      <c r="FWK3" s="51"/>
      <c r="FWL3" s="51"/>
      <c r="FWM3" s="51"/>
      <c r="FWN3" s="51"/>
      <c r="FWO3" s="51"/>
      <c r="FWP3" s="51"/>
      <c r="FWQ3" s="51"/>
      <c r="FWR3" s="51"/>
      <c r="FWS3" s="51"/>
      <c r="FWT3" s="51"/>
      <c r="FWU3" s="51"/>
      <c r="FWV3" s="51"/>
      <c r="FWW3" s="51"/>
      <c r="FWX3" s="51"/>
      <c r="FWY3" s="51"/>
      <c r="FWZ3" s="51"/>
      <c r="FXA3" s="51"/>
      <c r="FXB3" s="51"/>
      <c r="FXC3" s="51"/>
      <c r="FXD3" s="51"/>
      <c r="FXE3" s="51"/>
      <c r="FXF3" s="51"/>
      <c r="FXG3" s="51"/>
      <c r="FXH3" s="51"/>
      <c r="FXI3" s="51"/>
      <c r="FXJ3" s="51"/>
      <c r="FXK3" s="51"/>
      <c r="FXL3" s="51"/>
      <c r="FXM3" s="51"/>
      <c r="FXN3" s="51"/>
      <c r="FXO3" s="51"/>
      <c r="FXP3" s="51"/>
      <c r="FXQ3" s="51"/>
      <c r="FXR3" s="51"/>
      <c r="FXS3" s="51"/>
      <c r="FXT3" s="51"/>
      <c r="FXU3" s="51"/>
      <c r="FXV3" s="51"/>
      <c r="FXW3" s="51"/>
      <c r="FXX3" s="51"/>
      <c r="FXY3" s="51"/>
      <c r="FXZ3" s="51"/>
      <c r="FYA3" s="51"/>
      <c r="FYB3" s="51"/>
      <c r="FYC3" s="51"/>
      <c r="FYD3" s="51"/>
      <c r="FYE3" s="51"/>
      <c r="FYF3" s="51"/>
      <c r="FYG3" s="51"/>
      <c r="FYH3" s="51"/>
      <c r="FYI3" s="51"/>
      <c r="FYJ3" s="51"/>
      <c r="FYK3" s="51"/>
      <c r="FYL3" s="51"/>
      <c r="FYM3" s="51"/>
      <c r="FYN3" s="51"/>
      <c r="FYO3" s="51"/>
      <c r="FYP3" s="51"/>
      <c r="FYQ3" s="51"/>
      <c r="FYR3" s="51"/>
      <c r="FYS3" s="51"/>
      <c r="FYT3" s="51"/>
      <c r="FYU3" s="51"/>
      <c r="FYV3" s="51"/>
      <c r="FYW3" s="51"/>
      <c r="FYX3" s="51"/>
      <c r="FYY3" s="51"/>
      <c r="FYZ3" s="51"/>
      <c r="FZA3" s="51"/>
      <c r="FZB3" s="51"/>
      <c r="FZC3" s="51"/>
      <c r="FZD3" s="51"/>
      <c r="FZE3" s="51"/>
      <c r="FZF3" s="51"/>
      <c r="FZG3" s="51"/>
      <c r="FZH3" s="51"/>
      <c r="FZI3" s="51"/>
      <c r="FZJ3" s="51"/>
      <c r="FZK3" s="51"/>
      <c r="FZL3" s="51"/>
      <c r="FZM3" s="51"/>
      <c r="FZN3" s="51"/>
      <c r="FZO3" s="51"/>
      <c r="FZP3" s="51"/>
      <c r="FZQ3" s="51"/>
      <c r="FZR3" s="51"/>
      <c r="FZS3" s="51"/>
      <c r="FZT3" s="51"/>
      <c r="FZU3" s="51"/>
      <c r="FZV3" s="51"/>
      <c r="FZW3" s="51"/>
      <c r="FZX3" s="51"/>
      <c r="FZY3" s="51"/>
      <c r="FZZ3" s="51"/>
      <c r="GAA3" s="51"/>
      <c r="GAB3" s="51"/>
      <c r="GAC3" s="51"/>
      <c r="GAD3" s="51"/>
      <c r="GAE3" s="51"/>
      <c r="GAF3" s="51"/>
      <c r="GAG3" s="51"/>
      <c r="GAH3" s="51"/>
      <c r="GAI3" s="51"/>
      <c r="GAJ3" s="51"/>
      <c r="GAK3" s="51"/>
      <c r="GAL3" s="51"/>
      <c r="GAM3" s="51"/>
      <c r="GAN3" s="51"/>
      <c r="GAO3" s="51"/>
      <c r="GAP3" s="51"/>
      <c r="GAQ3" s="51"/>
      <c r="GAR3" s="51"/>
      <c r="GAS3" s="51"/>
      <c r="GAT3" s="51"/>
      <c r="GAU3" s="51"/>
      <c r="GAV3" s="51"/>
      <c r="GAW3" s="51"/>
      <c r="GAX3" s="51"/>
      <c r="GAY3" s="51"/>
      <c r="GAZ3" s="51"/>
      <c r="GBA3" s="51"/>
      <c r="GBB3" s="51"/>
      <c r="GBC3" s="51"/>
      <c r="GBD3" s="51"/>
      <c r="GBE3" s="51"/>
      <c r="GBF3" s="51"/>
      <c r="GBG3" s="51"/>
      <c r="GBH3" s="51"/>
      <c r="GBI3" s="51"/>
      <c r="GBJ3" s="51"/>
      <c r="GBK3" s="51"/>
      <c r="GBL3" s="51"/>
      <c r="GBM3" s="51"/>
      <c r="GBN3" s="51"/>
      <c r="GBO3" s="51"/>
      <c r="GBP3" s="51"/>
      <c r="GBQ3" s="51"/>
      <c r="GBR3" s="51"/>
      <c r="GBS3" s="51"/>
      <c r="GBT3" s="51"/>
      <c r="GBU3" s="51"/>
      <c r="GBV3" s="51"/>
      <c r="GBW3" s="51"/>
      <c r="GBX3" s="51"/>
      <c r="GBY3" s="51"/>
      <c r="GBZ3" s="51"/>
      <c r="GCA3" s="51"/>
      <c r="GCB3" s="51"/>
      <c r="GCC3" s="51"/>
      <c r="GCD3" s="51"/>
      <c r="GCE3" s="51"/>
      <c r="GCF3" s="51"/>
      <c r="GCG3" s="51"/>
      <c r="GCH3" s="51"/>
      <c r="GCI3" s="51"/>
      <c r="GCJ3" s="51"/>
      <c r="GCK3" s="51"/>
      <c r="GCL3" s="51"/>
      <c r="GCM3" s="51"/>
      <c r="GCN3" s="51"/>
      <c r="GCO3" s="51"/>
      <c r="GCP3" s="51"/>
      <c r="GCQ3" s="51"/>
      <c r="GCR3" s="51"/>
      <c r="GCS3" s="51"/>
      <c r="GCT3" s="51"/>
      <c r="GCU3" s="51"/>
      <c r="GCV3" s="51"/>
      <c r="GCW3" s="51"/>
      <c r="GCX3" s="51"/>
      <c r="GCY3" s="51"/>
      <c r="GCZ3" s="51"/>
      <c r="GDA3" s="51"/>
      <c r="GDB3" s="51"/>
      <c r="GDC3" s="51"/>
      <c r="GDD3" s="51"/>
      <c r="GDE3" s="51"/>
      <c r="GDF3" s="51"/>
      <c r="GDG3" s="51"/>
      <c r="GDH3" s="51"/>
      <c r="GDI3" s="51"/>
      <c r="GDJ3" s="51"/>
      <c r="GDK3" s="51"/>
      <c r="GDL3" s="51"/>
      <c r="GDM3" s="51"/>
      <c r="GDN3" s="51"/>
      <c r="GDO3" s="51"/>
      <c r="GDP3" s="51"/>
      <c r="GDQ3" s="51"/>
      <c r="GDR3" s="51"/>
      <c r="GDS3" s="51"/>
      <c r="GDT3" s="51"/>
      <c r="GDU3" s="51"/>
      <c r="GDV3" s="51"/>
      <c r="GDW3" s="51"/>
      <c r="GDX3" s="51"/>
      <c r="GDY3" s="51"/>
      <c r="GDZ3" s="51"/>
      <c r="GEA3" s="51"/>
      <c r="GEB3" s="51"/>
      <c r="GEC3" s="51"/>
      <c r="GED3" s="51"/>
      <c r="GEE3" s="51"/>
      <c r="GEF3" s="51"/>
      <c r="GEG3" s="51"/>
      <c r="GEH3" s="51"/>
      <c r="GEI3" s="51"/>
      <c r="GEJ3" s="51"/>
      <c r="GEK3" s="51"/>
      <c r="GEL3" s="51"/>
      <c r="GEM3" s="51"/>
      <c r="GEN3" s="51"/>
      <c r="GEO3" s="51"/>
      <c r="GEP3" s="51"/>
      <c r="GEQ3" s="51"/>
      <c r="GER3" s="51"/>
      <c r="GES3" s="51"/>
      <c r="GET3" s="51"/>
      <c r="GEU3" s="51"/>
      <c r="GEV3" s="51"/>
      <c r="GEW3" s="51"/>
      <c r="GEX3" s="51"/>
      <c r="GEY3" s="51"/>
      <c r="GEZ3" s="51"/>
      <c r="GFA3" s="51"/>
      <c r="GFB3" s="51"/>
      <c r="GFC3" s="51"/>
      <c r="GFD3" s="51"/>
      <c r="GFE3" s="51"/>
      <c r="GFF3" s="51"/>
      <c r="GFG3" s="51"/>
      <c r="GFH3" s="51"/>
      <c r="GFI3" s="51"/>
      <c r="GFJ3" s="51"/>
      <c r="GFK3" s="51"/>
      <c r="GFL3" s="51"/>
      <c r="GFM3" s="51"/>
      <c r="GFN3" s="51"/>
      <c r="GFO3" s="51"/>
      <c r="GFP3" s="51"/>
      <c r="GFQ3" s="51"/>
      <c r="GFR3" s="51"/>
      <c r="GFS3" s="51"/>
      <c r="GFT3" s="51"/>
      <c r="GFU3" s="51"/>
      <c r="GFV3" s="51"/>
      <c r="GFW3" s="51"/>
      <c r="GFX3" s="51"/>
      <c r="GFY3" s="51"/>
      <c r="GFZ3" s="51"/>
      <c r="GGA3" s="51"/>
      <c r="GGB3" s="51"/>
      <c r="GGC3" s="51"/>
      <c r="GGD3" s="51"/>
      <c r="GGE3" s="51"/>
      <c r="GGF3" s="51"/>
      <c r="GGG3" s="51"/>
      <c r="GGH3" s="51"/>
      <c r="GGI3" s="51"/>
      <c r="GGJ3" s="51"/>
      <c r="GGK3" s="51"/>
      <c r="GGL3" s="51"/>
      <c r="GGM3" s="51"/>
      <c r="GGN3" s="51"/>
      <c r="GGO3" s="51"/>
      <c r="GGP3" s="51"/>
      <c r="GGQ3" s="51"/>
      <c r="GGR3" s="51"/>
      <c r="GGS3" s="51"/>
      <c r="GGT3" s="51"/>
      <c r="GGU3" s="51"/>
      <c r="GGV3" s="51"/>
      <c r="GGW3" s="51"/>
      <c r="GGX3" s="51"/>
      <c r="GGY3" s="51"/>
      <c r="GGZ3" s="51"/>
      <c r="GHA3" s="51"/>
      <c r="GHB3" s="51"/>
      <c r="GHC3" s="51"/>
      <c r="GHD3" s="51"/>
      <c r="GHE3" s="51"/>
      <c r="GHF3" s="51"/>
      <c r="GHG3" s="51"/>
      <c r="GHH3" s="51"/>
      <c r="GHI3" s="51"/>
      <c r="GHJ3" s="51"/>
      <c r="GHK3" s="51"/>
      <c r="GHL3" s="51"/>
      <c r="GHM3" s="51"/>
      <c r="GHN3" s="51"/>
      <c r="GHO3" s="51"/>
      <c r="GHP3" s="51"/>
      <c r="GHQ3" s="51"/>
      <c r="GHR3" s="51"/>
      <c r="GHS3" s="51"/>
      <c r="GHT3" s="51"/>
      <c r="GHU3" s="51"/>
      <c r="GHV3" s="51"/>
      <c r="GHW3" s="51"/>
      <c r="GHX3" s="51"/>
      <c r="GHY3" s="51"/>
      <c r="GHZ3" s="51"/>
      <c r="GIA3" s="51"/>
      <c r="GIB3" s="51"/>
      <c r="GIC3" s="51"/>
      <c r="GID3" s="51"/>
      <c r="GIE3" s="51"/>
      <c r="GIF3" s="51"/>
      <c r="GIG3" s="51"/>
      <c r="GIH3" s="51"/>
      <c r="GII3" s="51"/>
      <c r="GIJ3" s="51"/>
      <c r="GIK3" s="51"/>
      <c r="GIL3" s="51"/>
      <c r="GIM3" s="51"/>
      <c r="GIN3" s="51"/>
      <c r="GIO3" s="51"/>
      <c r="GIP3" s="51"/>
      <c r="GIQ3" s="51"/>
      <c r="GIR3" s="51"/>
      <c r="GIS3" s="51"/>
      <c r="GIT3" s="51"/>
      <c r="GIU3" s="51"/>
      <c r="GIV3" s="51"/>
      <c r="GIW3" s="51"/>
      <c r="GIX3" s="51"/>
      <c r="GIY3" s="51"/>
      <c r="GIZ3" s="51"/>
      <c r="GJA3" s="51"/>
      <c r="GJB3" s="51"/>
      <c r="GJC3" s="51"/>
      <c r="GJD3" s="51"/>
      <c r="GJE3" s="51"/>
      <c r="GJF3" s="51"/>
      <c r="GJG3" s="51"/>
      <c r="GJH3" s="51"/>
      <c r="GJI3" s="51"/>
      <c r="GJJ3" s="51"/>
      <c r="GJK3" s="51"/>
      <c r="GJL3" s="51"/>
      <c r="GJM3" s="51"/>
      <c r="GJN3" s="51"/>
      <c r="GJO3" s="51"/>
      <c r="GJP3" s="51"/>
      <c r="GJQ3" s="51"/>
      <c r="GJR3" s="51"/>
      <c r="GJS3" s="51"/>
      <c r="GJT3" s="51"/>
      <c r="GJU3" s="51"/>
      <c r="GJV3" s="51"/>
      <c r="GJW3" s="51"/>
      <c r="GJX3" s="51"/>
      <c r="GJY3" s="51"/>
      <c r="GJZ3" s="51"/>
      <c r="GKA3" s="51"/>
      <c r="GKB3" s="51"/>
      <c r="GKC3" s="51"/>
      <c r="GKD3" s="51"/>
      <c r="GKE3" s="51"/>
      <c r="GKF3" s="51"/>
      <c r="GKG3" s="51"/>
      <c r="GKH3" s="51"/>
      <c r="GKI3" s="51"/>
      <c r="GKJ3" s="51"/>
      <c r="GKK3" s="51"/>
      <c r="GKL3" s="51"/>
      <c r="GKM3" s="51"/>
      <c r="GKN3" s="51"/>
      <c r="GKO3" s="51"/>
      <c r="GKP3" s="51"/>
      <c r="GKQ3" s="51"/>
      <c r="GKR3" s="51"/>
      <c r="GKS3" s="51"/>
      <c r="GKT3" s="51"/>
      <c r="GKU3" s="51"/>
      <c r="GKV3" s="51"/>
      <c r="GKW3" s="51"/>
      <c r="GKX3" s="51"/>
      <c r="GKY3" s="51"/>
      <c r="GKZ3" s="51"/>
      <c r="GLA3" s="51"/>
      <c r="GLB3" s="51"/>
      <c r="GLC3" s="51"/>
      <c r="GLD3" s="51"/>
      <c r="GLE3" s="51"/>
      <c r="GLF3" s="51"/>
      <c r="GLG3" s="51"/>
      <c r="GLH3" s="51"/>
      <c r="GLI3" s="51"/>
      <c r="GLJ3" s="51"/>
      <c r="GLK3" s="51"/>
      <c r="GLL3" s="51"/>
      <c r="GLM3" s="51"/>
      <c r="GLN3" s="51"/>
      <c r="GLO3" s="51"/>
      <c r="GLP3" s="51"/>
      <c r="GLQ3" s="51"/>
      <c r="GLR3" s="51"/>
      <c r="GLS3" s="51"/>
      <c r="GLT3" s="51"/>
      <c r="GLU3" s="51"/>
      <c r="GLV3" s="51"/>
      <c r="GLW3" s="51"/>
      <c r="GLX3" s="51"/>
      <c r="GLY3" s="51"/>
      <c r="GLZ3" s="51"/>
      <c r="GMA3" s="51"/>
      <c r="GMB3" s="51"/>
      <c r="GMC3" s="51"/>
      <c r="GMD3" s="51"/>
      <c r="GME3" s="51"/>
      <c r="GMF3" s="51"/>
      <c r="GMG3" s="51"/>
      <c r="GMH3" s="51"/>
      <c r="GMI3" s="51"/>
      <c r="GMJ3" s="51"/>
      <c r="GMK3" s="51"/>
      <c r="GML3" s="51"/>
      <c r="GMM3" s="51"/>
      <c r="GMN3" s="51"/>
      <c r="GMO3" s="51"/>
      <c r="GMP3" s="51"/>
      <c r="GMQ3" s="51"/>
      <c r="GMR3" s="51"/>
      <c r="GMS3" s="51"/>
      <c r="GMT3" s="51"/>
      <c r="GMU3" s="51"/>
      <c r="GMV3" s="51"/>
      <c r="GMW3" s="51"/>
      <c r="GMX3" s="51"/>
      <c r="GMY3" s="51"/>
      <c r="GMZ3" s="51"/>
      <c r="GNA3" s="51"/>
      <c r="GNB3" s="51"/>
      <c r="GNC3" s="51"/>
      <c r="GND3" s="51"/>
      <c r="GNE3" s="51"/>
      <c r="GNF3" s="51"/>
      <c r="GNG3" s="51"/>
      <c r="GNH3" s="51"/>
      <c r="GNI3" s="51"/>
      <c r="GNJ3" s="51"/>
      <c r="GNK3" s="51"/>
      <c r="GNL3" s="51"/>
      <c r="GNM3" s="51"/>
      <c r="GNN3" s="51"/>
      <c r="GNO3" s="51"/>
      <c r="GNP3" s="51"/>
      <c r="GNQ3" s="51"/>
      <c r="GNR3" s="51"/>
      <c r="GNS3" s="51"/>
      <c r="GNT3" s="51"/>
      <c r="GNU3" s="51"/>
      <c r="GNV3" s="51"/>
      <c r="GNW3" s="51"/>
      <c r="GNX3" s="51"/>
      <c r="GNY3" s="51"/>
      <c r="GNZ3" s="51"/>
      <c r="GOA3" s="51"/>
      <c r="GOB3" s="51"/>
      <c r="GOC3" s="51"/>
      <c r="GOD3" s="51"/>
      <c r="GOE3" s="51"/>
      <c r="GOF3" s="51"/>
      <c r="GOG3" s="51"/>
      <c r="GOH3" s="51"/>
      <c r="GOI3" s="51"/>
      <c r="GOJ3" s="51"/>
      <c r="GOK3" s="51"/>
      <c r="GOL3" s="51"/>
      <c r="GOM3" s="51"/>
      <c r="GON3" s="51"/>
      <c r="GOO3" s="51"/>
      <c r="GOP3" s="51"/>
      <c r="GOQ3" s="51"/>
      <c r="GOR3" s="51"/>
      <c r="GOS3" s="51"/>
      <c r="GOT3" s="51"/>
      <c r="GOU3" s="51"/>
      <c r="GOV3" s="51"/>
      <c r="GOW3" s="51"/>
      <c r="GOX3" s="51"/>
      <c r="GOY3" s="51"/>
      <c r="GOZ3" s="51"/>
      <c r="GPA3" s="51"/>
      <c r="GPB3" s="51"/>
      <c r="GPC3" s="51"/>
      <c r="GPD3" s="51"/>
      <c r="GPE3" s="51"/>
      <c r="GPF3" s="51"/>
      <c r="GPG3" s="51"/>
      <c r="GPH3" s="51"/>
      <c r="GPI3" s="51"/>
      <c r="GPJ3" s="51"/>
      <c r="GPK3" s="51"/>
      <c r="GPL3" s="51"/>
      <c r="GPM3" s="51"/>
      <c r="GPN3" s="51"/>
      <c r="GPO3" s="51"/>
      <c r="GPP3" s="51"/>
      <c r="GPQ3" s="51"/>
      <c r="GPR3" s="51"/>
      <c r="GPS3" s="51"/>
      <c r="GPT3" s="51"/>
      <c r="GPU3" s="51"/>
      <c r="GPV3" s="51"/>
      <c r="GPW3" s="51"/>
      <c r="GPX3" s="51"/>
      <c r="GPY3" s="51"/>
      <c r="GPZ3" s="51"/>
      <c r="GQA3" s="51"/>
      <c r="GQB3" s="51"/>
      <c r="GQC3" s="51"/>
      <c r="GQD3" s="51"/>
      <c r="GQE3" s="51"/>
      <c r="GQF3" s="51"/>
      <c r="GQG3" s="51"/>
      <c r="GQH3" s="51"/>
      <c r="GQI3" s="51"/>
      <c r="GQJ3" s="51"/>
      <c r="GQK3" s="51"/>
      <c r="GQL3" s="51"/>
      <c r="GQM3" s="51"/>
      <c r="GQN3" s="51"/>
      <c r="GQO3" s="51"/>
      <c r="GQP3" s="51"/>
      <c r="GQQ3" s="51"/>
      <c r="GQR3" s="51"/>
      <c r="GQS3" s="51"/>
      <c r="GQT3" s="51"/>
      <c r="GQU3" s="51"/>
      <c r="GQV3" s="51"/>
      <c r="GQW3" s="51"/>
      <c r="GQX3" s="51"/>
      <c r="GQY3" s="51"/>
      <c r="GQZ3" s="51"/>
      <c r="GRA3" s="51"/>
      <c r="GRB3" s="51"/>
      <c r="GRC3" s="51"/>
      <c r="GRD3" s="51"/>
      <c r="GRE3" s="51"/>
      <c r="GRF3" s="51"/>
      <c r="GRG3" s="51"/>
      <c r="GRH3" s="51"/>
      <c r="GRI3" s="51"/>
      <c r="GRJ3" s="51"/>
      <c r="GRK3" s="51"/>
      <c r="GRL3" s="51"/>
      <c r="GRM3" s="51"/>
      <c r="GRN3" s="51"/>
      <c r="GRO3" s="51"/>
      <c r="GRP3" s="51"/>
      <c r="GRQ3" s="51"/>
      <c r="GRR3" s="51"/>
      <c r="GRS3" s="51"/>
      <c r="GRT3" s="51"/>
      <c r="GRU3" s="51"/>
      <c r="GRV3" s="51"/>
      <c r="GRW3" s="51"/>
      <c r="GRX3" s="51"/>
      <c r="GRY3" s="51"/>
      <c r="GRZ3" s="51"/>
      <c r="GSA3" s="51"/>
      <c r="GSB3" s="51"/>
      <c r="GSC3" s="51"/>
      <c r="GSD3" s="51"/>
      <c r="GSE3" s="51"/>
      <c r="GSF3" s="51"/>
      <c r="GSG3" s="51"/>
      <c r="GSH3" s="51"/>
      <c r="GSI3" s="51"/>
      <c r="GSJ3" s="51"/>
      <c r="GSK3" s="51"/>
      <c r="GSL3" s="51"/>
      <c r="GSM3" s="51"/>
      <c r="GSN3" s="51"/>
      <c r="GSO3" s="51"/>
      <c r="GSP3" s="51"/>
      <c r="GSQ3" s="51"/>
      <c r="GSR3" s="51"/>
      <c r="GSS3" s="51"/>
      <c r="GST3" s="51"/>
      <c r="GSU3" s="51"/>
      <c r="GSV3" s="51"/>
      <c r="GSW3" s="51"/>
      <c r="GSX3" s="51"/>
      <c r="GSY3" s="51"/>
      <c r="GSZ3" s="51"/>
      <c r="GTA3" s="51"/>
      <c r="GTB3" s="51"/>
      <c r="GTC3" s="51"/>
      <c r="GTD3" s="51"/>
      <c r="GTE3" s="51"/>
      <c r="GTF3" s="51"/>
      <c r="GTG3" s="51"/>
      <c r="GTH3" s="51"/>
      <c r="GTI3" s="51"/>
      <c r="GTJ3" s="51"/>
      <c r="GTK3" s="51"/>
      <c r="GTL3" s="51"/>
      <c r="GTM3" s="51"/>
      <c r="GTN3" s="51"/>
      <c r="GTO3" s="51"/>
      <c r="GTP3" s="51"/>
      <c r="GTQ3" s="51"/>
      <c r="GTR3" s="51"/>
      <c r="GTS3" s="51"/>
      <c r="GTT3" s="51"/>
      <c r="GTU3" s="51"/>
      <c r="GTV3" s="51"/>
      <c r="GTW3" s="51"/>
      <c r="GTX3" s="51"/>
      <c r="GTY3" s="51"/>
      <c r="GTZ3" s="51"/>
      <c r="GUA3" s="51"/>
      <c r="GUB3" s="51"/>
      <c r="GUC3" s="51"/>
      <c r="GUD3" s="51"/>
      <c r="GUE3" s="51"/>
      <c r="GUF3" s="51"/>
      <c r="GUG3" s="51"/>
      <c r="GUH3" s="51"/>
      <c r="GUI3" s="51"/>
      <c r="GUJ3" s="51"/>
      <c r="GUK3" s="51"/>
      <c r="GUL3" s="51"/>
      <c r="GUM3" s="51"/>
      <c r="GUN3" s="51"/>
      <c r="GUO3" s="51"/>
      <c r="GUP3" s="51"/>
      <c r="GUQ3" s="51"/>
      <c r="GUR3" s="51"/>
      <c r="GUS3" s="51"/>
      <c r="GUT3" s="51"/>
      <c r="GUU3" s="51"/>
      <c r="GUV3" s="51"/>
      <c r="GUW3" s="51"/>
      <c r="GUX3" s="51"/>
      <c r="GUY3" s="51"/>
      <c r="GUZ3" s="51"/>
      <c r="GVA3" s="51"/>
      <c r="GVB3" s="51"/>
      <c r="GVC3" s="51"/>
      <c r="GVD3" s="51"/>
      <c r="GVE3" s="51"/>
      <c r="GVF3" s="51"/>
      <c r="GVG3" s="51"/>
      <c r="GVH3" s="51"/>
      <c r="GVI3" s="51"/>
      <c r="GVJ3" s="51"/>
      <c r="GVK3" s="51"/>
      <c r="GVL3" s="51"/>
      <c r="GVM3" s="51"/>
      <c r="GVN3" s="51"/>
      <c r="GVO3" s="51"/>
      <c r="GVP3" s="51"/>
      <c r="GVQ3" s="51"/>
      <c r="GVR3" s="51"/>
      <c r="GVS3" s="51"/>
      <c r="GVT3" s="51"/>
      <c r="GVU3" s="51"/>
      <c r="GVV3" s="51"/>
      <c r="GVW3" s="51"/>
      <c r="GVX3" s="51"/>
      <c r="GVY3" s="51"/>
      <c r="GVZ3" s="51"/>
      <c r="GWA3" s="51"/>
      <c r="GWB3" s="51"/>
      <c r="GWC3" s="51"/>
      <c r="GWD3" s="51"/>
      <c r="GWE3" s="51"/>
      <c r="GWF3" s="51"/>
      <c r="GWG3" s="51"/>
      <c r="GWH3" s="51"/>
      <c r="GWI3" s="51"/>
      <c r="GWJ3" s="51"/>
      <c r="GWK3" s="51"/>
      <c r="GWL3" s="51"/>
      <c r="GWM3" s="51"/>
      <c r="GWN3" s="51"/>
      <c r="GWO3" s="51"/>
      <c r="GWP3" s="51"/>
      <c r="GWQ3" s="51"/>
      <c r="GWR3" s="51"/>
      <c r="GWS3" s="51"/>
      <c r="GWT3" s="51"/>
      <c r="GWU3" s="51"/>
      <c r="GWV3" s="51"/>
      <c r="GWW3" s="51"/>
      <c r="GWX3" s="51"/>
      <c r="GWY3" s="51"/>
      <c r="GWZ3" s="51"/>
      <c r="GXA3" s="51"/>
      <c r="GXB3" s="51"/>
      <c r="GXC3" s="51"/>
      <c r="GXD3" s="51"/>
      <c r="GXE3" s="51"/>
      <c r="GXF3" s="51"/>
      <c r="GXG3" s="51"/>
      <c r="GXH3" s="51"/>
      <c r="GXI3" s="51"/>
      <c r="GXJ3" s="51"/>
      <c r="GXK3" s="51"/>
      <c r="GXL3" s="51"/>
      <c r="GXM3" s="51"/>
      <c r="GXN3" s="51"/>
      <c r="GXO3" s="51"/>
      <c r="GXP3" s="51"/>
      <c r="GXQ3" s="51"/>
      <c r="GXR3" s="51"/>
      <c r="GXS3" s="51"/>
      <c r="GXT3" s="51"/>
      <c r="GXU3" s="51"/>
      <c r="GXV3" s="51"/>
      <c r="GXW3" s="51"/>
      <c r="GXX3" s="51"/>
      <c r="GXY3" s="51"/>
      <c r="GXZ3" s="51"/>
      <c r="GYA3" s="51"/>
      <c r="GYB3" s="51"/>
      <c r="GYC3" s="51"/>
      <c r="GYD3" s="51"/>
      <c r="GYE3" s="51"/>
      <c r="GYF3" s="51"/>
      <c r="GYG3" s="51"/>
      <c r="GYH3" s="51"/>
      <c r="GYI3" s="51"/>
      <c r="GYJ3" s="51"/>
      <c r="GYK3" s="51"/>
      <c r="GYL3" s="51"/>
      <c r="GYM3" s="51"/>
      <c r="GYN3" s="51"/>
      <c r="GYO3" s="51"/>
      <c r="GYP3" s="51"/>
      <c r="GYQ3" s="51"/>
      <c r="GYR3" s="51"/>
      <c r="GYS3" s="51"/>
      <c r="GYT3" s="51"/>
      <c r="GYU3" s="51"/>
      <c r="GYV3" s="51"/>
      <c r="GYW3" s="51"/>
      <c r="GYX3" s="51"/>
      <c r="GYY3" s="51"/>
      <c r="GYZ3" s="51"/>
      <c r="GZA3" s="51"/>
      <c r="GZB3" s="51"/>
      <c r="GZC3" s="51"/>
      <c r="GZD3" s="51"/>
      <c r="GZE3" s="51"/>
      <c r="GZF3" s="51"/>
      <c r="GZG3" s="51"/>
      <c r="GZH3" s="51"/>
      <c r="GZI3" s="51"/>
      <c r="GZJ3" s="51"/>
      <c r="GZK3" s="51"/>
      <c r="GZL3" s="51"/>
      <c r="GZM3" s="51"/>
      <c r="GZN3" s="51"/>
      <c r="GZO3" s="51"/>
      <c r="GZP3" s="51"/>
      <c r="GZQ3" s="51"/>
      <c r="GZR3" s="51"/>
      <c r="GZS3" s="51"/>
      <c r="GZT3" s="51"/>
      <c r="GZU3" s="51"/>
      <c r="GZV3" s="51"/>
      <c r="GZW3" s="51"/>
      <c r="GZX3" s="51"/>
      <c r="GZY3" s="51"/>
      <c r="GZZ3" s="51"/>
      <c r="HAA3" s="51"/>
      <c r="HAB3" s="51"/>
      <c r="HAC3" s="51"/>
      <c r="HAD3" s="51"/>
      <c r="HAE3" s="51"/>
      <c r="HAF3" s="51"/>
      <c r="HAG3" s="51"/>
      <c r="HAH3" s="51"/>
      <c r="HAI3" s="51"/>
      <c r="HAJ3" s="51"/>
      <c r="HAK3" s="51"/>
      <c r="HAL3" s="51"/>
      <c r="HAM3" s="51"/>
      <c r="HAN3" s="51"/>
      <c r="HAO3" s="51"/>
      <c r="HAP3" s="51"/>
      <c r="HAQ3" s="51"/>
      <c r="HAR3" s="51"/>
      <c r="HAS3" s="51"/>
      <c r="HAT3" s="51"/>
      <c r="HAU3" s="51"/>
      <c r="HAV3" s="51"/>
      <c r="HAW3" s="51"/>
      <c r="HAX3" s="51"/>
      <c r="HAY3" s="51"/>
      <c r="HAZ3" s="51"/>
      <c r="HBA3" s="51"/>
      <c r="HBB3" s="51"/>
      <c r="HBC3" s="51"/>
      <c r="HBD3" s="51"/>
      <c r="HBE3" s="51"/>
      <c r="HBF3" s="51"/>
      <c r="HBG3" s="51"/>
      <c r="HBH3" s="51"/>
      <c r="HBI3" s="51"/>
      <c r="HBJ3" s="51"/>
      <c r="HBK3" s="51"/>
      <c r="HBL3" s="51"/>
      <c r="HBM3" s="51"/>
      <c r="HBN3" s="51"/>
      <c r="HBO3" s="51"/>
      <c r="HBP3" s="51"/>
      <c r="HBQ3" s="51"/>
      <c r="HBR3" s="51"/>
      <c r="HBS3" s="51"/>
      <c r="HBT3" s="51"/>
      <c r="HBU3" s="51"/>
      <c r="HBV3" s="51"/>
      <c r="HBW3" s="51"/>
      <c r="HBX3" s="51"/>
      <c r="HBY3" s="51"/>
      <c r="HBZ3" s="51"/>
      <c r="HCA3" s="51"/>
      <c r="HCB3" s="51"/>
      <c r="HCC3" s="51"/>
      <c r="HCD3" s="51"/>
      <c r="HCE3" s="51"/>
      <c r="HCF3" s="51"/>
      <c r="HCG3" s="51"/>
      <c r="HCH3" s="51"/>
      <c r="HCI3" s="51"/>
      <c r="HCJ3" s="51"/>
      <c r="HCK3" s="51"/>
      <c r="HCL3" s="51"/>
      <c r="HCM3" s="51"/>
      <c r="HCN3" s="51"/>
      <c r="HCO3" s="51"/>
      <c r="HCP3" s="51"/>
      <c r="HCQ3" s="51"/>
      <c r="HCR3" s="51"/>
      <c r="HCS3" s="51"/>
      <c r="HCT3" s="51"/>
      <c r="HCU3" s="51"/>
      <c r="HCV3" s="51"/>
      <c r="HCW3" s="51"/>
      <c r="HCX3" s="51"/>
      <c r="HCY3" s="51"/>
      <c r="HCZ3" s="51"/>
      <c r="HDA3" s="51"/>
      <c r="HDB3" s="51"/>
      <c r="HDC3" s="51"/>
      <c r="HDD3" s="51"/>
      <c r="HDE3" s="51"/>
      <c r="HDF3" s="51"/>
      <c r="HDG3" s="51"/>
      <c r="HDH3" s="51"/>
      <c r="HDI3" s="51"/>
      <c r="HDJ3" s="51"/>
      <c r="HDK3" s="51"/>
      <c r="HDL3" s="51"/>
      <c r="HDM3" s="51"/>
      <c r="HDN3" s="51"/>
      <c r="HDO3" s="51"/>
      <c r="HDP3" s="51"/>
      <c r="HDQ3" s="51"/>
      <c r="HDR3" s="51"/>
      <c r="HDS3" s="51"/>
      <c r="HDT3" s="51"/>
      <c r="HDU3" s="51"/>
      <c r="HDV3" s="51"/>
      <c r="HDW3" s="51"/>
      <c r="HDX3" s="51"/>
      <c r="HDY3" s="51"/>
      <c r="HDZ3" s="51"/>
      <c r="HEA3" s="51"/>
      <c r="HEB3" s="51"/>
      <c r="HEC3" s="51"/>
      <c r="HED3" s="51"/>
      <c r="HEE3" s="51"/>
      <c r="HEF3" s="51"/>
      <c r="HEG3" s="51"/>
      <c r="HEH3" s="51"/>
      <c r="HEI3" s="51"/>
      <c r="HEJ3" s="51"/>
      <c r="HEK3" s="51"/>
      <c r="HEL3" s="51"/>
      <c r="HEM3" s="51"/>
      <c r="HEN3" s="51"/>
      <c r="HEO3" s="51"/>
      <c r="HEP3" s="51"/>
      <c r="HEQ3" s="51"/>
      <c r="HER3" s="51"/>
      <c r="HES3" s="51"/>
      <c r="HET3" s="51"/>
      <c r="HEU3" s="51"/>
      <c r="HEV3" s="51"/>
      <c r="HEW3" s="51"/>
      <c r="HEX3" s="51"/>
      <c r="HEY3" s="51"/>
      <c r="HEZ3" s="51"/>
      <c r="HFA3" s="51"/>
      <c r="HFB3" s="51"/>
      <c r="HFC3" s="51"/>
      <c r="HFD3" s="51"/>
      <c r="HFE3" s="51"/>
      <c r="HFF3" s="51"/>
      <c r="HFG3" s="51"/>
      <c r="HFH3" s="51"/>
      <c r="HFI3" s="51"/>
      <c r="HFJ3" s="51"/>
      <c r="HFK3" s="51"/>
      <c r="HFL3" s="51"/>
      <c r="HFM3" s="51"/>
      <c r="HFN3" s="51"/>
      <c r="HFO3" s="51"/>
      <c r="HFP3" s="51"/>
      <c r="HFQ3" s="51"/>
      <c r="HFR3" s="51"/>
      <c r="HFS3" s="51"/>
      <c r="HFT3" s="51"/>
      <c r="HFU3" s="51"/>
      <c r="HFV3" s="51"/>
      <c r="HFW3" s="51"/>
      <c r="HFX3" s="51"/>
      <c r="HFY3" s="51"/>
      <c r="HFZ3" s="51"/>
      <c r="HGA3" s="51"/>
      <c r="HGB3" s="51"/>
      <c r="HGC3" s="51"/>
      <c r="HGD3" s="51"/>
      <c r="HGE3" s="51"/>
      <c r="HGF3" s="51"/>
      <c r="HGG3" s="51"/>
      <c r="HGH3" s="51"/>
      <c r="HGI3" s="51"/>
      <c r="HGJ3" s="51"/>
      <c r="HGK3" s="51"/>
      <c r="HGL3" s="51"/>
      <c r="HGM3" s="51"/>
      <c r="HGN3" s="51"/>
      <c r="HGO3" s="51"/>
      <c r="HGP3" s="51"/>
      <c r="HGQ3" s="51"/>
      <c r="HGR3" s="51"/>
      <c r="HGS3" s="51"/>
      <c r="HGT3" s="51"/>
      <c r="HGU3" s="51"/>
      <c r="HGV3" s="51"/>
      <c r="HGW3" s="51"/>
      <c r="HGX3" s="51"/>
      <c r="HGY3" s="51"/>
      <c r="HGZ3" s="51"/>
      <c r="HHA3" s="51"/>
      <c r="HHB3" s="51"/>
      <c r="HHC3" s="51"/>
      <c r="HHD3" s="51"/>
      <c r="HHE3" s="51"/>
      <c r="HHF3" s="51"/>
      <c r="HHG3" s="51"/>
      <c r="HHH3" s="51"/>
      <c r="HHI3" s="51"/>
      <c r="HHJ3" s="51"/>
      <c r="HHK3" s="51"/>
      <c r="HHL3" s="51"/>
      <c r="HHM3" s="51"/>
      <c r="HHN3" s="51"/>
      <c r="HHO3" s="51"/>
      <c r="HHP3" s="51"/>
      <c r="HHQ3" s="51"/>
      <c r="HHR3" s="51"/>
      <c r="HHS3" s="51"/>
      <c r="HHT3" s="51"/>
      <c r="HHU3" s="51"/>
      <c r="HHV3" s="51"/>
      <c r="HHW3" s="51"/>
      <c r="HHX3" s="51"/>
      <c r="HHY3" s="51"/>
      <c r="HHZ3" s="51"/>
      <c r="HIA3" s="51"/>
      <c r="HIB3" s="51"/>
      <c r="HIC3" s="51"/>
      <c r="HID3" s="51"/>
      <c r="HIE3" s="51"/>
      <c r="HIF3" s="51"/>
      <c r="HIG3" s="51"/>
      <c r="HIH3" s="51"/>
      <c r="HII3" s="51"/>
      <c r="HIJ3" s="51"/>
      <c r="HIK3" s="51"/>
      <c r="HIL3" s="51"/>
      <c r="HIM3" s="51"/>
      <c r="HIN3" s="51"/>
      <c r="HIO3" s="51"/>
      <c r="HIP3" s="51"/>
      <c r="HIQ3" s="51"/>
      <c r="HIR3" s="51"/>
      <c r="HIS3" s="51"/>
      <c r="HIT3" s="51"/>
      <c r="HIU3" s="51"/>
      <c r="HIV3" s="51"/>
      <c r="HIW3" s="51"/>
      <c r="HIX3" s="51"/>
      <c r="HIY3" s="51"/>
      <c r="HIZ3" s="51"/>
      <c r="HJA3" s="51"/>
      <c r="HJB3" s="51"/>
      <c r="HJC3" s="51"/>
      <c r="HJD3" s="51"/>
      <c r="HJE3" s="51"/>
      <c r="HJF3" s="51"/>
      <c r="HJG3" s="51"/>
      <c r="HJH3" s="51"/>
      <c r="HJI3" s="51"/>
      <c r="HJJ3" s="51"/>
      <c r="HJK3" s="51"/>
      <c r="HJL3" s="51"/>
      <c r="HJM3" s="51"/>
      <c r="HJN3" s="51"/>
      <c r="HJO3" s="51"/>
      <c r="HJP3" s="51"/>
      <c r="HJQ3" s="51"/>
      <c r="HJR3" s="51"/>
      <c r="HJS3" s="51"/>
      <c r="HJT3" s="51"/>
      <c r="HJU3" s="51"/>
      <c r="HJV3" s="51"/>
      <c r="HJW3" s="51"/>
      <c r="HJX3" s="51"/>
      <c r="HJY3" s="51"/>
      <c r="HJZ3" s="51"/>
      <c r="HKA3" s="51"/>
      <c r="HKB3" s="51"/>
      <c r="HKC3" s="51"/>
      <c r="HKD3" s="51"/>
      <c r="HKE3" s="51"/>
      <c r="HKF3" s="51"/>
      <c r="HKG3" s="51"/>
      <c r="HKH3" s="51"/>
      <c r="HKI3" s="51"/>
      <c r="HKJ3" s="51"/>
      <c r="HKK3" s="51"/>
      <c r="HKL3" s="51"/>
      <c r="HKM3" s="51"/>
      <c r="HKN3" s="51"/>
      <c r="HKO3" s="51"/>
      <c r="HKP3" s="51"/>
      <c r="HKQ3" s="51"/>
      <c r="HKR3" s="51"/>
      <c r="HKS3" s="51"/>
      <c r="HKT3" s="51"/>
      <c r="HKU3" s="51"/>
      <c r="HKV3" s="51"/>
      <c r="HKW3" s="51"/>
      <c r="HKX3" s="51"/>
      <c r="HKY3" s="51"/>
      <c r="HKZ3" s="51"/>
      <c r="HLA3" s="51"/>
      <c r="HLB3" s="51"/>
      <c r="HLC3" s="51"/>
      <c r="HLD3" s="51"/>
      <c r="HLE3" s="51"/>
      <c r="HLF3" s="51"/>
      <c r="HLG3" s="51"/>
      <c r="HLH3" s="51"/>
      <c r="HLI3" s="51"/>
      <c r="HLJ3" s="51"/>
      <c r="HLK3" s="51"/>
      <c r="HLL3" s="51"/>
      <c r="HLM3" s="51"/>
      <c r="HLN3" s="51"/>
      <c r="HLO3" s="51"/>
      <c r="HLP3" s="51"/>
      <c r="HLQ3" s="51"/>
      <c r="HLR3" s="51"/>
      <c r="HLS3" s="51"/>
      <c r="HLT3" s="51"/>
      <c r="HLU3" s="51"/>
      <c r="HLV3" s="51"/>
      <c r="HLW3" s="51"/>
      <c r="HLX3" s="51"/>
      <c r="HLY3" s="51"/>
      <c r="HLZ3" s="51"/>
      <c r="HMA3" s="51"/>
      <c r="HMB3" s="51"/>
      <c r="HMC3" s="51"/>
      <c r="HMD3" s="51"/>
      <c r="HME3" s="51"/>
      <c r="HMF3" s="51"/>
      <c r="HMG3" s="51"/>
      <c r="HMH3" s="51"/>
      <c r="HMI3" s="51"/>
      <c r="HMJ3" s="51"/>
      <c r="HMK3" s="51"/>
      <c r="HML3" s="51"/>
      <c r="HMM3" s="51"/>
      <c r="HMN3" s="51"/>
      <c r="HMO3" s="51"/>
      <c r="HMP3" s="51"/>
      <c r="HMQ3" s="51"/>
      <c r="HMR3" s="51"/>
      <c r="HMS3" s="51"/>
      <c r="HMT3" s="51"/>
      <c r="HMU3" s="51"/>
      <c r="HMV3" s="51"/>
      <c r="HMW3" s="51"/>
      <c r="HMX3" s="51"/>
      <c r="HMY3" s="51"/>
      <c r="HMZ3" s="51"/>
      <c r="HNA3" s="51"/>
      <c r="HNB3" s="51"/>
      <c r="HNC3" s="51"/>
      <c r="HND3" s="51"/>
      <c r="HNE3" s="51"/>
      <c r="HNF3" s="51"/>
      <c r="HNG3" s="51"/>
      <c r="HNH3" s="51"/>
      <c r="HNI3" s="51"/>
      <c r="HNJ3" s="51"/>
      <c r="HNK3" s="51"/>
      <c r="HNL3" s="51"/>
      <c r="HNM3" s="51"/>
      <c r="HNN3" s="51"/>
      <c r="HNO3" s="51"/>
      <c r="HNP3" s="51"/>
      <c r="HNQ3" s="51"/>
      <c r="HNR3" s="51"/>
      <c r="HNS3" s="51"/>
      <c r="HNT3" s="51"/>
      <c r="HNU3" s="51"/>
      <c r="HNV3" s="51"/>
      <c r="HNW3" s="51"/>
      <c r="HNX3" s="51"/>
      <c r="HNY3" s="51"/>
      <c r="HNZ3" s="51"/>
      <c r="HOA3" s="51"/>
      <c r="HOB3" s="51"/>
      <c r="HOC3" s="51"/>
      <c r="HOD3" s="51"/>
      <c r="HOE3" s="51"/>
      <c r="HOF3" s="51"/>
      <c r="HOG3" s="51"/>
      <c r="HOH3" s="51"/>
      <c r="HOI3" s="51"/>
      <c r="HOJ3" s="51"/>
      <c r="HOK3" s="51"/>
      <c r="HOL3" s="51"/>
      <c r="HOM3" s="51"/>
      <c r="HON3" s="51"/>
      <c r="HOO3" s="51"/>
      <c r="HOP3" s="51"/>
      <c r="HOQ3" s="51"/>
      <c r="HOR3" s="51"/>
      <c r="HOS3" s="51"/>
      <c r="HOT3" s="51"/>
      <c r="HOU3" s="51"/>
      <c r="HOV3" s="51"/>
      <c r="HOW3" s="51"/>
      <c r="HOX3" s="51"/>
      <c r="HOY3" s="51"/>
      <c r="HOZ3" s="51"/>
      <c r="HPA3" s="51"/>
      <c r="HPB3" s="51"/>
      <c r="HPC3" s="51"/>
      <c r="HPD3" s="51"/>
      <c r="HPE3" s="51"/>
      <c r="HPF3" s="51"/>
      <c r="HPG3" s="51"/>
      <c r="HPH3" s="51"/>
      <c r="HPI3" s="51"/>
      <c r="HPJ3" s="51"/>
      <c r="HPK3" s="51"/>
      <c r="HPL3" s="51"/>
      <c r="HPM3" s="51"/>
      <c r="HPN3" s="51"/>
      <c r="HPO3" s="51"/>
      <c r="HPP3" s="51"/>
      <c r="HPQ3" s="51"/>
      <c r="HPR3" s="51"/>
      <c r="HPS3" s="51"/>
      <c r="HPT3" s="51"/>
      <c r="HPU3" s="51"/>
      <c r="HPV3" s="51"/>
      <c r="HPW3" s="51"/>
      <c r="HPX3" s="51"/>
      <c r="HPY3" s="51"/>
      <c r="HPZ3" s="51"/>
      <c r="HQA3" s="51"/>
      <c r="HQB3" s="51"/>
      <c r="HQC3" s="51"/>
      <c r="HQD3" s="51"/>
      <c r="HQE3" s="51"/>
      <c r="HQF3" s="51"/>
      <c r="HQG3" s="51"/>
      <c r="HQH3" s="51"/>
      <c r="HQI3" s="51"/>
      <c r="HQJ3" s="51"/>
      <c r="HQK3" s="51"/>
      <c r="HQL3" s="51"/>
      <c r="HQM3" s="51"/>
      <c r="HQN3" s="51"/>
      <c r="HQO3" s="51"/>
      <c r="HQP3" s="51"/>
      <c r="HQQ3" s="51"/>
      <c r="HQR3" s="51"/>
      <c r="HQS3" s="51"/>
      <c r="HQT3" s="51"/>
      <c r="HQU3" s="51"/>
      <c r="HQV3" s="51"/>
      <c r="HQW3" s="51"/>
      <c r="HQX3" s="51"/>
      <c r="HQY3" s="51"/>
      <c r="HQZ3" s="51"/>
      <c r="HRA3" s="51"/>
      <c r="HRB3" s="51"/>
      <c r="HRC3" s="51"/>
      <c r="HRD3" s="51"/>
      <c r="HRE3" s="51"/>
      <c r="HRF3" s="51"/>
      <c r="HRG3" s="51"/>
      <c r="HRH3" s="51"/>
      <c r="HRI3" s="51"/>
      <c r="HRJ3" s="51"/>
      <c r="HRK3" s="51"/>
      <c r="HRL3" s="51"/>
      <c r="HRM3" s="51"/>
      <c r="HRN3" s="51"/>
      <c r="HRO3" s="51"/>
      <c r="HRP3" s="51"/>
      <c r="HRQ3" s="51"/>
      <c r="HRR3" s="51"/>
      <c r="HRS3" s="51"/>
      <c r="HRT3" s="51"/>
      <c r="HRU3" s="51"/>
      <c r="HRV3" s="51"/>
      <c r="HRW3" s="51"/>
      <c r="HRX3" s="51"/>
      <c r="HRY3" s="51"/>
      <c r="HRZ3" s="51"/>
      <c r="HSA3" s="51"/>
      <c r="HSB3" s="51"/>
      <c r="HSC3" s="51"/>
      <c r="HSD3" s="51"/>
      <c r="HSE3" s="51"/>
      <c r="HSF3" s="51"/>
      <c r="HSG3" s="51"/>
      <c r="HSH3" s="51"/>
      <c r="HSI3" s="51"/>
      <c r="HSJ3" s="51"/>
      <c r="HSK3" s="51"/>
      <c r="HSL3" s="51"/>
      <c r="HSM3" s="51"/>
      <c r="HSN3" s="51"/>
      <c r="HSO3" s="51"/>
      <c r="HSP3" s="51"/>
      <c r="HSQ3" s="51"/>
      <c r="HSR3" s="51"/>
      <c r="HSS3" s="51"/>
      <c r="HST3" s="51"/>
      <c r="HSU3" s="51"/>
      <c r="HSV3" s="51"/>
      <c r="HSW3" s="51"/>
      <c r="HSX3" s="51"/>
      <c r="HSY3" s="51"/>
      <c r="HSZ3" s="51"/>
      <c r="HTA3" s="51"/>
      <c r="HTB3" s="51"/>
      <c r="HTC3" s="51"/>
      <c r="HTD3" s="51"/>
      <c r="HTE3" s="51"/>
      <c r="HTF3" s="51"/>
      <c r="HTG3" s="51"/>
      <c r="HTH3" s="51"/>
      <c r="HTI3" s="51"/>
      <c r="HTJ3" s="51"/>
      <c r="HTK3" s="51"/>
      <c r="HTL3" s="51"/>
      <c r="HTM3" s="51"/>
      <c r="HTN3" s="51"/>
      <c r="HTO3" s="51"/>
      <c r="HTP3" s="51"/>
      <c r="HTQ3" s="51"/>
      <c r="HTR3" s="51"/>
      <c r="HTS3" s="51"/>
      <c r="HTT3" s="51"/>
      <c r="HTU3" s="51"/>
      <c r="HTV3" s="51"/>
      <c r="HTW3" s="51"/>
      <c r="HTX3" s="51"/>
      <c r="HTY3" s="51"/>
      <c r="HTZ3" s="51"/>
      <c r="HUA3" s="51"/>
      <c r="HUB3" s="51"/>
      <c r="HUC3" s="51"/>
      <c r="HUD3" s="51"/>
      <c r="HUE3" s="51"/>
      <c r="HUF3" s="51"/>
      <c r="HUG3" s="51"/>
      <c r="HUH3" s="51"/>
      <c r="HUI3" s="51"/>
      <c r="HUJ3" s="51"/>
      <c r="HUK3" s="51"/>
      <c r="HUL3" s="51"/>
      <c r="HUM3" s="51"/>
      <c r="HUN3" s="51"/>
      <c r="HUO3" s="51"/>
      <c r="HUP3" s="51"/>
      <c r="HUQ3" s="51"/>
      <c r="HUR3" s="51"/>
      <c r="HUS3" s="51"/>
      <c r="HUT3" s="51"/>
      <c r="HUU3" s="51"/>
      <c r="HUV3" s="51"/>
      <c r="HUW3" s="51"/>
      <c r="HUX3" s="51"/>
      <c r="HUY3" s="51"/>
      <c r="HUZ3" s="51"/>
      <c r="HVA3" s="51"/>
      <c r="HVB3" s="51"/>
      <c r="HVC3" s="51"/>
      <c r="HVD3" s="51"/>
      <c r="HVE3" s="51"/>
      <c r="HVF3" s="51"/>
      <c r="HVG3" s="51"/>
      <c r="HVH3" s="51"/>
      <c r="HVI3" s="51"/>
      <c r="HVJ3" s="51"/>
      <c r="HVK3" s="51"/>
      <c r="HVL3" s="51"/>
      <c r="HVM3" s="51"/>
      <c r="HVN3" s="51"/>
      <c r="HVO3" s="51"/>
      <c r="HVP3" s="51"/>
      <c r="HVQ3" s="51"/>
      <c r="HVR3" s="51"/>
      <c r="HVS3" s="51"/>
      <c r="HVT3" s="51"/>
      <c r="HVU3" s="51"/>
      <c r="HVV3" s="51"/>
      <c r="HVW3" s="51"/>
      <c r="HVX3" s="51"/>
      <c r="HVY3" s="51"/>
      <c r="HVZ3" s="51"/>
      <c r="HWA3" s="51"/>
      <c r="HWB3" s="51"/>
      <c r="HWC3" s="51"/>
      <c r="HWD3" s="51"/>
      <c r="HWE3" s="51"/>
      <c r="HWF3" s="51"/>
      <c r="HWG3" s="51"/>
      <c r="HWH3" s="51"/>
      <c r="HWI3" s="51"/>
      <c r="HWJ3" s="51"/>
      <c r="HWK3" s="51"/>
      <c r="HWL3" s="51"/>
      <c r="HWM3" s="51"/>
      <c r="HWN3" s="51"/>
      <c r="HWO3" s="51"/>
      <c r="HWP3" s="51"/>
      <c r="HWQ3" s="51"/>
      <c r="HWR3" s="51"/>
      <c r="HWS3" s="51"/>
      <c r="HWT3" s="51"/>
      <c r="HWU3" s="51"/>
      <c r="HWV3" s="51"/>
      <c r="HWW3" s="51"/>
      <c r="HWX3" s="51"/>
      <c r="HWY3" s="51"/>
      <c r="HWZ3" s="51"/>
      <c r="HXA3" s="51"/>
      <c r="HXB3" s="51"/>
      <c r="HXC3" s="51"/>
      <c r="HXD3" s="51"/>
      <c r="HXE3" s="51"/>
      <c r="HXF3" s="51"/>
      <c r="HXG3" s="51"/>
      <c r="HXH3" s="51"/>
      <c r="HXI3" s="51"/>
      <c r="HXJ3" s="51"/>
      <c r="HXK3" s="51"/>
      <c r="HXL3" s="51"/>
      <c r="HXM3" s="51"/>
      <c r="HXN3" s="51"/>
      <c r="HXO3" s="51"/>
      <c r="HXP3" s="51"/>
      <c r="HXQ3" s="51"/>
      <c r="HXR3" s="51"/>
      <c r="HXS3" s="51"/>
      <c r="HXT3" s="51"/>
      <c r="HXU3" s="51"/>
      <c r="HXV3" s="51"/>
      <c r="HXW3" s="51"/>
      <c r="HXX3" s="51"/>
      <c r="HXY3" s="51"/>
      <c r="HXZ3" s="51"/>
      <c r="HYA3" s="51"/>
      <c r="HYB3" s="51"/>
      <c r="HYC3" s="51"/>
      <c r="HYD3" s="51"/>
      <c r="HYE3" s="51"/>
      <c r="HYF3" s="51"/>
      <c r="HYG3" s="51"/>
      <c r="HYH3" s="51"/>
      <c r="HYI3" s="51"/>
      <c r="HYJ3" s="51"/>
      <c r="HYK3" s="51"/>
      <c r="HYL3" s="51"/>
      <c r="HYM3" s="51"/>
      <c r="HYN3" s="51"/>
      <c r="HYO3" s="51"/>
      <c r="HYP3" s="51"/>
      <c r="HYQ3" s="51"/>
      <c r="HYR3" s="51"/>
      <c r="HYS3" s="51"/>
      <c r="HYT3" s="51"/>
      <c r="HYU3" s="51"/>
      <c r="HYV3" s="51"/>
      <c r="HYW3" s="51"/>
      <c r="HYX3" s="51"/>
      <c r="HYY3" s="51"/>
      <c r="HYZ3" s="51"/>
      <c r="HZA3" s="51"/>
      <c r="HZB3" s="51"/>
      <c r="HZC3" s="51"/>
      <c r="HZD3" s="51"/>
      <c r="HZE3" s="51"/>
      <c r="HZF3" s="51"/>
      <c r="HZG3" s="51"/>
      <c r="HZH3" s="51"/>
      <c r="HZI3" s="51"/>
      <c r="HZJ3" s="51"/>
      <c r="HZK3" s="51"/>
      <c r="HZL3" s="51"/>
      <c r="HZM3" s="51"/>
      <c r="HZN3" s="51"/>
      <c r="HZO3" s="51"/>
      <c r="HZP3" s="51"/>
      <c r="HZQ3" s="51"/>
      <c r="HZR3" s="51"/>
      <c r="HZS3" s="51"/>
      <c r="HZT3" s="51"/>
      <c r="HZU3" s="51"/>
      <c r="HZV3" s="51"/>
      <c r="HZW3" s="51"/>
      <c r="HZX3" s="51"/>
      <c r="HZY3" s="51"/>
      <c r="HZZ3" s="51"/>
      <c r="IAA3" s="51"/>
      <c r="IAB3" s="51"/>
      <c r="IAC3" s="51"/>
      <c r="IAD3" s="51"/>
      <c r="IAE3" s="51"/>
      <c r="IAF3" s="51"/>
      <c r="IAG3" s="51"/>
      <c r="IAH3" s="51"/>
      <c r="IAI3" s="51"/>
      <c r="IAJ3" s="51"/>
      <c r="IAK3" s="51"/>
      <c r="IAL3" s="51"/>
      <c r="IAM3" s="51"/>
      <c r="IAN3" s="51"/>
      <c r="IAO3" s="51"/>
      <c r="IAP3" s="51"/>
      <c r="IAQ3" s="51"/>
      <c r="IAR3" s="51"/>
      <c r="IAS3" s="51"/>
      <c r="IAT3" s="51"/>
      <c r="IAU3" s="51"/>
      <c r="IAV3" s="51"/>
      <c r="IAW3" s="51"/>
      <c r="IAX3" s="51"/>
      <c r="IAY3" s="51"/>
      <c r="IAZ3" s="51"/>
      <c r="IBA3" s="51"/>
      <c r="IBB3" s="51"/>
      <c r="IBC3" s="51"/>
      <c r="IBD3" s="51"/>
      <c r="IBE3" s="51"/>
      <c r="IBF3" s="51"/>
      <c r="IBG3" s="51"/>
      <c r="IBH3" s="51"/>
      <c r="IBI3" s="51"/>
      <c r="IBJ3" s="51"/>
      <c r="IBK3" s="51"/>
      <c r="IBL3" s="51"/>
      <c r="IBM3" s="51"/>
      <c r="IBN3" s="51"/>
      <c r="IBO3" s="51"/>
      <c r="IBP3" s="51"/>
      <c r="IBQ3" s="51"/>
      <c r="IBR3" s="51"/>
      <c r="IBS3" s="51"/>
      <c r="IBT3" s="51"/>
      <c r="IBU3" s="51"/>
      <c r="IBV3" s="51"/>
      <c r="IBW3" s="51"/>
      <c r="IBX3" s="51"/>
      <c r="IBY3" s="51"/>
      <c r="IBZ3" s="51"/>
      <c r="ICA3" s="51"/>
      <c r="ICB3" s="51"/>
      <c r="ICC3" s="51"/>
      <c r="ICD3" s="51"/>
      <c r="ICE3" s="51"/>
      <c r="ICF3" s="51"/>
      <c r="ICG3" s="51"/>
      <c r="ICH3" s="51"/>
      <c r="ICI3" s="51"/>
      <c r="ICJ3" s="51"/>
      <c r="ICK3" s="51"/>
      <c r="ICL3" s="51"/>
      <c r="ICM3" s="51"/>
      <c r="ICN3" s="51"/>
      <c r="ICO3" s="51"/>
      <c r="ICP3" s="51"/>
      <c r="ICQ3" s="51"/>
      <c r="ICR3" s="51"/>
      <c r="ICS3" s="51"/>
      <c r="ICT3" s="51"/>
      <c r="ICU3" s="51"/>
      <c r="ICV3" s="51"/>
      <c r="ICW3" s="51"/>
      <c r="ICX3" s="51"/>
      <c r="ICY3" s="51"/>
      <c r="ICZ3" s="51"/>
      <c r="IDA3" s="51"/>
      <c r="IDB3" s="51"/>
      <c r="IDC3" s="51"/>
      <c r="IDD3" s="51"/>
      <c r="IDE3" s="51"/>
      <c r="IDF3" s="51"/>
      <c r="IDG3" s="51"/>
      <c r="IDH3" s="51"/>
      <c r="IDI3" s="51"/>
      <c r="IDJ3" s="51"/>
      <c r="IDK3" s="51"/>
      <c r="IDL3" s="51"/>
      <c r="IDM3" s="51"/>
      <c r="IDN3" s="51"/>
      <c r="IDO3" s="51"/>
      <c r="IDP3" s="51"/>
      <c r="IDQ3" s="51"/>
      <c r="IDR3" s="51"/>
      <c r="IDS3" s="51"/>
      <c r="IDT3" s="51"/>
      <c r="IDU3" s="51"/>
      <c r="IDV3" s="51"/>
      <c r="IDW3" s="51"/>
      <c r="IDX3" s="51"/>
      <c r="IDY3" s="51"/>
      <c r="IDZ3" s="51"/>
      <c r="IEA3" s="51"/>
      <c r="IEB3" s="51"/>
      <c r="IEC3" s="51"/>
      <c r="IED3" s="51"/>
      <c r="IEE3" s="51"/>
      <c r="IEF3" s="51"/>
      <c r="IEG3" s="51"/>
      <c r="IEH3" s="51"/>
      <c r="IEI3" s="51"/>
      <c r="IEJ3" s="51"/>
      <c r="IEK3" s="51"/>
      <c r="IEL3" s="51"/>
      <c r="IEM3" s="51"/>
      <c r="IEN3" s="51"/>
      <c r="IEO3" s="51"/>
      <c r="IEP3" s="51"/>
      <c r="IEQ3" s="51"/>
      <c r="IER3" s="51"/>
      <c r="IES3" s="51"/>
      <c r="IET3" s="51"/>
      <c r="IEU3" s="51"/>
      <c r="IEV3" s="51"/>
      <c r="IEW3" s="51"/>
      <c r="IEX3" s="51"/>
      <c r="IEY3" s="51"/>
      <c r="IEZ3" s="51"/>
      <c r="IFA3" s="51"/>
      <c r="IFB3" s="51"/>
      <c r="IFC3" s="51"/>
      <c r="IFD3" s="51"/>
      <c r="IFE3" s="51"/>
      <c r="IFF3" s="51"/>
      <c r="IFG3" s="51"/>
      <c r="IFH3" s="51"/>
      <c r="IFI3" s="51"/>
      <c r="IFJ3" s="51"/>
      <c r="IFK3" s="51"/>
      <c r="IFL3" s="51"/>
      <c r="IFM3" s="51"/>
      <c r="IFN3" s="51"/>
      <c r="IFO3" s="51"/>
      <c r="IFP3" s="51"/>
      <c r="IFQ3" s="51"/>
      <c r="IFR3" s="51"/>
      <c r="IFS3" s="51"/>
      <c r="IFT3" s="51"/>
      <c r="IFU3" s="51"/>
      <c r="IFV3" s="51"/>
      <c r="IFW3" s="51"/>
      <c r="IFX3" s="51"/>
      <c r="IFY3" s="51"/>
      <c r="IFZ3" s="51"/>
      <c r="IGA3" s="51"/>
      <c r="IGB3" s="51"/>
      <c r="IGC3" s="51"/>
      <c r="IGD3" s="51"/>
      <c r="IGE3" s="51"/>
      <c r="IGF3" s="51"/>
      <c r="IGG3" s="51"/>
      <c r="IGH3" s="51"/>
      <c r="IGI3" s="51"/>
      <c r="IGJ3" s="51"/>
      <c r="IGK3" s="51"/>
      <c r="IGL3" s="51"/>
      <c r="IGM3" s="51"/>
      <c r="IGN3" s="51"/>
      <c r="IGO3" s="51"/>
      <c r="IGP3" s="51"/>
      <c r="IGQ3" s="51"/>
      <c r="IGR3" s="51"/>
      <c r="IGS3" s="51"/>
      <c r="IGT3" s="51"/>
      <c r="IGU3" s="51"/>
      <c r="IGV3" s="51"/>
      <c r="IGW3" s="51"/>
      <c r="IGX3" s="51"/>
      <c r="IGY3" s="51"/>
      <c r="IGZ3" s="51"/>
      <c r="IHA3" s="51"/>
      <c r="IHB3" s="51"/>
      <c r="IHC3" s="51"/>
      <c r="IHD3" s="51"/>
      <c r="IHE3" s="51"/>
      <c r="IHF3" s="51"/>
      <c r="IHG3" s="51"/>
      <c r="IHH3" s="51"/>
      <c r="IHI3" s="51"/>
      <c r="IHJ3" s="51"/>
      <c r="IHK3" s="51"/>
      <c r="IHL3" s="51"/>
      <c r="IHM3" s="51"/>
      <c r="IHN3" s="51"/>
      <c r="IHO3" s="51"/>
      <c r="IHP3" s="51"/>
      <c r="IHQ3" s="51"/>
      <c r="IHR3" s="51"/>
      <c r="IHS3" s="51"/>
      <c r="IHT3" s="51"/>
      <c r="IHU3" s="51"/>
      <c r="IHV3" s="51"/>
      <c r="IHW3" s="51"/>
      <c r="IHX3" s="51"/>
      <c r="IHY3" s="51"/>
      <c r="IHZ3" s="51"/>
      <c r="IIA3" s="51"/>
      <c r="IIB3" s="51"/>
      <c r="IIC3" s="51"/>
      <c r="IID3" s="51"/>
      <c r="IIE3" s="51"/>
      <c r="IIF3" s="51"/>
      <c r="IIG3" s="51"/>
      <c r="IIH3" s="51"/>
      <c r="III3" s="51"/>
      <c r="IIJ3" s="51"/>
      <c r="IIK3" s="51"/>
      <c r="IIL3" s="51"/>
      <c r="IIM3" s="51"/>
      <c r="IIN3" s="51"/>
      <c r="IIO3" s="51"/>
      <c r="IIP3" s="51"/>
      <c r="IIQ3" s="51"/>
      <c r="IIR3" s="51"/>
      <c r="IIS3" s="51"/>
      <c r="IIT3" s="51"/>
      <c r="IIU3" s="51"/>
      <c r="IIV3" s="51"/>
      <c r="IIW3" s="51"/>
      <c r="IIX3" s="51"/>
      <c r="IIY3" s="51"/>
      <c r="IIZ3" s="51"/>
      <c r="IJA3" s="51"/>
      <c r="IJB3" s="51"/>
      <c r="IJC3" s="51"/>
      <c r="IJD3" s="51"/>
      <c r="IJE3" s="51"/>
      <c r="IJF3" s="51"/>
      <c r="IJG3" s="51"/>
      <c r="IJH3" s="51"/>
      <c r="IJI3" s="51"/>
      <c r="IJJ3" s="51"/>
      <c r="IJK3" s="51"/>
      <c r="IJL3" s="51"/>
      <c r="IJM3" s="51"/>
      <c r="IJN3" s="51"/>
      <c r="IJO3" s="51"/>
      <c r="IJP3" s="51"/>
      <c r="IJQ3" s="51"/>
      <c r="IJR3" s="51"/>
      <c r="IJS3" s="51"/>
      <c r="IJT3" s="51"/>
      <c r="IJU3" s="51"/>
      <c r="IJV3" s="51"/>
      <c r="IJW3" s="51"/>
      <c r="IJX3" s="51"/>
      <c r="IJY3" s="51"/>
      <c r="IJZ3" s="51"/>
      <c r="IKA3" s="51"/>
      <c r="IKB3" s="51"/>
      <c r="IKC3" s="51"/>
      <c r="IKD3" s="51"/>
      <c r="IKE3" s="51"/>
      <c r="IKF3" s="51"/>
      <c r="IKG3" s="51"/>
      <c r="IKH3" s="51"/>
      <c r="IKI3" s="51"/>
      <c r="IKJ3" s="51"/>
      <c r="IKK3" s="51"/>
      <c r="IKL3" s="51"/>
      <c r="IKM3" s="51"/>
      <c r="IKN3" s="51"/>
      <c r="IKO3" s="51"/>
      <c r="IKP3" s="51"/>
      <c r="IKQ3" s="51"/>
      <c r="IKR3" s="51"/>
      <c r="IKS3" s="51"/>
      <c r="IKT3" s="51"/>
      <c r="IKU3" s="51"/>
      <c r="IKV3" s="51"/>
      <c r="IKW3" s="51"/>
      <c r="IKX3" s="51"/>
      <c r="IKY3" s="51"/>
      <c r="IKZ3" s="51"/>
      <c r="ILA3" s="51"/>
      <c r="ILB3" s="51"/>
      <c r="ILC3" s="51"/>
      <c r="ILD3" s="51"/>
      <c r="ILE3" s="51"/>
      <c r="ILF3" s="51"/>
      <c r="ILG3" s="51"/>
      <c r="ILH3" s="51"/>
      <c r="ILI3" s="51"/>
      <c r="ILJ3" s="51"/>
      <c r="ILK3" s="51"/>
      <c r="ILL3" s="51"/>
      <c r="ILM3" s="51"/>
      <c r="ILN3" s="51"/>
      <c r="ILO3" s="51"/>
      <c r="ILP3" s="51"/>
      <c r="ILQ3" s="51"/>
      <c r="ILR3" s="51"/>
      <c r="ILS3" s="51"/>
      <c r="ILT3" s="51"/>
      <c r="ILU3" s="51"/>
      <c r="ILV3" s="51"/>
      <c r="ILW3" s="51"/>
      <c r="ILX3" s="51"/>
      <c r="ILY3" s="51"/>
      <c r="ILZ3" s="51"/>
      <c r="IMA3" s="51"/>
      <c r="IMB3" s="51"/>
      <c r="IMC3" s="51"/>
      <c r="IMD3" s="51"/>
      <c r="IME3" s="51"/>
      <c r="IMF3" s="51"/>
      <c r="IMG3" s="51"/>
      <c r="IMH3" s="51"/>
      <c r="IMI3" s="51"/>
      <c r="IMJ3" s="51"/>
      <c r="IMK3" s="51"/>
      <c r="IML3" s="51"/>
      <c r="IMM3" s="51"/>
      <c r="IMN3" s="51"/>
      <c r="IMO3" s="51"/>
      <c r="IMP3" s="51"/>
      <c r="IMQ3" s="51"/>
      <c r="IMR3" s="51"/>
      <c r="IMS3" s="51"/>
      <c r="IMT3" s="51"/>
      <c r="IMU3" s="51"/>
      <c r="IMV3" s="51"/>
      <c r="IMW3" s="51"/>
      <c r="IMX3" s="51"/>
      <c r="IMY3" s="51"/>
      <c r="IMZ3" s="51"/>
      <c r="INA3" s="51"/>
      <c r="INB3" s="51"/>
      <c r="INC3" s="51"/>
      <c r="IND3" s="51"/>
      <c r="INE3" s="51"/>
      <c r="INF3" s="51"/>
      <c r="ING3" s="51"/>
      <c r="INH3" s="51"/>
      <c r="INI3" s="51"/>
      <c r="INJ3" s="51"/>
      <c r="INK3" s="51"/>
      <c r="INL3" s="51"/>
      <c r="INM3" s="51"/>
      <c r="INN3" s="51"/>
      <c r="INO3" s="51"/>
      <c r="INP3" s="51"/>
      <c r="INQ3" s="51"/>
      <c r="INR3" s="51"/>
      <c r="INS3" s="51"/>
      <c r="INT3" s="51"/>
      <c r="INU3" s="51"/>
      <c r="INV3" s="51"/>
      <c r="INW3" s="51"/>
      <c r="INX3" s="51"/>
      <c r="INY3" s="51"/>
      <c r="INZ3" s="51"/>
      <c r="IOA3" s="51"/>
      <c r="IOB3" s="51"/>
      <c r="IOC3" s="51"/>
      <c r="IOD3" s="51"/>
      <c r="IOE3" s="51"/>
      <c r="IOF3" s="51"/>
      <c r="IOG3" s="51"/>
      <c r="IOH3" s="51"/>
      <c r="IOI3" s="51"/>
      <c r="IOJ3" s="51"/>
      <c r="IOK3" s="51"/>
      <c r="IOL3" s="51"/>
      <c r="IOM3" s="51"/>
      <c r="ION3" s="51"/>
      <c r="IOO3" s="51"/>
      <c r="IOP3" s="51"/>
      <c r="IOQ3" s="51"/>
      <c r="IOR3" s="51"/>
      <c r="IOS3" s="51"/>
      <c r="IOT3" s="51"/>
      <c r="IOU3" s="51"/>
      <c r="IOV3" s="51"/>
      <c r="IOW3" s="51"/>
      <c r="IOX3" s="51"/>
      <c r="IOY3" s="51"/>
      <c r="IOZ3" s="51"/>
      <c r="IPA3" s="51"/>
      <c r="IPB3" s="51"/>
      <c r="IPC3" s="51"/>
      <c r="IPD3" s="51"/>
      <c r="IPE3" s="51"/>
      <c r="IPF3" s="51"/>
      <c r="IPG3" s="51"/>
      <c r="IPH3" s="51"/>
      <c r="IPI3" s="51"/>
      <c r="IPJ3" s="51"/>
      <c r="IPK3" s="51"/>
      <c r="IPL3" s="51"/>
      <c r="IPM3" s="51"/>
      <c r="IPN3" s="51"/>
      <c r="IPO3" s="51"/>
      <c r="IPP3" s="51"/>
      <c r="IPQ3" s="51"/>
      <c r="IPR3" s="51"/>
      <c r="IPS3" s="51"/>
      <c r="IPT3" s="51"/>
      <c r="IPU3" s="51"/>
      <c r="IPV3" s="51"/>
      <c r="IPW3" s="51"/>
      <c r="IPX3" s="51"/>
      <c r="IPY3" s="51"/>
      <c r="IPZ3" s="51"/>
      <c r="IQA3" s="51"/>
      <c r="IQB3" s="51"/>
      <c r="IQC3" s="51"/>
      <c r="IQD3" s="51"/>
      <c r="IQE3" s="51"/>
      <c r="IQF3" s="51"/>
      <c r="IQG3" s="51"/>
      <c r="IQH3" s="51"/>
      <c r="IQI3" s="51"/>
      <c r="IQJ3" s="51"/>
      <c r="IQK3" s="51"/>
      <c r="IQL3" s="51"/>
      <c r="IQM3" s="51"/>
      <c r="IQN3" s="51"/>
      <c r="IQO3" s="51"/>
      <c r="IQP3" s="51"/>
      <c r="IQQ3" s="51"/>
      <c r="IQR3" s="51"/>
      <c r="IQS3" s="51"/>
      <c r="IQT3" s="51"/>
      <c r="IQU3" s="51"/>
      <c r="IQV3" s="51"/>
      <c r="IQW3" s="51"/>
      <c r="IQX3" s="51"/>
      <c r="IQY3" s="51"/>
      <c r="IQZ3" s="51"/>
      <c r="IRA3" s="51"/>
      <c r="IRB3" s="51"/>
      <c r="IRC3" s="51"/>
      <c r="IRD3" s="51"/>
      <c r="IRE3" s="51"/>
      <c r="IRF3" s="51"/>
      <c r="IRG3" s="51"/>
      <c r="IRH3" s="51"/>
      <c r="IRI3" s="51"/>
      <c r="IRJ3" s="51"/>
      <c r="IRK3" s="51"/>
      <c r="IRL3" s="51"/>
      <c r="IRM3" s="51"/>
      <c r="IRN3" s="51"/>
      <c r="IRO3" s="51"/>
      <c r="IRP3" s="51"/>
      <c r="IRQ3" s="51"/>
      <c r="IRR3" s="51"/>
      <c r="IRS3" s="51"/>
      <c r="IRT3" s="51"/>
      <c r="IRU3" s="51"/>
      <c r="IRV3" s="51"/>
      <c r="IRW3" s="51"/>
      <c r="IRX3" s="51"/>
      <c r="IRY3" s="51"/>
      <c r="IRZ3" s="51"/>
      <c r="ISA3" s="51"/>
      <c r="ISB3" s="51"/>
      <c r="ISC3" s="51"/>
      <c r="ISD3" s="51"/>
      <c r="ISE3" s="51"/>
      <c r="ISF3" s="51"/>
      <c r="ISG3" s="51"/>
      <c r="ISH3" s="51"/>
      <c r="ISI3" s="51"/>
      <c r="ISJ3" s="51"/>
      <c r="ISK3" s="51"/>
      <c r="ISL3" s="51"/>
      <c r="ISM3" s="51"/>
      <c r="ISN3" s="51"/>
      <c r="ISO3" s="51"/>
      <c r="ISP3" s="51"/>
      <c r="ISQ3" s="51"/>
      <c r="ISR3" s="51"/>
      <c r="ISS3" s="51"/>
      <c r="IST3" s="51"/>
      <c r="ISU3" s="51"/>
      <c r="ISV3" s="51"/>
      <c r="ISW3" s="51"/>
      <c r="ISX3" s="51"/>
      <c r="ISY3" s="51"/>
      <c r="ISZ3" s="51"/>
      <c r="ITA3" s="51"/>
      <c r="ITB3" s="51"/>
      <c r="ITC3" s="51"/>
      <c r="ITD3" s="51"/>
      <c r="ITE3" s="51"/>
      <c r="ITF3" s="51"/>
      <c r="ITG3" s="51"/>
      <c r="ITH3" s="51"/>
      <c r="ITI3" s="51"/>
      <c r="ITJ3" s="51"/>
      <c r="ITK3" s="51"/>
      <c r="ITL3" s="51"/>
      <c r="ITM3" s="51"/>
      <c r="ITN3" s="51"/>
      <c r="ITO3" s="51"/>
      <c r="ITP3" s="51"/>
      <c r="ITQ3" s="51"/>
      <c r="ITR3" s="51"/>
      <c r="ITS3" s="51"/>
      <c r="ITT3" s="51"/>
      <c r="ITU3" s="51"/>
      <c r="ITV3" s="51"/>
      <c r="ITW3" s="51"/>
      <c r="ITX3" s="51"/>
      <c r="ITY3" s="51"/>
      <c r="ITZ3" s="51"/>
      <c r="IUA3" s="51"/>
      <c r="IUB3" s="51"/>
      <c r="IUC3" s="51"/>
      <c r="IUD3" s="51"/>
      <c r="IUE3" s="51"/>
      <c r="IUF3" s="51"/>
      <c r="IUG3" s="51"/>
      <c r="IUH3" s="51"/>
      <c r="IUI3" s="51"/>
      <c r="IUJ3" s="51"/>
      <c r="IUK3" s="51"/>
      <c r="IUL3" s="51"/>
      <c r="IUM3" s="51"/>
      <c r="IUN3" s="51"/>
      <c r="IUO3" s="51"/>
      <c r="IUP3" s="51"/>
      <c r="IUQ3" s="51"/>
      <c r="IUR3" s="51"/>
      <c r="IUS3" s="51"/>
      <c r="IUT3" s="51"/>
      <c r="IUU3" s="51"/>
      <c r="IUV3" s="51"/>
      <c r="IUW3" s="51"/>
      <c r="IUX3" s="51"/>
      <c r="IUY3" s="51"/>
      <c r="IUZ3" s="51"/>
      <c r="IVA3" s="51"/>
      <c r="IVB3" s="51"/>
      <c r="IVC3" s="51"/>
      <c r="IVD3" s="51"/>
      <c r="IVE3" s="51"/>
      <c r="IVF3" s="51"/>
      <c r="IVG3" s="51"/>
      <c r="IVH3" s="51"/>
      <c r="IVI3" s="51"/>
      <c r="IVJ3" s="51"/>
      <c r="IVK3" s="51"/>
      <c r="IVL3" s="51"/>
      <c r="IVM3" s="51"/>
      <c r="IVN3" s="51"/>
      <c r="IVO3" s="51"/>
      <c r="IVP3" s="51"/>
      <c r="IVQ3" s="51"/>
      <c r="IVR3" s="51"/>
      <c r="IVS3" s="51"/>
      <c r="IVT3" s="51"/>
      <c r="IVU3" s="51"/>
      <c r="IVV3" s="51"/>
      <c r="IVW3" s="51"/>
      <c r="IVX3" s="51"/>
      <c r="IVY3" s="51"/>
      <c r="IVZ3" s="51"/>
      <c r="IWA3" s="51"/>
      <c r="IWB3" s="51"/>
      <c r="IWC3" s="51"/>
      <c r="IWD3" s="51"/>
      <c r="IWE3" s="51"/>
      <c r="IWF3" s="51"/>
      <c r="IWG3" s="51"/>
      <c r="IWH3" s="51"/>
      <c r="IWI3" s="51"/>
      <c r="IWJ3" s="51"/>
      <c r="IWK3" s="51"/>
      <c r="IWL3" s="51"/>
      <c r="IWM3" s="51"/>
      <c r="IWN3" s="51"/>
      <c r="IWO3" s="51"/>
      <c r="IWP3" s="51"/>
      <c r="IWQ3" s="51"/>
      <c r="IWR3" s="51"/>
      <c r="IWS3" s="51"/>
      <c r="IWT3" s="51"/>
      <c r="IWU3" s="51"/>
      <c r="IWV3" s="51"/>
      <c r="IWW3" s="51"/>
      <c r="IWX3" s="51"/>
      <c r="IWY3" s="51"/>
      <c r="IWZ3" s="51"/>
      <c r="IXA3" s="51"/>
      <c r="IXB3" s="51"/>
      <c r="IXC3" s="51"/>
      <c r="IXD3" s="51"/>
      <c r="IXE3" s="51"/>
      <c r="IXF3" s="51"/>
      <c r="IXG3" s="51"/>
      <c r="IXH3" s="51"/>
      <c r="IXI3" s="51"/>
      <c r="IXJ3" s="51"/>
      <c r="IXK3" s="51"/>
      <c r="IXL3" s="51"/>
      <c r="IXM3" s="51"/>
      <c r="IXN3" s="51"/>
      <c r="IXO3" s="51"/>
      <c r="IXP3" s="51"/>
      <c r="IXQ3" s="51"/>
      <c r="IXR3" s="51"/>
      <c r="IXS3" s="51"/>
      <c r="IXT3" s="51"/>
      <c r="IXU3" s="51"/>
      <c r="IXV3" s="51"/>
      <c r="IXW3" s="51"/>
      <c r="IXX3" s="51"/>
      <c r="IXY3" s="51"/>
      <c r="IXZ3" s="51"/>
      <c r="IYA3" s="51"/>
      <c r="IYB3" s="51"/>
      <c r="IYC3" s="51"/>
      <c r="IYD3" s="51"/>
      <c r="IYE3" s="51"/>
      <c r="IYF3" s="51"/>
      <c r="IYG3" s="51"/>
      <c r="IYH3" s="51"/>
      <c r="IYI3" s="51"/>
      <c r="IYJ3" s="51"/>
      <c r="IYK3" s="51"/>
      <c r="IYL3" s="51"/>
      <c r="IYM3" s="51"/>
      <c r="IYN3" s="51"/>
      <c r="IYO3" s="51"/>
      <c r="IYP3" s="51"/>
      <c r="IYQ3" s="51"/>
      <c r="IYR3" s="51"/>
      <c r="IYS3" s="51"/>
      <c r="IYT3" s="51"/>
      <c r="IYU3" s="51"/>
      <c r="IYV3" s="51"/>
      <c r="IYW3" s="51"/>
      <c r="IYX3" s="51"/>
      <c r="IYY3" s="51"/>
      <c r="IYZ3" s="51"/>
      <c r="IZA3" s="51"/>
      <c r="IZB3" s="51"/>
      <c r="IZC3" s="51"/>
      <c r="IZD3" s="51"/>
      <c r="IZE3" s="51"/>
      <c r="IZF3" s="51"/>
      <c r="IZG3" s="51"/>
      <c r="IZH3" s="51"/>
      <c r="IZI3" s="51"/>
      <c r="IZJ3" s="51"/>
      <c r="IZK3" s="51"/>
      <c r="IZL3" s="51"/>
      <c r="IZM3" s="51"/>
      <c r="IZN3" s="51"/>
      <c r="IZO3" s="51"/>
      <c r="IZP3" s="51"/>
      <c r="IZQ3" s="51"/>
      <c r="IZR3" s="51"/>
      <c r="IZS3" s="51"/>
      <c r="IZT3" s="51"/>
      <c r="IZU3" s="51"/>
      <c r="IZV3" s="51"/>
      <c r="IZW3" s="51"/>
      <c r="IZX3" s="51"/>
      <c r="IZY3" s="51"/>
      <c r="IZZ3" s="51"/>
      <c r="JAA3" s="51"/>
      <c r="JAB3" s="51"/>
      <c r="JAC3" s="51"/>
      <c r="JAD3" s="51"/>
      <c r="JAE3" s="51"/>
      <c r="JAF3" s="51"/>
      <c r="JAG3" s="51"/>
      <c r="JAH3" s="51"/>
      <c r="JAI3" s="51"/>
      <c r="JAJ3" s="51"/>
      <c r="JAK3" s="51"/>
      <c r="JAL3" s="51"/>
      <c r="JAM3" s="51"/>
      <c r="JAN3" s="51"/>
      <c r="JAO3" s="51"/>
      <c r="JAP3" s="51"/>
      <c r="JAQ3" s="51"/>
      <c r="JAR3" s="51"/>
      <c r="JAS3" s="51"/>
      <c r="JAT3" s="51"/>
      <c r="JAU3" s="51"/>
      <c r="JAV3" s="51"/>
      <c r="JAW3" s="51"/>
      <c r="JAX3" s="51"/>
      <c r="JAY3" s="51"/>
      <c r="JAZ3" s="51"/>
      <c r="JBA3" s="51"/>
      <c r="JBB3" s="51"/>
      <c r="JBC3" s="51"/>
      <c r="JBD3" s="51"/>
      <c r="JBE3" s="51"/>
      <c r="JBF3" s="51"/>
      <c r="JBG3" s="51"/>
      <c r="JBH3" s="51"/>
      <c r="JBI3" s="51"/>
      <c r="JBJ3" s="51"/>
      <c r="JBK3" s="51"/>
      <c r="JBL3" s="51"/>
      <c r="JBM3" s="51"/>
      <c r="JBN3" s="51"/>
      <c r="JBO3" s="51"/>
      <c r="JBP3" s="51"/>
      <c r="JBQ3" s="51"/>
      <c r="JBR3" s="51"/>
      <c r="JBS3" s="51"/>
      <c r="JBT3" s="51"/>
      <c r="JBU3" s="51"/>
      <c r="JBV3" s="51"/>
      <c r="JBW3" s="51"/>
      <c r="JBX3" s="51"/>
      <c r="JBY3" s="51"/>
      <c r="JBZ3" s="51"/>
      <c r="JCA3" s="51"/>
      <c r="JCB3" s="51"/>
      <c r="JCC3" s="51"/>
      <c r="JCD3" s="51"/>
      <c r="JCE3" s="51"/>
      <c r="JCF3" s="51"/>
      <c r="JCG3" s="51"/>
      <c r="JCH3" s="51"/>
      <c r="JCI3" s="51"/>
      <c r="JCJ3" s="51"/>
      <c r="JCK3" s="51"/>
      <c r="JCL3" s="51"/>
      <c r="JCM3" s="51"/>
      <c r="JCN3" s="51"/>
      <c r="JCO3" s="51"/>
      <c r="JCP3" s="51"/>
      <c r="JCQ3" s="51"/>
      <c r="JCR3" s="51"/>
      <c r="JCS3" s="51"/>
      <c r="JCT3" s="51"/>
      <c r="JCU3" s="51"/>
      <c r="JCV3" s="51"/>
      <c r="JCW3" s="51"/>
      <c r="JCX3" s="51"/>
      <c r="JCY3" s="51"/>
      <c r="JCZ3" s="51"/>
      <c r="JDA3" s="51"/>
      <c r="JDB3" s="51"/>
      <c r="JDC3" s="51"/>
      <c r="JDD3" s="51"/>
      <c r="JDE3" s="51"/>
      <c r="JDF3" s="51"/>
      <c r="JDG3" s="51"/>
      <c r="JDH3" s="51"/>
      <c r="JDI3" s="51"/>
      <c r="JDJ3" s="51"/>
      <c r="JDK3" s="51"/>
      <c r="JDL3" s="51"/>
      <c r="JDM3" s="51"/>
      <c r="JDN3" s="51"/>
      <c r="JDO3" s="51"/>
      <c r="JDP3" s="51"/>
      <c r="JDQ3" s="51"/>
      <c r="JDR3" s="51"/>
      <c r="JDS3" s="51"/>
      <c r="JDT3" s="51"/>
      <c r="JDU3" s="51"/>
      <c r="JDV3" s="51"/>
      <c r="JDW3" s="51"/>
      <c r="JDX3" s="51"/>
      <c r="JDY3" s="51"/>
      <c r="JDZ3" s="51"/>
      <c r="JEA3" s="51"/>
      <c r="JEB3" s="51"/>
      <c r="JEC3" s="51"/>
      <c r="JED3" s="51"/>
      <c r="JEE3" s="51"/>
      <c r="JEF3" s="51"/>
      <c r="JEG3" s="51"/>
      <c r="JEH3" s="51"/>
      <c r="JEI3" s="51"/>
      <c r="JEJ3" s="51"/>
      <c r="JEK3" s="51"/>
      <c r="JEL3" s="51"/>
      <c r="JEM3" s="51"/>
      <c r="JEN3" s="51"/>
      <c r="JEO3" s="51"/>
      <c r="JEP3" s="51"/>
      <c r="JEQ3" s="51"/>
      <c r="JER3" s="51"/>
      <c r="JES3" s="51"/>
      <c r="JET3" s="51"/>
      <c r="JEU3" s="51"/>
      <c r="JEV3" s="51"/>
      <c r="JEW3" s="51"/>
      <c r="JEX3" s="51"/>
      <c r="JEY3" s="51"/>
      <c r="JEZ3" s="51"/>
      <c r="JFA3" s="51"/>
      <c r="JFB3" s="51"/>
      <c r="JFC3" s="51"/>
      <c r="JFD3" s="51"/>
      <c r="JFE3" s="51"/>
      <c r="JFF3" s="51"/>
      <c r="JFG3" s="51"/>
      <c r="JFH3" s="51"/>
      <c r="JFI3" s="51"/>
      <c r="JFJ3" s="51"/>
      <c r="JFK3" s="51"/>
      <c r="JFL3" s="51"/>
      <c r="JFM3" s="51"/>
      <c r="JFN3" s="51"/>
      <c r="JFO3" s="51"/>
      <c r="JFP3" s="51"/>
      <c r="JFQ3" s="51"/>
      <c r="JFR3" s="51"/>
      <c r="JFS3" s="51"/>
      <c r="JFT3" s="51"/>
      <c r="JFU3" s="51"/>
      <c r="JFV3" s="51"/>
      <c r="JFW3" s="51"/>
      <c r="JFX3" s="51"/>
      <c r="JFY3" s="51"/>
      <c r="JFZ3" s="51"/>
      <c r="JGA3" s="51"/>
      <c r="JGB3" s="51"/>
      <c r="JGC3" s="51"/>
      <c r="JGD3" s="51"/>
      <c r="JGE3" s="51"/>
      <c r="JGF3" s="51"/>
      <c r="JGG3" s="51"/>
      <c r="JGH3" s="51"/>
      <c r="JGI3" s="51"/>
      <c r="JGJ3" s="51"/>
      <c r="JGK3" s="51"/>
      <c r="JGL3" s="51"/>
      <c r="JGM3" s="51"/>
      <c r="JGN3" s="51"/>
      <c r="JGO3" s="51"/>
      <c r="JGP3" s="51"/>
      <c r="JGQ3" s="51"/>
      <c r="JGR3" s="51"/>
      <c r="JGS3" s="51"/>
      <c r="JGT3" s="51"/>
      <c r="JGU3" s="51"/>
      <c r="JGV3" s="51"/>
      <c r="JGW3" s="51"/>
      <c r="JGX3" s="51"/>
      <c r="JGY3" s="51"/>
      <c r="JGZ3" s="51"/>
      <c r="JHA3" s="51"/>
      <c r="JHB3" s="51"/>
      <c r="JHC3" s="51"/>
      <c r="JHD3" s="51"/>
      <c r="JHE3" s="51"/>
      <c r="JHF3" s="51"/>
      <c r="JHG3" s="51"/>
      <c r="JHH3" s="51"/>
      <c r="JHI3" s="51"/>
      <c r="JHJ3" s="51"/>
      <c r="JHK3" s="51"/>
      <c r="JHL3" s="51"/>
      <c r="JHM3" s="51"/>
      <c r="JHN3" s="51"/>
      <c r="JHO3" s="51"/>
      <c r="JHP3" s="51"/>
      <c r="JHQ3" s="51"/>
      <c r="JHR3" s="51"/>
      <c r="JHS3" s="51"/>
      <c r="JHT3" s="51"/>
      <c r="JHU3" s="51"/>
      <c r="JHV3" s="51"/>
      <c r="JHW3" s="51"/>
      <c r="JHX3" s="51"/>
      <c r="JHY3" s="51"/>
      <c r="JHZ3" s="51"/>
      <c r="JIA3" s="51"/>
      <c r="JIB3" s="51"/>
      <c r="JIC3" s="51"/>
      <c r="JID3" s="51"/>
      <c r="JIE3" s="51"/>
      <c r="JIF3" s="51"/>
      <c r="JIG3" s="51"/>
      <c r="JIH3" s="51"/>
      <c r="JII3" s="51"/>
      <c r="JIJ3" s="51"/>
      <c r="JIK3" s="51"/>
      <c r="JIL3" s="51"/>
      <c r="JIM3" s="51"/>
      <c r="JIN3" s="51"/>
      <c r="JIO3" s="51"/>
      <c r="JIP3" s="51"/>
      <c r="JIQ3" s="51"/>
      <c r="JIR3" s="51"/>
      <c r="JIS3" s="51"/>
      <c r="JIT3" s="51"/>
      <c r="JIU3" s="51"/>
      <c r="JIV3" s="51"/>
      <c r="JIW3" s="51"/>
      <c r="JIX3" s="51"/>
      <c r="JIY3" s="51"/>
      <c r="JIZ3" s="51"/>
      <c r="JJA3" s="51"/>
      <c r="JJB3" s="51"/>
      <c r="JJC3" s="51"/>
      <c r="JJD3" s="51"/>
      <c r="JJE3" s="51"/>
      <c r="JJF3" s="51"/>
      <c r="JJG3" s="51"/>
      <c r="JJH3" s="51"/>
      <c r="JJI3" s="51"/>
      <c r="JJJ3" s="51"/>
      <c r="JJK3" s="51"/>
      <c r="JJL3" s="51"/>
      <c r="JJM3" s="51"/>
      <c r="JJN3" s="51"/>
      <c r="JJO3" s="51"/>
      <c r="JJP3" s="51"/>
      <c r="JJQ3" s="51"/>
      <c r="JJR3" s="51"/>
      <c r="JJS3" s="51"/>
      <c r="JJT3" s="51"/>
      <c r="JJU3" s="51"/>
      <c r="JJV3" s="51"/>
      <c r="JJW3" s="51"/>
      <c r="JJX3" s="51"/>
      <c r="JJY3" s="51"/>
      <c r="JJZ3" s="51"/>
      <c r="JKA3" s="51"/>
      <c r="JKB3" s="51"/>
      <c r="JKC3" s="51"/>
      <c r="JKD3" s="51"/>
      <c r="JKE3" s="51"/>
      <c r="JKF3" s="51"/>
      <c r="JKG3" s="51"/>
      <c r="JKH3" s="51"/>
      <c r="JKI3" s="51"/>
      <c r="JKJ3" s="51"/>
      <c r="JKK3" s="51"/>
      <c r="JKL3" s="51"/>
      <c r="JKM3" s="51"/>
      <c r="JKN3" s="51"/>
      <c r="JKO3" s="51"/>
      <c r="JKP3" s="51"/>
      <c r="JKQ3" s="51"/>
      <c r="JKR3" s="51"/>
      <c r="JKS3" s="51"/>
      <c r="JKT3" s="51"/>
      <c r="JKU3" s="51"/>
      <c r="JKV3" s="51"/>
      <c r="JKW3" s="51"/>
      <c r="JKX3" s="51"/>
      <c r="JKY3" s="51"/>
      <c r="JKZ3" s="51"/>
      <c r="JLA3" s="51"/>
      <c r="JLB3" s="51"/>
      <c r="JLC3" s="51"/>
      <c r="JLD3" s="51"/>
      <c r="JLE3" s="51"/>
      <c r="JLF3" s="51"/>
      <c r="JLG3" s="51"/>
      <c r="JLH3" s="51"/>
      <c r="JLI3" s="51"/>
      <c r="JLJ3" s="51"/>
      <c r="JLK3" s="51"/>
      <c r="JLL3" s="51"/>
      <c r="JLM3" s="51"/>
      <c r="JLN3" s="51"/>
      <c r="JLO3" s="51"/>
      <c r="JLP3" s="51"/>
      <c r="JLQ3" s="51"/>
      <c r="JLR3" s="51"/>
      <c r="JLS3" s="51"/>
      <c r="JLT3" s="51"/>
      <c r="JLU3" s="51"/>
      <c r="JLV3" s="51"/>
      <c r="JLW3" s="51"/>
      <c r="JLX3" s="51"/>
      <c r="JLY3" s="51"/>
      <c r="JLZ3" s="51"/>
      <c r="JMA3" s="51"/>
      <c r="JMB3" s="51"/>
      <c r="JMC3" s="51"/>
      <c r="JMD3" s="51"/>
      <c r="JME3" s="51"/>
      <c r="JMF3" s="51"/>
      <c r="JMG3" s="51"/>
      <c r="JMH3" s="51"/>
      <c r="JMI3" s="51"/>
      <c r="JMJ3" s="51"/>
      <c r="JMK3" s="51"/>
      <c r="JML3" s="51"/>
      <c r="JMM3" s="51"/>
      <c r="JMN3" s="51"/>
      <c r="JMO3" s="51"/>
      <c r="JMP3" s="51"/>
      <c r="JMQ3" s="51"/>
      <c r="JMR3" s="51"/>
      <c r="JMS3" s="51"/>
      <c r="JMT3" s="51"/>
      <c r="JMU3" s="51"/>
      <c r="JMV3" s="51"/>
      <c r="JMW3" s="51"/>
      <c r="JMX3" s="51"/>
      <c r="JMY3" s="51"/>
      <c r="JMZ3" s="51"/>
      <c r="JNA3" s="51"/>
      <c r="JNB3" s="51"/>
      <c r="JNC3" s="51"/>
      <c r="JND3" s="51"/>
      <c r="JNE3" s="51"/>
      <c r="JNF3" s="51"/>
      <c r="JNG3" s="51"/>
      <c r="JNH3" s="51"/>
      <c r="JNI3" s="51"/>
      <c r="JNJ3" s="51"/>
      <c r="JNK3" s="51"/>
      <c r="JNL3" s="51"/>
      <c r="JNM3" s="51"/>
      <c r="JNN3" s="51"/>
      <c r="JNO3" s="51"/>
      <c r="JNP3" s="51"/>
      <c r="JNQ3" s="51"/>
      <c r="JNR3" s="51"/>
      <c r="JNS3" s="51"/>
      <c r="JNT3" s="51"/>
      <c r="JNU3" s="51"/>
      <c r="JNV3" s="51"/>
      <c r="JNW3" s="51"/>
      <c r="JNX3" s="51"/>
      <c r="JNY3" s="51"/>
      <c r="JNZ3" s="51"/>
      <c r="JOA3" s="51"/>
      <c r="JOB3" s="51"/>
      <c r="JOC3" s="51"/>
      <c r="JOD3" s="51"/>
      <c r="JOE3" s="51"/>
      <c r="JOF3" s="51"/>
      <c r="JOG3" s="51"/>
      <c r="JOH3" s="51"/>
      <c r="JOI3" s="51"/>
      <c r="JOJ3" s="51"/>
      <c r="JOK3" s="51"/>
      <c r="JOL3" s="51"/>
      <c r="JOM3" s="51"/>
      <c r="JON3" s="51"/>
      <c r="JOO3" s="51"/>
      <c r="JOP3" s="51"/>
      <c r="JOQ3" s="51"/>
      <c r="JOR3" s="51"/>
      <c r="JOS3" s="51"/>
      <c r="JOT3" s="51"/>
      <c r="JOU3" s="51"/>
      <c r="JOV3" s="51"/>
      <c r="JOW3" s="51"/>
      <c r="JOX3" s="51"/>
      <c r="JOY3" s="51"/>
      <c r="JOZ3" s="51"/>
      <c r="JPA3" s="51"/>
      <c r="JPB3" s="51"/>
      <c r="JPC3" s="51"/>
      <c r="JPD3" s="51"/>
      <c r="JPE3" s="51"/>
      <c r="JPF3" s="51"/>
      <c r="JPG3" s="51"/>
      <c r="JPH3" s="51"/>
      <c r="JPI3" s="51"/>
      <c r="JPJ3" s="51"/>
      <c r="JPK3" s="51"/>
      <c r="JPL3" s="51"/>
      <c r="JPM3" s="51"/>
      <c r="JPN3" s="51"/>
      <c r="JPO3" s="51"/>
      <c r="JPP3" s="51"/>
      <c r="JPQ3" s="51"/>
      <c r="JPR3" s="51"/>
      <c r="JPS3" s="51"/>
      <c r="JPT3" s="51"/>
      <c r="JPU3" s="51"/>
      <c r="JPV3" s="51"/>
      <c r="JPW3" s="51"/>
      <c r="JPX3" s="51"/>
      <c r="JPY3" s="51"/>
      <c r="JPZ3" s="51"/>
      <c r="JQA3" s="51"/>
      <c r="JQB3" s="51"/>
      <c r="JQC3" s="51"/>
      <c r="JQD3" s="51"/>
      <c r="JQE3" s="51"/>
      <c r="JQF3" s="51"/>
      <c r="JQG3" s="51"/>
      <c r="JQH3" s="51"/>
      <c r="JQI3" s="51"/>
      <c r="JQJ3" s="51"/>
      <c r="JQK3" s="51"/>
      <c r="JQL3" s="51"/>
      <c r="JQM3" s="51"/>
      <c r="JQN3" s="51"/>
      <c r="JQO3" s="51"/>
      <c r="JQP3" s="51"/>
      <c r="JQQ3" s="51"/>
      <c r="JQR3" s="51"/>
      <c r="JQS3" s="51"/>
      <c r="JQT3" s="51"/>
      <c r="JQU3" s="51"/>
      <c r="JQV3" s="51"/>
      <c r="JQW3" s="51"/>
      <c r="JQX3" s="51"/>
      <c r="JQY3" s="51"/>
      <c r="JQZ3" s="51"/>
      <c r="JRA3" s="51"/>
      <c r="JRB3" s="51"/>
      <c r="JRC3" s="51"/>
      <c r="JRD3" s="51"/>
      <c r="JRE3" s="51"/>
      <c r="JRF3" s="51"/>
      <c r="JRG3" s="51"/>
      <c r="JRH3" s="51"/>
      <c r="JRI3" s="51"/>
      <c r="JRJ3" s="51"/>
      <c r="JRK3" s="51"/>
      <c r="JRL3" s="51"/>
      <c r="JRM3" s="51"/>
      <c r="JRN3" s="51"/>
      <c r="JRO3" s="51"/>
      <c r="JRP3" s="51"/>
      <c r="JRQ3" s="51"/>
      <c r="JRR3" s="51"/>
      <c r="JRS3" s="51"/>
      <c r="JRT3" s="51"/>
      <c r="JRU3" s="51"/>
      <c r="JRV3" s="51"/>
      <c r="JRW3" s="51"/>
      <c r="JRX3" s="51"/>
      <c r="JRY3" s="51"/>
      <c r="JRZ3" s="51"/>
      <c r="JSA3" s="51"/>
      <c r="JSB3" s="51"/>
      <c r="JSC3" s="51"/>
      <c r="JSD3" s="51"/>
      <c r="JSE3" s="51"/>
      <c r="JSF3" s="51"/>
      <c r="JSG3" s="51"/>
      <c r="JSH3" s="51"/>
      <c r="JSI3" s="51"/>
      <c r="JSJ3" s="51"/>
      <c r="JSK3" s="51"/>
      <c r="JSL3" s="51"/>
      <c r="JSM3" s="51"/>
      <c r="JSN3" s="51"/>
      <c r="JSO3" s="51"/>
      <c r="JSP3" s="51"/>
      <c r="JSQ3" s="51"/>
      <c r="JSR3" s="51"/>
      <c r="JSS3" s="51"/>
      <c r="JST3" s="51"/>
      <c r="JSU3" s="51"/>
      <c r="JSV3" s="51"/>
      <c r="JSW3" s="51"/>
      <c r="JSX3" s="51"/>
      <c r="JSY3" s="51"/>
      <c r="JSZ3" s="51"/>
      <c r="JTA3" s="51"/>
      <c r="JTB3" s="51"/>
      <c r="JTC3" s="51"/>
      <c r="JTD3" s="51"/>
      <c r="JTE3" s="51"/>
      <c r="JTF3" s="51"/>
      <c r="JTG3" s="51"/>
      <c r="JTH3" s="51"/>
      <c r="JTI3" s="51"/>
      <c r="JTJ3" s="51"/>
      <c r="JTK3" s="51"/>
      <c r="JTL3" s="51"/>
      <c r="JTM3" s="51"/>
      <c r="JTN3" s="51"/>
      <c r="JTO3" s="51"/>
      <c r="JTP3" s="51"/>
      <c r="JTQ3" s="51"/>
      <c r="JTR3" s="51"/>
      <c r="JTS3" s="51"/>
      <c r="JTT3" s="51"/>
      <c r="JTU3" s="51"/>
      <c r="JTV3" s="51"/>
      <c r="JTW3" s="51"/>
      <c r="JTX3" s="51"/>
      <c r="JTY3" s="51"/>
      <c r="JTZ3" s="51"/>
      <c r="JUA3" s="51"/>
      <c r="JUB3" s="51"/>
      <c r="JUC3" s="51"/>
      <c r="JUD3" s="51"/>
      <c r="JUE3" s="51"/>
      <c r="JUF3" s="51"/>
      <c r="JUG3" s="51"/>
      <c r="JUH3" s="51"/>
      <c r="JUI3" s="51"/>
      <c r="JUJ3" s="51"/>
      <c r="JUK3" s="51"/>
      <c r="JUL3" s="51"/>
      <c r="JUM3" s="51"/>
      <c r="JUN3" s="51"/>
      <c r="JUO3" s="51"/>
      <c r="JUP3" s="51"/>
      <c r="JUQ3" s="51"/>
      <c r="JUR3" s="51"/>
      <c r="JUS3" s="51"/>
      <c r="JUT3" s="51"/>
      <c r="JUU3" s="51"/>
      <c r="JUV3" s="51"/>
      <c r="JUW3" s="51"/>
      <c r="JUX3" s="51"/>
      <c r="JUY3" s="51"/>
      <c r="JUZ3" s="51"/>
      <c r="JVA3" s="51"/>
      <c r="JVB3" s="51"/>
      <c r="JVC3" s="51"/>
      <c r="JVD3" s="51"/>
      <c r="JVE3" s="51"/>
      <c r="JVF3" s="51"/>
      <c r="JVG3" s="51"/>
      <c r="JVH3" s="51"/>
      <c r="JVI3" s="51"/>
      <c r="JVJ3" s="51"/>
      <c r="JVK3" s="51"/>
      <c r="JVL3" s="51"/>
      <c r="JVM3" s="51"/>
      <c r="JVN3" s="51"/>
      <c r="JVO3" s="51"/>
      <c r="JVP3" s="51"/>
      <c r="JVQ3" s="51"/>
      <c r="JVR3" s="51"/>
      <c r="JVS3" s="51"/>
      <c r="JVT3" s="51"/>
      <c r="JVU3" s="51"/>
      <c r="JVV3" s="51"/>
      <c r="JVW3" s="51"/>
      <c r="JVX3" s="51"/>
      <c r="JVY3" s="51"/>
      <c r="JVZ3" s="51"/>
      <c r="JWA3" s="51"/>
      <c r="JWB3" s="51"/>
      <c r="JWC3" s="51"/>
      <c r="JWD3" s="51"/>
      <c r="JWE3" s="51"/>
      <c r="JWF3" s="51"/>
      <c r="JWG3" s="51"/>
      <c r="JWH3" s="51"/>
      <c r="JWI3" s="51"/>
      <c r="JWJ3" s="51"/>
      <c r="JWK3" s="51"/>
      <c r="JWL3" s="51"/>
      <c r="JWM3" s="51"/>
      <c r="JWN3" s="51"/>
      <c r="JWO3" s="51"/>
      <c r="JWP3" s="51"/>
      <c r="JWQ3" s="51"/>
      <c r="JWR3" s="51"/>
      <c r="JWS3" s="51"/>
      <c r="JWT3" s="51"/>
      <c r="JWU3" s="51"/>
      <c r="JWV3" s="51"/>
      <c r="JWW3" s="51"/>
      <c r="JWX3" s="51"/>
      <c r="JWY3" s="51"/>
      <c r="JWZ3" s="51"/>
      <c r="JXA3" s="51"/>
      <c r="JXB3" s="51"/>
      <c r="JXC3" s="51"/>
      <c r="JXD3" s="51"/>
      <c r="JXE3" s="51"/>
      <c r="JXF3" s="51"/>
      <c r="JXG3" s="51"/>
      <c r="JXH3" s="51"/>
      <c r="JXI3" s="51"/>
      <c r="JXJ3" s="51"/>
      <c r="JXK3" s="51"/>
      <c r="JXL3" s="51"/>
      <c r="JXM3" s="51"/>
      <c r="JXN3" s="51"/>
      <c r="JXO3" s="51"/>
      <c r="JXP3" s="51"/>
      <c r="JXQ3" s="51"/>
      <c r="JXR3" s="51"/>
      <c r="JXS3" s="51"/>
      <c r="JXT3" s="51"/>
      <c r="JXU3" s="51"/>
      <c r="JXV3" s="51"/>
      <c r="JXW3" s="51"/>
      <c r="JXX3" s="51"/>
      <c r="JXY3" s="51"/>
      <c r="JXZ3" s="51"/>
      <c r="JYA3" s="51"/>
      <c r="JYB3" s="51"/>
      <c r="JYC3" s="51"/>
      <c r="JYD3" s="51"/>
      <c r="JYE3" s="51"/>
      <c r="JYF3" s="51"/>
      <c r="JYG3" s="51"/>
      <c r="JYH3" s="51"/>
      <c r="JYI3" s="51"/>
      <c r="JYJ3" s="51"/>
      <c r="JYK3" s="51"/>
      <c r="JYL3" s="51"/>
      <c r="JYM3" s="51"/>
      <c r="JYN3" s="51"/>
      <c r="JYO3" s="51"/>
      <c r="JYP3" s="51"/>
      <c r="JYQ3" s="51"/>
      <c r="JYR3" s="51"/>
      <c r="JYS3" s="51"/>
      <c r="JYT3" s="51"/>
      <c r="JYU3" s="51"/>
      <c r="JYV3" s="51"/>
      <c r="JYW3" s="51"/>
      <c r="JYX3" s="51"/>
      <c r="JYY3" s="51"/>
      <c r="JYZ3" s="51"/>
      <c r="JZA3" s="51"/>
      <c r="JZB3" s="51"/>
      <c r="JZC3" s="51"/>
      <c r="JZD3" s="51"/>
      <c r="JZE3" s="51"/>
      <c r="JZF3" s="51"/>
      <c r="JZG3" s="51"/>
      <c r="JZH3" s="51"/>
      <c r="JZI3" s="51"/>
      <c r="JZJ3" s="51"/>
      <c r="JZK3" s="51"/>
      <c r="JZL3" s="51"/>
      <c r="JZM3" s="51"/>
      <c r="JZN3" s="51"/>
      <c r="JZO3" s="51"/>
      <c r="JZP3" s="51"/>
      <c r="JZQ3" s="51"/>
      <c r="JZR3" s="51"/>
      <c r="JZS3" s="51"/>
      <c r="JZT3" s="51"/>
      <c r="JZU3" s="51"/>
      <c r="JZV3" s="51"/>
      <c r="JZW3" s="51"/>
      <c r="JZX3" s="51"/>
      <c r="JZY3" s="51"/>
      <c r="JZZ3" s="51"/>
      <c r="KAA3" s="51"/>
      <c r="KAB3" s="51"/>
      <c r="KAC3" s="51"/>
      <c r="KAD3" s="51"/>
      <c r="KAE3" s="51"/>
      <c r="KAF3" s="51"/>
      <c r="KAG3" s="51"/>
      <c r="KAH3" s="51"/>
      <c r="KAI3" s="51"/>
      <c r="KAJ3" s="51"/>
      <c r="KAK3" s="51"/>
      <c r="KAL3" s="51"/>
      <c r="KAM3" s="51"/>
      <c r="KAN3" s="51"/>
      <c r="KAO3" s="51"/>
      <c r="KAP3" s="51"/>
      <c r="KAQ3" s="51"/>
      <c r="KAR3" s="51"/>
      <c r="KAS3" s="51"/>
      <c r="KAT3" s="51"/>
      <c r="KAU3" s="51"/>
      <c r="KAV3" s="51"/>
      <c r="KAW3" s="51"/>
      <c r="KAX3" s="51"/>
      <c r="KAY3" s="51"/>
      <c r="KAZ3" s="51"/>
      <c r="KBA3" s="51"/>
      <c r="KBB3" s="51"/>
      <c r="KBC3" s="51"/>
      <c r="KBD3" s="51"/>
      <c r="KBE3" s="51"/>
      <c r="KBF3" s="51"/>
      <c r="KBG3" s="51"/>
      <c r="KBH3" s="51"/>
      <c r="KBI3" s="51"/>
      <c r="KBJ3" s="51"/>
      <c r="KBK3" s="51"/>
      <c r="KBL3" s="51"/>
      <c r="KBM3" s="51"/>
      <c r="KBN3" s="51"/>
      <c r="KBO3" s="51"/>
      <c r="KBP3" s="51"/>
      <c r="KBQ3" s="51"/>
      <c r="KBR3" s="51"/>
      <c r="KBS3" s="51"/>
      <c r="KBT3" s="51"/>
      <c r="KBU3" s="51"/>
      <c r="KBV3" s="51"/>
      <c r="KBW3" s="51"/>
      <c r="KBX3" s="51"/>
      <c r="KBY3" s="51"/>
      <c r="KBZ3" s="51"/>
      <c r="KCA3" s="51"/>
      <c r="KCB3" s="51"/>
      <c r="KCC3" s="51"/>
      <c r="KCD3" s="51"/>
      <c r="KCE3" s="51"/>
      <c r="KCF3" s="51"/>
      <c r="KCG3" s="51"/>
      <c r="KCH3" s="51"/>
      <c r="KCI3" s="51"/>
      <c r="KCJ3" s="51"/>
      <c r="KCK3" s="51"/>
      <c r="KCL3" s="51"/>
      <c r="KCM3" s="51"/>
      <c r="KCN3" s="51"/>
      <c r="KCO3" s="51"/>
      <c r="KCP3" s="51"/>
      <c r="KCQ3" s="51"/>
      <c r="KCR3" s="51"/>
      <c r="KCS3" s="51"/>
      <c r="KCT3" s="51"/>
      <c r="KCU3" s="51"/>
      <c r="KCV3" s="51"/>
      <c r="KCW3" s="51"/>
      <c r="KCX3" s="51"/>
      <c r="KCY3" s="51"/>
      <c r="KCZ3" s="51"/>
      <c r="KDA3" s="51"/>
      <c r="KDB3" s="51"/>
      <c r="KDC3" s="51"/>
      <c r="KDD3" s="51"/>
      <c r="KDE3" s="51"/>
      <c r="KDF3" s="51"/>
      <c r="KDG3" s="51"/>
      <c r="KDH3" s="51"/>
      <c r="KDI3" s="51"/>
      <c r="KDJ3" s="51"/>
      <c r="KDK3" s="51"/>
      <c r="KDL3" s="51"/>
      <c r="KDM3" s="51"/>
      <c r="KDN3" s="51"/>
      <c r="KDO3" s="51"/>
      <c r="KDP3" s="51"/>
      <c r="KDQ3" s="51"/>
      <c r="KDR3" s="51"/>
      <c r="KDS3" s="51"/>
      <c r="KDT3" s="51"/>
      <c r="KDU3" s="51"/>
      <c r="KDV3" s="51"/>
      <c r="KDW3" s="51"/>
      <c r="KDX3" s="51"/>
      <c r="KDY3" s="51"/>
      <c r="KDZ3" s="51"/>
      <c r="KEA3" s="51"/>
      <c r="KEB3" s="51"/>
      <c r="KEC3" s="51"/>
      <c r="KED3" s="51"/>
      <c r="KEE3" s="51"/>
      <c r="KEF3" s="51"/>
      <c r="KEG3" s="51"/>
      <c r="KEH3" s="51"/>
      <c r="KEI3" s="51"/>
      <c r="KEJ3" s="51"/>
      <c r="KEK3" s="51"/>
      <c r="KEL3" s="51"/>
      <c r="KEM3" s="51"/>
      <c r="KEN3" s="51"/>
      <c r="KEO3" s="51"/>
      <c r="KEP3" s="51"/>
      <c r="KEQ3" s="51"/>
      <c r="KER3" s="51"/>
      <c r="KES3" s="51"/>
      <c r="KET3" s="51"/>
      <c r="KEU3" s="51"/>
      <c r="KEV3" s="51"/>
      <c r="KEW3" s="51"/>
      <c r="KEX3" s="51"/>
      <c r="KEY3" s="51"/>
      <c r="KEZ3" s="51"/>
      <c r="KFA3" s="51"/>
      <c r="KFB3" s="51"/>
      <c r="KFC3" s="51"/>
      <c r="KFD3" s="51"/>
      <c r="KFE3" s="51"/>
      <c r="KFF3" s="51"/>
      <c r="KFG3" s="51"/>
      <c r="KFH3" s="51"/>
      <c r="KFI3" s="51"/>
      <c r="KFJ3" s="51"/>
      <c r="KFK3" s="51"/>
      <c r="KFL3" s="51"/>
      <c r="KFM3" s="51"/>
      <c r="KFN3" s="51"/>
      <c r="KFO3" s="51"/>
      <c r="KFP3" s="51"/>
      <c r="KFQ3" s="51"/>
      <c r="KFR3" s="51"/>
      <c r="KFS3" s="51"/>
      <c r="KFT3" s="51"/>
      <c r="KFU3" s="51"/>
      <c r="KFV3" s="51"/>
      <c r="KFW3" s="51"/>
      <c r="KFX3" s="51"/>
      <c r="KFY3" s="51"/>
      <c r="KFZ3" s="51"/>
      <c r="KGA3" s="51"/>
      <c r="KGB3" s="51"/>
      <c r="KGC3" s="51"/>
      <c r="KGD3" s="51"/>
      <c r="KGE3" s="51"/>
      <c r="KGF3" s="51"/>
      <c r="KGG3" s="51"/>
      <c r="KGH3" s="51"/>
      <c r="KGI3" s="51"/>
      <c r="KGJ3" s="51"/>
      <c r="KGK3" s="51"/>
      <c r="KGL3" s="51"/>
      <c r="KGM3" s="51"/>
      <c r="KGN3" s="51"/>
      <c r="KGO3" s="51"/>
      <c r="KGP3" s="51"/>
      <c r="KGQ3" s="51"/>
      <c r="KGR3" s="51"/>
      <c r="KGS3" s="51"/>
      <c r="KGT3" s="51"/>
      <c r="KGU3" s="51"/>
      <c r="KGV3" s="51"/>
      <c r="KGW3" s="51"/>
      <c r="KGX3" s="51"/>
      <c r="KGY3" s="51"/>
      <c r="KGZ3" s="51"/>
      <c r="KHA3" s="51"/>
      <c r="KHB3" s="51"/>
      <c r="KHC3" s="51"/>
      <c r="KHD3" s="51"/>
      <c r="KHE3" s="51"/>
      <c r="KHF3" s="51"/>
      <c r="KHG3" s="51"/>
      <c r="KHH3" s="51"/>
      <c r="KHI3" s="51"/>
      <c r="KHJ3" s="51"/>
      <c r="KHK3" s="51"/>
      <c r="KHL3" s="51"/>
      <c r="KHM3" s="51"/>
      <c r="KHN3" s="51"/>
      <c r="KHO3" s="51"/>
      <c r="KHP3" s="51"/>
      <c r="KHQ3" s="51"/>
      <c r="KHR3" s="51"/>
      <c r="KHS3" s="51"/>
      <c r="KHT3" s="51"/>
      <c r="KHU3" s="51"/>
      <c r="KHV3" s="51"/>
      <c r="KHW3" s="51"/>
      <c r="KHX3" s="51"/>
      <c r="KHY3" s="51"/>
      <c r="KHZ3" s="51"/>
      <c r="KIA3" s="51"/>
      <c r="KIB3" s="51"/>
      <c r="KIC3" s="51"/>
      <c r="KID3" s="51"/>
      <c r="KIE3" s="51"/>
      <c r="KIF3" s="51"/>
      <c r="KIG3" s="51"/>
      <c r="KIH3" s="51"/>
      <c r="KII3" s="51"/>
      <c r="KIJ3" s="51"/>
      <c r="KIK3" s="51"/>
      <c r="KIL3" s="51"/>
      <c r="KIM3" s="51"/>
      <c r="KIN3" s="51"/>
      <c r="KIO3" s="51"/>
      <c r="KIP3" s="51"/>
      <c r="KIQ3" s="51"/>
      <c r="KIR3" s="51"/>
      <c r="KIS3" s="51"/>
      <c r="KIT3" s="51"/>
      <c r="KIU3" s="51"/>
      <c r="KIV3" s="51"/>
      <c r="KIW3" s="51"/>
      <c r="KIX3" s="51"/>
      <c r="KIY3" s="51"/>
      <c r="KIZ3" s="51"/>
      <c r="KJA3" s="51"/>
      <c r="KJB3" s="51"/>
      <c r="KJC3" s="51"/>
      <c r="KJD3" s="51"/>
      <c r="KJE3" s="51"/>
      <c r="KJF3" s="51"/>
      <c r="KJG3" s="51"/>
      <c r="KJH3" s="51"/>
      <c r="KJI3" s="51"/>
      <c r="KJJ3" s="51"/>
      <c r="KJK3" s="51"/>
      <c r="KJL3" s="51"/>
      <c r="KJM3" s="51"/>
      <c r="KJN3" s="51"/>
      <c r="KJO3" s="51"/>
      <c r="KJP3" s="51"/>
      <c r="KJQ3" s="51"/>
      <c r="KJR3" s="51"/>
      <c r="KJS3" s="51"/>
      <c r="KJT3" s="51"/>
      <c r="KJU3" s="51"/>
      <c r="KJV3" s="51"/>
      <c r="KJW3" s="51"/>
      <c r="KJX3" s="51"/>
      <c r="KJY3" s="51"/>
      <c r="KJZ3" s="51"/>
      <c r="KKA3" s="51"/>
      <c r="KKB3" s="51"/>
      <c r="KKC3" s="51"/>
      <c r="KKD3" s="51"/>
      <c r="KKE3" s="51"/>
      <c r="KKF3" s="51"/>
      <c r="KKG3" s="51"/>
      <c r="KKH3" s="51"/>
      <c r="KKI3" s="51"/>
      <c r="KKJ3" s="51"/>
      <c r="KKK3" s="51"/>
      <c r="KKL3" s="51"/>
      <c r="KKM3" s="51"/>
      <c r="KKN3" s="51"/>
      <c r="KKO3" s="51"/>
      <c r="KKP3" s="51"/>
      <c r="KKQ3" s="51"/>
      <c r="KKR3" s="51"/>
      <c r="KKS3" s="51"/>
      <c r="KKT3" s="51"/>
      <c r="KKU3" s="51"/>
      <c r="KKV3" s="51"/>
      <c r="KKW3" s="51"/>
      <c r="KKX3" s="51"/>
      <c r="KKY3" s="51"/>
      <c r="KKZ3" s="51"/>
      <c r="KLA3" s="51"/>
      <c r="KLB3" s="51"/>
      <c r="KLC3" s="51"/>
      <c r="KLD3" s="51"/>
      <c r="KLE3" s="51"/>
      <c r="KLF3" s="51"/>
      <c r="KLG3" s="51"/>
      <c r="KLH3" s="51"/>
      <c r="KLI3" s="51"/>
      <c r="KLJ3" s="51"/>
      <c r="KLK3" s="51"/>
      <c r="KLL3" s="51"/>
      <c r="KLM3" s="51"/>
      <c r="KLN3" s="51"/>
      <c r="KLO3" s="51"/>
      <c r="KLP3" s="51"/>
      <c r="KLQ3" s="51"/>
      <c r="KLR3" s="51"/>
      <c r="KLS3" s="51"/>
      <c r="KLT3" s="51"/>
      <c r="KLU3" s="51"/>
      <c r="KLV3" s="51"/>
      <c r="KLW3" s="51"/>
      <c r="KLX3" s="51"/>
      <c r="KLY3" s="51"/>
      <c r="KLZ3" s="51"/>
      <c r="KMA3" s="51"/>
      <c r="KMB3" s="51"/>
      <c r="KMC3" s="51"/>
      <c r="KMD3" s="51"/>
      <c r="KME3" s="51"/>
      <c r="KMF3" s="51"/>
      <c r="KMG3" s="51"/>
      <c r="KMH3" s="51"/>
      <c r="KMI3" s="51"/>
      <c r="KMJ3" s="51"/>
      <c r="KMK3" s="51"/>
      <c r="KML3" s="51"/>
      <c r="KMM3" s="51"/>
      <c r="KMN3" s="51"/>
      <c r="KMO3" s="51"/>
      <c r="KMP3" s="51"/>
      <c r="KMQ3" s="51"/>
      <c r="KMR3" s="51"/>
      <c r="KMS3" s="51"/>
      <c r="KMT3" s="51"/>
      <c r="KMU3" s="51"/>
      <c r="KMV3" s="51"/>
      <c r="KMW3" s="51"/>
      <c r="KMX3" s="51"/>
      <c r="KMY3" s="51"/>
      <c r="KMZ3" s="51"/>
      <c r="KNA3" s="51"/>
      <c r="KNB3" s="51"/>
      <c r="KNC3" s="51"/>
      <c r="KND3" s="51"/>
      <c r="KNE3" s="51"/>
      <c r="KNF3" s="51"/>
      <c r="KNG3" s="51"/>
      <c r="KNH3" s="51"/>
      <c r="KNI3" s="51"/>
      <c r="KNJ3" s="51"/>
      <c r="KNK3" s="51"/>
      <c r="KNL3" s="51"/>
      <c r="KNM3" s="51"/>
      <c r="KNN3" s="51"/>
      <c r="KNO3" s="51"/>
      <c r="KNP3" s="51"/>
      <c r="KNQ3" s="51"/>
      <c r="KNR3" s="51"/>
      <c r="KNS3" s="51"/>
      <c r="KNT3" s="51"/>
      <c r="KNU3" s="51"/>
      <c r="KNV3" s="51"/>
      <c r="KNW3" s="51"/>
      <c r="KNX3" s="51"/>
      <c r="KNY3" s="51"/>
      <c r="KNZ3" s="51"/>
      <c r="KOA3" s="51"/>
      <c r="KOB3" s="51"/>
      <c r="KOC3" s="51"/>
      <c r="KOD3" s="51"/>
      <c r="KOE3" s="51"/>
      <c r="KOF3" s="51"/>
      <c r="KOG3" s="51"/>
      <c r="KOH3" s="51"/>
      <c r="KOI3" s="51"/>
      <c r="KOJ3" s="51"/>
      <c r="KOK3" s="51"/>
      <c r="KOL3" s="51"/>
      <c r="KOM3" s="51"/>
      <c r="KON3" s="51"/>
      <c r="KOO3" s="51"/>
      <c r="KOP3" s="51"/>
      <c r="KOQ3" s="51"/>
      <c r="KOR3" s="51"/>
      <c r="KOS3" s="51"/>
      <c r="KOT3" s="51"/>
      <c r="KOU3" s="51"/>
      <c r="KOV3" s="51"/>
      <c r="KOW3" s="51"/>
      <c r="KOX3" s="51"/>
      <c r="KOY3" s="51"/>
      <c r="KOZ3" s="51"/>
      <c r="KPA3" s="51"/>
      <c r="KPB3" s="51"/>
      <c r="KPC3" s="51"/>
      <c r="KPD3" s="51"/>
      <c r="KPE3" s="51"/>
      <c r="KPF3" s="51"/>
      <c r="KPG3" s="51"/>
      <c r="KPH3" s="51"/>
      <c r="KPI3" s="51"/>
      <c r="KPJ3" s="51"/>
      <c r="KPK3" s="51"/>
      <c r="KPL3" s="51"/>
      <c r="KPM3" s="51"/>
      <c r="KPN3" s="51"/>
      <c r="KPO3" s="51"/>
      <c r="KPP3" s="51"/>
      <c r="KPQ3" s="51"/>
      <c r="KPR3" s="51"/>
      <c r="KPS3" s="51"/>
      <c r="KPT3" s="51"/>
      <c r="KPU3" s="51"/>
      <c r="KPV3" s="51"/>
      <c r="KPW3" s="51"/>
      <c r="KPX3" s="51"/>
      <c r="KPY3" s="51"/>
      <c r="KPZ3" s="51"/>
      <c r="KQA3" s="51"/>
      <c r="KQB3" s="51"/>
      <c r="KQC3" s="51"/>
      <c r="KQD3" s="51"/>
      <c r="KQE3" s="51"/>
      <c r="KQF3" s="51"/>
      <c r="KQG3" s="51"/>
      <c r="KQH3" s="51"/>
      <c r="KQI3" s="51"/>
      <c r="KQJ3" s="51"/>
      <c r="KQK3" s="51"/>
      <c r="KQL3" s="51"/>
      <c r="KQM3" s="51"/>
      <c r="KQN3" s="51"/>
      <c r="KQO3" s="51"/>
      <c r="KQP3" s="51"/>
      <c r="KQQ3" s="51"/>
      <c r="KQR3" s="51"/>
      <c r="KQS3" s="51"/>
      <c r="KQT3" s="51"/>
      <c r="KQU3" s="51"/>
      <c r="KQV3" s="51"/>
      <c r="KQW3" s="51"/>
      <c r="KQX3" s="51"/>
      <c r="KQY3" s="51"/>
      <c r="KQZ3" s="51"/>
      <c r="KRA3" s="51"/>
      <c r="KRB3" s="51"/>
      <c r="KRC3" s="51"/>
      <c r="KRD3" s="51"/>
      <c r="KRE3" s="51"/>
      <c r="KRF3" s="51"/>
      <c r="KRG3" s="51"/>
      <c r="KRH3" s="51"/>
      <c r="KRI3" s="51"/>
      <c r="KRJ3" s="51"/>
      <c r="KRK3" s="51"/>
      <c r="KRL3" s="51"/>
      <c r="KRM3" s="51"/>
      <c r="KRN3" s="51"/>
      <c r="KRO3" s="51"/>
      <c r="KRP3" s="51"/>
      <c r="KRQ3" s="51"/>
      <c r="KRR3" s="51"/>
      <c r="KRS3" s="51"/>
      <c r="KRT3" s="51"/>
      <c r="KRU3" s="51"/>
      <c r="KRV3" s="51"/>
      <c r="KRW3" s="51"/>
      <c r="KRX3" s="51"/>
      <c r="KRY3" s="51"/>
      <c r="KRZ3" s="51"/>
      <c r="KSA3" s="51"/>
      <c r="KSB3" s="51"/>
      <c r="KSC3" s="51"/>
      <c r="KSD3" s="51"/>
      <c r="KSE3" s="51"/>
      <c r="KSF3" s="51"/>
      <c r="KSG3" s="51"/>
      <c r="KSH3" s="51"/>
      <c r="KSI3" s="51"/>
      <c r="KSJ3" s="51"/>
      <c r="KSK3" s="51"/>
      <c r="KSL3" s="51"/>
      <c r="KSM3" s="51"/>
      <c r="KSN3" s="51"/>
      <c r="KSO3" s="51"/>
      <c r="KSP3" s="51"/>
      <c r="KSQ3" s="51"/>
      <c r="KSR3" s="51"/>
      <c r="KSS3" s="51"/>
      <c r="KST3" s="51"/>
      <c r="KSU3" s="51"/>
      <c r="KSV3" s="51"/>
      <c r="KSW3" s="51"/>
      <c r="KSX3" s="51"/>
      <c r="KSY3" s="51"/>
      <c r="KSZ3" s="51"/>
      <c r="KTA3" s="51"/>
      <c r="KTB3" s="51"/>
      <c r="KTC3" s="51"/>
      <c r="KTD3" s="51"/>
      <c r="KTE3" s="51"/>
      <c r="KTF3" s="51"/>
      <c r="KTG3" s="51"/>
      <c r="KTH3" s="51"/>
      <c r="KTI3" s="51"/>
      <c r="KTJ3" s="51"/>
      <c r="KTK3" s="51"/>
      <c r="KTL3" s="51"/>
      <c r="KTM3" s="51"/>
      <c r="KTN3" s="51"/>
      <c r="KTO3" s="51"/>
      <c r="KTP3" s="51"/>
      <c r="KTQ3" s="51"/>
      <c r="KTR3" s="51"/>
      <c r="KTS3" s="51"/>
      <c r="KTT3" s="51"/>
      <c r="KTU3" s="51"/>
      <c r="KTV3" s="51"/>
      <c r="KTW3" s="51"/>
      <c r="KTX3" s="51"/>
      <c r="KTY3" s="51"/>
      <c r="KTZ3" s="51"/>
      <c r="KUA3" s="51"/>
      <c r="KUB3" s="51"/>
      <c r="KUC3" s="51"/>
      <c r="KUD3" s="51"/>
      <c r="KUE3" s="51"/>
      <c r="KUF3" s="51"/>
      <c r="KUG3" s="51"/>
      <c r="KUH3" s="51"/>
      <c r="KUI3" s="51"/>
      <c r="KUJ3" s="51"/>
      <c r="KUK3" s="51"/>
      <c r="KUL3" s="51"/>
      <c r="KUM3" s="51"/>
      <c r="KUN3" s="51"/>
      <c r="KUO3" s="51"/>
      <c r="KUP3" s="51"/>
      <c r="KUQ3" s="51"/>
      <c r="KUR3" s="51"/>
      <c r="KUS3" s="51"/>
      <c r="KUT3" s="51"/>
      <c r="KUU3" s="51"/>
      <c r="KUV3" s="51"/>
      <c r="KUW3" s="51"/>
      <c r="KUX3" s="51"/>
      <c r="KUY3" s="51"/>
      <c r="KUZ3" s="51"/>
      <c r="KVA3" s="51"/>
      <c r="KVB3" s="51"/>
      <c r="KVC3" s="51"/>
      <c r="KVD3" s="51"/>
      <c r="KVE3" s="51"/>
      <c r="KVF3" s="51"/>
      <c r="KVG3" s="51"/>
      <c r="KVH3" s="51"/>
      <c r="KVI3" s="51"/>
      <c r="KVJ3" s="51"/>
      <c r="KVK3" s="51"/>
      <c r="KVL3" s="51"/>
      <c r="KVM3" s="51"/>
      <c r="KVN3" s="51"/>
      <c r="KVO3" s="51"/>
      <c r="KVP3" s="51"/>
      <c r="KVQ3" s="51"/>
      <c r="KVR3" s="51"/>
      <c r="KVS3" s="51"/>
      <c r="KVT3" s="51"/>
      <c r="KVU3" s="51"/>
      <c r="KVV3" s="51"/>
      <c r="KVW3" s="51"/>
      <c r="KVX3" s="51"/>
      <c r="KVY3" s="51"/>
      <c r="KVZ3" s="51"/>
      <c r="KWA3" s="51"/>
      <c r="KWB3" s="51"/>
      <c r="KWC3" s="51"/>
      <c r="KWD3" s="51"/>
      <c r="KWE3" s="51"/>
      <c r="KWF3" s="51"/>
      <c r="KWG3" s="51"/>
      <c r="KWH3" s="51"/>
      <c r="KWI3" s="51"/>
      <c r="KWJ3" s="51"/>
      <c r="KWK3" s="51"/>
      <c r="KWL3" s="51"/>
      <c r="KWM3" s="51"/>
      <c r="KWN3" s="51"/>
      <c r="KWO3" s="51"/>
      <c r="KWP3" s="51"/>
      <c r="KWQ3" s="51"/>
      <c r="KWR3" s="51"/>
      <c r="KWS3" s="51"/>
      <c r="KWT3" s="51"/>
      <c r="KWU3" s="51"/>
      <c r="KWV3" s="51"/>
      <c r="KWW3" s="51"/>
      <c r="KWX3" s="51"/>
      <c r="KWY3" s="51"/>
      <c r="KWZ3" s="51"/>
      <c r="KXA3" s="51"/>
      <c r="KXB3" s="51"/>
      <c r="KXC3" s="51"/>
      <c r="KXD3" s="51"/>
      <c r="KXE3" s="51"/>
      <c r="KXF3" s="51"/>
      <c r="KXG3" s="51"/>
      <c r="KXH3" s="51"/>
      <c r="KXI3" s="51"/>
      <c r="KXJ3" s="51"/>
      <c r="KXK3" s="51"/>
      <c r="KXL3" s="51"/>
      <c r="KXM3" s="51"/>
      <c r="KXN3" s="51"/>
      <c r="KXO3" s="51"/>
      <c r="KXP3" s="51"/>
      <c r="KXQ3" s="51"/>
      <c r="KXR3" s="51"/>
      <c r="KXS3" s="51"/>
      <c r="KXT3" s="51"/>
      <c r="KXU3" s="51"/>
      <c r="KXV3" s="51"/>
      <c r="KXW3" s="51"/>
      <c r="KXX3" s="51"/>
      <c r="KXY3" s="51"/>
      <c r="KXZ3" s="51"/>
      <c r="KYA3" s="51"/>
      <c r="KYB3" s="51"/>
      <c r="KYC3" s="51"/>
      <c r="KYD3" s="51"/>
      <c r="KYE3" s="51"/>
      <c r="KYF3" s="51"/>
      <c r="KYG3" s="51"/>
      <c r="KYH3" s="51"/>
      <c r="KYI3" s="51"/>
      <c r="KYJ3" s="51"/>
      <c r="KYK3" s="51"/>
      <c r="KYL3" s="51"/>
      <c r="KYM3" s="51"/>
      <c r="KYN3" s="51"/>
      <c r="KYO3" s="51"/>
      <c r="KYP3" s="51"/>
      <c r="KYQ3" s="51"/>
      <c r="KYR3" s="51"/>
      <c r="KYS3" s="51"/>
      <c r="KYT3" s="51"/>
      <c r="KYU3" s="51"/>
      <c r="KYV3" s="51"/>
      <c r="KYW3" s="51"/>
      <c r="KYX3" s="51"/>
      <c r="KYY3" s="51"/>
      <c r="KYZ3" s="51"/>
      <c r="KZA3" s="51"/>
      <c r="KZB3" s="51"/>
      <c r="KZC3" s="51"/>
      <c r="KZD3" s="51"/>
      <c r="KZE3" s="51"/>
      <c r="KZF3" s="51"/>
      <c r="KZG3" s="51"/>
      <c r="KZH3" s="51"/>
      <c r="KZI3" s="51"/>
      <c r="KZJ3" s="51"/>
      <c r="KZK3" s="51"/>
      <c r="KZL3" s="51"/>
      <c r="KZM3" s="51"/>
      <c r="KZN3" s="51"/>
      <c r="KZO3" s="51"/>
      <c r="KZP3" s="51"/>
      <c r="KZQ3" s="51"/>
      <c r="KZR3" s="51"/>
      <c r="KZS3" s="51"/>
      <c r="KZT3" s="51"/>
      <c r="KZU3" s="51"/>
      <c r="KZV3" s="51"/>
      <c r="KZW3" s="51"/>
      <c r="KZX3" s="51"/>
      <c r="KZY3" s="51"/>
      <c r="KZZ3" s="51"/>
      <c r="LAA3" s="51"/>
      <c r="LAB3" s="51"/>
      <c r="LAC3" s="51"/>
      <c r="LAD3" s="51"/>
      <c r="LAE3" s="51"/>
      <c r="LAF3" s="51"/>
      <c r="LAG3" s="51"/>
      <c r="LAH3" s="51"/>
      <c r="LAI3" s="51"/>
      <c r="LAJ3" s="51"/>
      <c r="LAK3" s="51"/>
      <c r="LAL3" s="51"/>
      <c r="LAM3" s="51"/>
      <c r="LAN3" s="51"/>
      <c r="LAO3" s="51"/>
      <c r="LAP3" s="51"/>
      <c r="LAQ3" s="51"/>
      <c r="LAR3" s="51"/>
      <c r="LAS3" s="51"/>
      <c r="LAT3" s="51"/>
      <c r="LAU3" s="51"/>
      <c r="LAV3" s="51"/>
      <c r="LAW3" s="51"/>
      <c r="LAX3" s="51"/>
      <c r="LAY3" s="51"/>
      <c r="LAZ3" s="51"/>
      <c r="LBA3" s="51"/>
      <c r="LBB3" s="51"/>
      <c r="LBC3" s="51"/>
      <c r="LBD3" s="51"/>
      <c r="LBE3" s="51"/>
      <c r="LBF3" s="51"/>
      <c r="LBG3" s="51"/>
      <c r="LBH3" s="51"/>
      <c r="LBI3" s="51"/>
      <c r="LBJ3" s="51"/>
      <c r="LBK3" s="51"/>
      <c r="LBL3" s="51"/>
      <c r="LBM3" s="51"/>
      <c r="LBN3" s="51"/>
      <c r="LBO3" s="51"/>
      <c r="LBP3" s="51"/>
      <c r="LBQ3" s="51"/>
      <c r="LBR3" s="51"/>
      <c r="LBS3" s="51"/>
      <c r="LBT3" s="51"/>
      <c r="LBU3" s="51"/>
      <c r="LBV3" s="51"/>
      <c r="LBW3" s="51"/>
      <c r="LBX3" s="51"/>
      <c r="LBY3" s="51"/>
      <c r="LBZ3" s="51"/>
      <c r="LCA3" s="51"/>
      <c r="LCB3" s="51"/>
      <c r="LCC3" s="51"/>
      <c r="LCD3" s="51"/>
      <c r="LCE3" s="51"/>
      <c r="LCF3" s="51"/>
      <c r="LCG3" s="51"/>
      <c r="LCH3" s="51"/>
      <c r="LCI3" s="51"/>
      <c r="LCJ3" s="51"/>
      <c r="LCK3" s="51"/>
      <c r="LCL3" s="51"/>
      <c r="LCM3" s="51"/>
      <c r="LCN3" s="51"/>
      <c r="LCO3" s="51"/>
      <c r="LCP3" s="51"/>
      <c r="LCQ3" s="51"/>
      <c r="LCR3" s="51"/>
      <c r="LCS3" s="51"/>
      <c r="LCT3" s="51"/>
      <c r="LCU3" s="51"/>
      <c r="LCV3" s="51"/>
      <c r="LCW3" s="51"/>
      <c r="LCX3" s="51"/>
      <c r="LCY3" s="51"/>
      <c r="LCZ3" s="51"/>
      <c r="LDA3" s="51"/>
      <c r="LDB3" s="51"/>
      <c r="LDC3" s="51"/>
      <c r="LDD3" s="51"/>
      <c r="LDE3" s="51"/>
      <c r="LDF3" s="51"/>
      <c r="LDG3" s="51"/>
      <c r="LDH3" s="51"/>
      <c r="LDI3" s="51"/>
      <c r="LDJ3" s="51"/>
      <c r="LDK3" s="51"/>
      <c r="LDL3" s="51"/>
      <c r="LDM3" s="51"/>
      <c r="LDN3" s="51"/>
      <c r="LDO3" s="51"/>
      <c r="LDP3" s="51"/>
      <c r="LDQ3" s="51"/>
      <c r="LDR3" s="51"/>
      <c r="LDS3" s="51"/>
      <c r="LDT3" s="51"/>
      <c r="LDU3" s="51"/>
      <c r="LDV3" s="51"/>
      <c r="LDW3" s="51"/>
      <c r="LDX3" s="51"/>
      <c r="LDY3" s="51"/>
      <c r="LDZ3" s="51"/>
      <c r="LEA3" s="51"/>
      <c r="LEB3" s="51"/>
      <c r="LEC3" s="51"/>
      <c r="LED3" s="51"/>
      <c r="LEE3" s="51"/>
      <c r="LEF3" s="51"/>
      <c r="LEG3" s="51"/>
      <c r="LEH3" s="51"/>
      <c r="LEI3" s="51"/>
      <c r="LEJ3" s="51"/>
      <c r="LEK3" s="51"/>
      <c r="LEL3" s="51"/>
      <c r="LEM3" s="51"/>
      <c r="LEN3" s="51"/>
      <c r="LEO3" s="51"/>
      <c r="LEP3" s="51"/>
      <c r="LEQ3" s="51"/>
      <c r="LER3" s="51"/>
      <c r="LES3" s="51"/>
      <c r="LET3" s="51"/>
      <c r="LEU3" s="51"/>
      <c r="LEV3" s="51"/>
      <c r="LEW3" s="51"/>
      <c r="LEX3" s="51"/>
      <c r="LEY3" s="51"/>
      <c r="LEZ3" s="51"/>
      <c r="LFA3" s="51"/>
      <c r="LFB3" s="51"/>
      <c r="LFC3" s="51"/>
      <c r="LFD3" s="51"/>
      <c r="LFE3" s="51"/>
      <c r="LFF3" s="51"/>
      <c r="LFG3" s="51"/>
      <c r="LFH3" s="51"/>
      <c r="LFI3" s="51"/>
      <c r="LFJ3" s="51"/>
      <c r="LFK3" s="51"/>
      <c r="LFL3" s="51"/>
      <c r="LFM3" s="51"/>
      <c r="LFN3" s="51"/>
      <c r="LFO3" s="51"/>
      <c r="LFP3" s="51"/>
      <c r="LFQ3" s="51"/>
      <c r="LFR3" s="51"/>
      <c r="LFS3" s="51"/>
      <c r="LFT3" s="51"/>
      <c r="LFU3" s="51"/>
      <c r="LFV3" s="51"/>
      <c r="LFW3" s="51"/>
      <c r="LFX3" s="51"/>
      <c r="LFY3" s="51"/>
      <c r="LFZ3" s="51"/>
      <c r="LGA3" s="51"/>
      <c r="LGB3" s="51"/>
      <c r="LGC3" s="51"/>
      <c r="LGD3" s="51"/>
      <c r="LGE3" s="51"/>
      <c r="LGF3" s="51"/>
      <c r="LGG3" s="51"/>
      <c r="LGH3" s="51"/>
      <c r="LGI3" s="51"/>
      <c r="LGJ3" s="51"/>
      <c r="LGK3" s="51"/>
      <c r="LGL3" s="51"/>
      <c r="LGM3" s="51"/>
      <c r="LGN3" s="51"/>
      <c r="LGO3" s="51"/>
      <c r="LGP3" s="51"/>
      <c r="LGQ3" s="51"/>
      <c r="LGR3" s="51"/>
      <c r="LGS3" s="51"/>
      <c r="LGT3" s="51"/>
      <c r="LGU3" s="51"/>
      <c r="LGV3" s="51"/>
      <c r="LGW3" s="51"/>
      <c r="LGX3" s="51"/>
      <c r="LGY3" s="51"/>
      <c r="LGZ3" s="51"/>
      <c r="LHA3" s="51"/>
      <c r="LHB3" s="51"/>
      <c r="LHC3" s="51"/>
      <c r="LHD3" s="51"/>
      <c r="LHE3" s="51"/>
      <c r="LHF3" s="51"/>
      <c r="LHG3" s="51"/>
      <c r="LHH3" s="51"/>
      <c r="LHI3" s="51"/>
      <c r="LHJ3" s="51"/>
      <c r="LHK3" s="51"/>
      <c r="LHL3" s="51"/>
      <c r="LHM3" s="51"/>
      <c r="LHN3" s="51"/>
      <c r="LHO3" s="51"/>
      <c r="LHP3" s="51"/>
      <c r="LHQ3" s="51"/>
      <c r="LHR3" s="51"/>
      <c r="LHS3" s="51"/>
      <c r="LHT3" s="51"/>
      <c r="LHU3" s="51"/>
      <c r="LHV3" s="51"/>
      <c r="LHW3" s="51"/>
      <c r="LHX3" s="51"/>
      <c r="LHY3" s="51"/>
      <c r="LHZ3" s="51"/>
      <c r="LIA3" s="51"/>
      <c r="LIB3" s="51"/>
      <c r="LIC3" s="51"/>
      <c r="LID3" s="51"/>
      <c r="LIE3" s="51"/>
      <c r="LIF3" s="51"/>
      <c r="LIG3" s="51"/>
      <c r="LIH3" s="51"/>
      <c r="LII3" s="51"/>
      <c r="LIJ3" s="51"/>
      <c r="LIK3" s="51"/>
      <c r="LIL3" s="51"/>
      <c r="LIM3" s="51"/>
      <c r="LIN3" s="51"/>
      <c r="LIO3" s="51"/>
      <c r="LIP3" s="51"/>
      <c r="LIQ3" s="51"/>
      <c r="LIR3" s="51"/>
      <c r="LIS3" s="51"/>
      <c r="LIT3" s="51"/>
      <c r="LIU3" s="51"/>
      <c r="LIV3" s="51"/>
      <c r="LIW3" s="51"/>
      <c r="LIX3" s="51"/>
      <c r="LIY3" s="51"/>
      <c r="LIZ3" s="51"/>
      <c r="LJA3" s="51"/>
      <c r="LJB3" s="51"/>
      <c r="LJC3" s="51"/>
      <c r="LJD3" s="51"/>
      <c r="LJE3" s="51"/>
      <c r="LJF3" s="51"/>
      <c r="LJG3" s="51"/>
      <c r="LJH3" s="51"/>
      <c r="LJI3" s="51"/>
      <c r="LJJ3" s="51"/>
      <c r="LJK3" s="51"/>
      <c r="LJL3" s="51"/>
      <c r="LJM3" s="51"/>
      <c r="LJN3" s="51"/>
      <c r="LJO3" s="51"/>
      <c r="LJP3" s="51"/>
      <c r="LJQ3" s="51"/>
      <c r="LJR3" s="51"/>
      <c r="LJS3" s="51"/>
      <c r="LJT3" s="51"/>
      <c r="LJU3" s="51"/>
      <c r="LJV3" s="51"/>
      <c r="LJW3" s="51"/>
      <c r="LJX3" s="51"/>
      <c r="LJY3" s="51"/>
      <c r="LJZ3" s="51"/>
      <c r="LKA3" s="51"/>
      <c r="LKB3" s="51"/>
      <c r="LKC3" s="51"/>
      <c r="LKD3" s="51"/>
      <c r="LKE3" s="51"/>
      <c r="LKF3" s="51"/>
      <c r="LKG3" s="51"/>
      <c r="LKH3" s="51"/>
      <c r="LKI3" s="51"/>
      <c r="LKJ3" s="51"/>
      <c r="LKK3" s="51"/>
      <c r="LKL3" s="51"/>
      <c r="LKM3" s="51"/>
      <c r="LKN3" s="51"/>
      <c r="LKO3" s="51"/>
      <c r="LKP3" s="51"/>
      <c r="LKQ3" s="51"/>
      <c r="LKR3" s="51"/>
      <c r="LKS3" s="51"/>
      <c r="LKT3" s="51"/>
      <c r="LKU3" s="51"/>
      <c r="LKV3" s="51"/>
      <c r="LKW3" s="51"/>
      <c r="LKX3" s="51"/>
      <c r="LKY3" s="51"/>
      <c r="LKZ3" s="51"/>
      <c r="LLA3" s="51"/>
      <c r="LLB3" s="51"/>
      <c r="LLC3" s="51"/>
      <c r="LLD3" s="51"/>
      <c r="LLE3" s="51"/>
      <c r="LLF3" s="51"/>
      <c r="LLG3" s="51"/>
      <c r="LLH3" s="51"/>
      <c r="LLI3" s="51"/>
      <c r="LLJ3" s="51"/>
      <c r="LLK3" s="51"/>
      <c r="LLL3" s="51"/>
      <c r="LLM3" s="51"/>
      <c r="LLN3" s="51"/>
      <c r="LLO3" s="51"/>
      <c r="LLP3" s="51"/>
      <c r="LLQ3" s="51"/>
      <c r="LLR3" s="51"/>
      <c r="LLS3" s="51"/>
      <c r="LLT3" s="51"/>
      <c r="LLU3" s="51"/>
      <c r="LLV3" s="51"/>
      <c r="LLW3" s="51"/>
      <c r="LLX3" s="51"/>
      <c r="LLY3" s="51"/>
      <c r="LLZ3" s="51"/>
      <c r="LMA3" s="51"/>
      <c r="LMB3" s="51"/>
      <c r="LMC3" s="51"/>
      <c r="LMD3" s="51"/>
      <c r="LME3" s="51"/>
      <c r="LMF3" s="51"/>
      <c r="LMG3" s="51"/>
      <c r="LMH3" s="51"/>
      <c r="LMI3" s="51"/>
      <c r="LMJ3" s="51"/>
      <c r="LMK3" s="51"/>
      <c r="LML3" s="51"/>
      <c r="LMM3" s="51"/>
      <c r="LMN3" s="51"/>
      <c r="LMO3" s="51"/>
      <c r="LMP3" s="51"/>
      <c r="LMQ3" s="51"/>
      <c r="LMR3" s="51"/>
      <c r="LMS3" s="51"/>
      <c r="LMT3" s="51"/>
      <c r="LMU3" s="51"/>
      <c r="LMV3" s="51"/>
      <c r="LMW3" s="51"/>
      <c r="LMX3" s="51"/>
      <c r="LMY3" s="51"/>
      <c r="LMZ3" s="51"/>
      <c r="LNA3" s="51"/>
      <c r="LNB3" s="51"/>
      <c r="LNC3" s="51"/>
      <c r="LND3" s="51"/>
      <c r="LNE3" s="51"/>
      <c r="LNF3" s="51"/>
      <c r="LNG3" s="51"/>
      <c r="LNH3" s="51"/>
      <c r="LNI3" s="51"/>
      <c r="LNJ3" s="51"/>
      <c r="LNK3" s="51"/>
      <c r="LNL3" s="51"/>
      <c r="LNM3" s="51"/>
      <c r="LNN3" s="51"/>
      <c r="LNO3" s="51"/>
      <c r="LNP3" s="51"/>
      <c r="LNQ3" s="51"/>
      <c r="LNR3" s="51"/>
      <c r="LNS3" s="51"/>
      <c r="LNT3" s="51"/>
      <c r="LNU3" s="51"/>
      <c r="LNV3" s="51"/>
      <c r="LNW3" s="51"/>
      <c r="LNX3" s="51"/>
      <c r="LNY3" s="51"/>
      <c r="LNZ3" s="51"/>
      <c r="LOA3" s="51"/>
      <c r="LOB3" s="51"/>
      <c r="LOC3" s="51"/>
      <c r="LOD3" s="51"/>
      <c r="LOE3" s="51"/>
      <c r="LOF3" s="51"/>
      <c r="LOG3" s="51"/>
      <c r="LOH3" s="51"/>
      <c r="LOI3" s="51"/>
      <c r="LOJ3" s="51"/>
      <c r="LOK3" s="51"/>
      <c r="LOL3" s="51"/>
      <c r="LOM3" s="51"/>
      <c r="LON3" s="51"/>
      <c r="LOO3" s="51"/>
      <c r="LOP3" s="51"/>
      <c r="LOQ3" s="51"/>
      <c r="LOR3" s="51"/>
      <c r="LOS3" s="51"/>
      <c r="LOT3" s="51"/>
      <c r="LOU3" s="51"/>
      <c r="LOV3" s="51"/>
      <c r="LOW3" s="51"/>
      <c r="LOX3" s="51"/>
      <c r="LOY3" s="51"/>
      <c r="LOZ3" s="51"/>
      <c r="LPA3" s="51"/>
      <c r="LPB3" s="51"/>
      <c r="LPC3" s="51"/>
      <c r="LPD3" s="51"/>
      <c r="LPE3" s="51"/>
      <c r="LPF3" s="51"/>
      <c r="LPG3" s="51"/>
      <c r="LPH3" s="51"/>
      <c r="LPI3" s="51"/>
      <c r="LPJ3" s="51"/>
      <c r="LPK3" s="51"/>
      <c r="LPL3" s="51"/>
      <c r="LPM3" s="51"/>
      <c r="LPN3" s="51"/>
      <c r="LPO3" s="51"/>
      <c r="LPP3" s="51"/>
      <c r="LPQ3" s="51"/>
      <c r="LPR3" s="51"/>
      <c r="LPS3" s="51"/>
      <c r="LPT3" s="51"/>
      <c r="LPU3" s="51"/>
      <c r="LPV3" s="51"/>
      <c r="LPW3" s="51"/>
      <c r="LPX3" s="51"/>
      <c r="LPY3" s="51"/>
      <c r="LPZ3" s="51"/>
      <c r="LQA3" s="51"/>
      <c r="LQB3" s="51"/>
      <c r="LQC3" s="51"/>
      <c r="LQD3" s="51"/>
      <c r="LQE3" s="51"/>
      <c r="LQF3" s="51"/>
      <c r="LQG3" s="51"/>
      <c r="LQH3" s="51"/>
      <c r="LQI3" s="51"/>
      <c r="LQJ3" s="51"/>
      <c r="LQK3" s="51"/>
      <c r="LQL3" s="51"/>
      <c r="LQM3" s="51"/>
      <c r="LQN3" s="51"/>
      <c r="LQO3" s="51"/>
      <c r="LQP3" s="51"/>
      <c r="LQQ3" s="51"/>
      <c r="LQR3" s="51"/>
      <c r="LQS3" s="51"/>
      <c r="LQT3" s="51"/>
      <c r="LQU3" s="51"/>
      <c r="LQV3" s="51"/>
      <c r="LQW3" s="51"/>
      <c r="LQX3" s="51"/>
      <c r="LQY3" s="51"/>
      <c r="LQZ3" s="51"/>
      <c r="LRA3" s="51"/>
      <c r="LRB3" s="51"/>
      <c r="LRC3" s="51"/>
      <c r="LRD3" s="51"/>
      <c r="LRE3" s="51"/>
      <c r="LRF3" s="51"/>
      <c r="LRG3" s="51"/>
      <c r="LRH3" s="51"/>
      <c r="LRI3" s="51"/>
      <c r="LRJ3" s="51"/>
      <c r="LRK3" s="51"/>
      <c r="LRL3" s="51"/>
      <c r="LRM3" s="51"/>
      <c r="LRN3" s="51"/>
      <c r="LRO3" s="51"/>
      <c r="LRP3" s="51"/>
      <c r="LRQ3" s="51"/>
      <c r="LRR3" s="51"/>
      <c r="LRS3" s="51"/>
      <c r="LRT3" s="51"/>
      <c r="LRU3" s="51"/>
      <c r="LRV3" s="51"/>
      <c r="LRW3" s="51"/>
      <c r="LRX3" s="51"/>
      <c r="LRY3" s="51"/>
      <c r="LRZ3" s="51"/>
      <c r="LSA3" s="51"/>
      <c r="LSB3" s="51"/>
      <c r="LSC3" s="51"/>
      <c r="LSD3" s="51"/>
      <c r="LSE3" s="51"/>
      <c r="LSF3" s="51"/>
      <c r="LSG3" s="51"/>
      <c r="LSH3" s="51"/>
      <c r="LSI3" s="51"/>
      <c r="LSJ3" s="51"/>
      <c r="LSK3" s="51"/>
      <c r="LSL3" s="51"/>
      <c r="LSM3" s="51"/>
      <c r="LSN3" s="51"/>
      <c r="LSO3" s="51"/>
      <c r="LSP3" s="51"/>
      <c r="LSQ3" s="51"/>
      <c r="LSR3" s="51"/>
      <c r="LSS3" s="51"/>
      <c r="LST3" s="51"/>
      <c r="LSU3" s="51"/>
      <c r="LSV3" s="51"/>
      <c r="LSW3" s="51"/>
      <c r="LSX3" s="51"/>
      <c r="LSY3" s="51"/>
      <c r="LSZ3" s="51"/>
      <c r="LTA3" s="51"/>
      <c r="LTB3" s="51"/>
      <c r="LTC3" s="51"/>
      <c r="LTD3" s="51"/>
      <c r="LTE3" s="51"/>
      <c r="LTF3" s="51"/>
      <c r="LTG3" s="51"/>
      <c r="LTH3" s="51"/>
      <c r="LTI3" s="51"/>
      <c r="LTJ3" s="51"/>
      <c r="LTK3" s="51"/>
      <c r="LTL3" s="51"/>
      <c r="LTM3" s="51"/>
      <c r="LTN3" s="51"/>
      <c r="LTO3" s="51"/>
      <c r="LTP3" s="51"/>
      <c r="LTQ3" s="51"/>
      <c r="LTR3" s="51"/>
      <c r="LTS3" s="51"/>
      <c r="LTT3" s="51"/>
      <c r="LTU3" s="51"/>
      <c r="LTV3" s="51"/>
      <c r="LTW3" s="51"/>
      <c r="LTX3" s="51"/>
      <c r="LTY3" s="51"/>
      <c r="LTZ3" s="51"/>
      <c r="LUA3" s="51"/>
      <c r="LUB3" s="51"/>
      <c r="LUC3" s="51"/>
      <c r="LUD3" s="51"/>
      <c r="LUE3" s="51"/>
      <c r="LUF3" s="51"/>
      <c r="LUG3" s="51"/>
      <c r="LUH3" s="51"/>
      <c r="LUI3" s="51"/>
      <c r="LUJ3" s="51"/>
      <c r="LUK3" s="51"/>
      <c r="LUL3" s="51"/>
      <c r="LUM3" s="51"/>
      <c r="LUN3" s="51"/>
      <c r="LUO3" s="51"/>
      <c r="LUP3" s="51"/>
      <c r="LUQ3" s="51"/>
      <c r="LUR3" s="51"/>
      <c r="LUS3" s="51"/>
      <c r="LUT3" s="51"/>
      <c r="LUU3" s="51"/>
      <c r="LUV3" s="51"/>
      <c r="LUW3" s="51"/>
      <c r="LUX3" s="51"/>
      <c r="LUY3" s="51"/>
      <c r="LUZ3" s="51"/>
      <c r="LVA3" s="51"/>
      <c r="LVB3" s="51"/>
      <c r="LVC3" s="51"/>
      <c r="LVD3" s="51"/>
      <c r="LVE3" s="51"/>
      <c r="LVF3" s="51"/>
      <c r="LVG3" s="51"/>
      <c r="LVH3" s="51"/>
      <c r="LVI3" s="51"/>
      <c r="LVJ3" s="51"/>
      <c r="LVK3" s="51"/>
      <c r="LVL3" s="51"/>
      <c r="LVM3" s="51"/>
      <c r="LVN3" s="51"/>
      <c r="LVO3" s="51"/>
      <c r="LVP3" s="51"/>
      <c r="LVQ3" s="51"/>
      <c r="LVR3" s="51"/>
      <c r="LVS3" s="51"/>
      <c r="LVT3" s="51"/>
      <c r="LVU3" s="51"/>
      <c r="LVV3" s="51"/>
      <c r="LVW3" s="51"/>
      <c r="LVX3" s="51"/>
      <c r="LVY3" s="51"/>
      <c r="LVZ3" s="51"/>
      <c r="LWA3" s="51"/>
      <c r="LWB3" s="51"/>
      <c r="LWC3" s="51"/>
      <c r="LWD3" s="51"/>
      <c r="LWE3" s="51"/>
      <c r="LWF3" s="51"/>
      <c r="LWG3" s="51"/>
      <c r="LWH3" s="51"/>
      <c r="LWI3" s="51"/>
      <c r="LWJ3" s="51"/>
      <c r="LWK3" s="51"/>
      <c r="LWL3" s="51"/>
      <c r="LWM3" s="51"/>
      <c r="LWN3" s="51"/>
      <c r="LWO3" s="51"/>
      <c r="LWP3" s="51"/>
      <c r="LWQ3" s="51"/>
      <c r="LWR3" s="51"/>
      <c r="LWS3" s="51"/>
      <c r="LWT3" s="51"/>
      <c r="LWU3" s="51"/>
      <c r="LWV3" s="51"/>
      <c r="LWW3" s="51"/>
      <c r="LWX3" s="51"/>
      <c r="LWY3" s="51"/>
      <c r="LWZ3" s="51"/>
      <c r="LXA3" s="51"/>
      <c r="LXB3" s="51"/>
      <c r="LXC3" s="51"/>
      <c r="LXD3" s="51"/>
      <c r="LXE3" s="51"/>
      <c r="LXF3" s="51"/>
      <c r="LXG3" s="51"/>
      <c r="LXH3" s="51"/>
      <c r="LXI3" s="51"/>
      <c r="LXJ3" s="51"/>
      <c r="LXK3" s="51"/>
      <c r="LXL3" s="51"/>
      <c r="LXM3" s="51"/>
      <c r="LXN3" s="51"/>
      <c r="LXO3" s="51"/>
      <c r="LXP3" s="51"/>
      <c r="LXQ3" s="51"/>
      <c r="LXR3" s="51"/>
      <c r="LXS3" s="51"/>
      <c r="LXT3" s="51"/>
      <c r="LXU3" s="51"/>
      <c r="LXV3" s="51"/>
      <c r="LXW3" s="51"/>
      <c r="LXX3" s="51"/>
      <c r="LXY3" s="51"/>
      <c r="LXZ3" s="51"/>
      <c r="LYA3" s="51"/>
      <c r="LYB3" s="51"/>
      <c r="LYC3" s="51"/>
      <c r="LYD3" s="51"/>
      <c r="LYE3" s="51"/>
      <c r="LYF3" s="51"/>
      <c r="LYG3" s="51"/>
      <c r="LYH3" s="51"/>
      <c r="LYI3" s="51"/>
      <c r="LYJ3" s="51"/>
      <c r="LYK3" s="51"/>
      <c r="LYL3" s="51"/>
      <c r="LYM3" s="51"/>
      <c r="LYN3" s="51"/>
      <c r="LYO3" s="51"/>
      <c r="LYP3" s="51"/>
      <c r="LYQ3" s="51"/>
      <c r="LYR3" s="51"/>
      <c r="LYS3" s="51"/>
      <c r="LYT3" s="51"/>
      <c r="LYU3" s="51"/>
      <c r="LYV3" s="51"/>
      <c r="LYW3" s="51"/>
      <c r="LYX3" s="51"/>
      <c r="LYY3" s="51"/>
      <c r="LYZ3" s="51"/>
      <c r="LZA3" s="51"/>
      <c r="LZB3" s="51"/>
      <c r="LZC3" s="51"/>
      <c r="LZD3" s="51"/>
      <c r="LZE3" s="51"/>
      <c r="LZF3" s="51"/>
      <c r="LZG3" s="51"/>
      <c r="LZH3" s="51"/>
      <c r="LZI3" s="51"/>
      <c r="LZJ3" s="51"/>
      <c r="LZK3" s="51"/>
      <c r="LZL3" s="51"/>
      <c r="LZM3" s="51"/>
      <c r="LZN3" s="51"/>
      <c r="LZO3" s="51"/>
      <c r="LZP3" s="51"/>
      <c r="LZQ3" s="51"/>
      <c r="LZR3" s="51"/>
      <c r="LZS3" s="51"/>
      <c r="LZT3" s="51"/>
      <c r="LZU3" s="51"/>
      <c r="LZV3" s="51"/>
      <c r="LZW3" s="51"/>
      <c r="LZX3" s="51"/>
      <c r="LZY3" s="51"/>
      <c r="LZZ3" s="51"/>
      <c r="MAA3" s="51"/>
      <c r="MAB3" s="51"/>
      <c r="MAC3" s="51"/>
      <c r="MAD3" s="51"/>
      <c r="MAE3" s="51"/>
      <c r="MAF3" s="51"/>
      <c r="MAG3" s="51"/>
      <c r="MAH3" s="51"/>
      <c r="MAI3" s="51"/>
      <c r="MAJ3" s="51"/>
      <c r="MAK3" s="51"/>
      <c r="MAL3" s="51"/>
      <c r="MAM3" s="51"/>
      <c r="MAN3" s="51"/>
      <c r="MAO3" s="51"/>
      <c r="MAP3" s="51"/>
      <c r="MAQ3" s="51"/>
      <c r="MAR3" s="51"/>
      <c r="MAS3" s="51"/>
      <c r="MAT3" s="51"/>
      <c r="MAU3" s="51"/>
      <c r="MAV3" s="51"/>
      <c r="MAW3" s="51"/>
      <c r="MAX3" s="51"/>
      <c r="MAY3" s="51"/>
      <c r="MAZ3" s="51"/>
      <c r="MBA3" s="51"/>
      <c r="MBB3" s="51"/>
      <c r="MBC3" s="51"/>
      <c r="MBD3" s="51"/>
      <c r="MBE3" s="51"/>
      <c r="MBF3" s="51"/>
      <c r="MBG3" s="51"/>
      <c r="MBH3" s="51"/>
      <c r="MBI3" s="51"/>
      <c r="MBJ3" s="51"/>
      <c r="MBK3" s="51"/>
      <c r="MBL3" s="51"/>
      <c r="MBM3" s="51"/>
      <c r="MBN3" s="51"/>
      <c r="MBO3" s="51"/>
      <c r="MBP3" s="51"/>
      <c r="MBQ3" s="51"/>
      <c r="MBR3" s="51"/>
      <c r="MBS3" s="51"/>
      <c r="MBT3" s="51"/>
      <c r="MBU3" s="51"/>
      <c r="MBV3" s="51"/>
      <c r="MBW3" s="51"/>
      <c r="MBX3" s="51"/>
      <c r="MBY3" s="51"/>
      <c r="MBZ3" s="51"/>
      <c r="MCA3" s="51"/>
      <c r="MCB3" s="51"/>
      <c r="MCC3" s="51"/>
      <c r="MCD3" s="51"/>
      <c r="MCE3" s="51"/>
      <c r="MCF3" s="51"/>
      <c r="MCG3" s="51"/>
      <c r="MCH3" s="51"/>
      <c r="MCI3" s="51"/>
      <c r="MCJ3" s="51"/>
      <c r="MCK3" s="51"/>
      <c r="MCL3" s="51"/>
      <c r="MCM3" s="51"/>
      <c r="MCN3" s="51"/>
      <c r="MCO3" s="51"/>
      <c r="MCP3" s="51"/>
      <c r="MCQ3" s="51"/>
      <c r="MCR3" s="51"/>
      <c r="MCS3" s="51"/>
      <c r="MCT3" s="51"/>
      <c r="MCU3" s="51"/>
      <c r="MCV3" s="51"/>
      <c r="MCW3" s="51"/>
      <c r="MCX3" s="51"/>
      <c r="MCY3" s="51"/>
      <c r="MCZ3" s="51"/>
      <c r="MDA3" s="51"/>
      <c r="MDB3" s="51"/>
      <c r="MDC3" s="51"/>
      <c r="MDD3" s="51"/>
      <c r="MDE3" s="51"/>
      <c r="MDF3" s="51"/>
      <c r="MDG3" s="51"/>
      <c r="MDH3" s="51"/>
      <c r="MDI3" s="51"/>
      <c r="MDJ3" s="51"/>
      <c r="MDK3" s="51"/>
      <c r="MDL3" s="51"/>
      <c r="MDM3" s="51"/>
      <c r="MDN3" s="51"/>
      <c r="MDO3" s="51"/>
      <c r="MDP3" s="51"/>
      <c r="MDQ3" s="51"/>
      <c r="MDR3" s="51"/>
      <c r="MDS3" s="51"/>
      <c r="MDT3" s="51"/>
      <c r="MDU3" s="51"/>
      <c r="MDV3" s="51"/>
      <c r="MDW3" s="51"/>
      <c r="MDX3" s="51"/>
      <c r="MDY3" s="51"/>
      <c r="MDZ3" s="51"/>
      <c r="MEA3" s="51"/>
      <c r="MEB3" s="51"/>
      <c r="MEC3" s="51"/>
      <c r="MED3" s="51"/>
      <c r="MEE3" s="51"/>
      <c r="MEF3" s="51"/>
      <c r="MEG3" s="51"/>
      <c r="MEH3" s="51"/>
      <c r="MEI3" s="51"/>
      <c r="MEJ3" s="51"/>
      <c r="MEK3" s="51"/>
      <c r="MEL3" s="51"/>
      <c r="MEM3" s="51"/>
      <c r="MEN3" s="51"/>
      <c r="MEO3" s="51"/>
      <c r="MEP3" s="51"/>
      <c r="MEQ3" s="51"/>
      <c r="MER3" s="51"/>
      <c r="MES3" s="51"/>
      <c r="MET3" s="51"/>
      <c r="MEU3" s="51"/>
      <c r="MEV3" s="51"/>
      <c r="MEW3" s="51"/>
      <c r="MEX3" s="51"/>
      <c r="MEY3" s="51"/>
      <c r="MEZ3" s="51"/>
      <c r="MFA3" s="51"/>
      <c r="MFB3" s="51"/>
      <c r="MFC3" s="51"/>
      <c r="MFD3" s="51"/>
      <c r="MFE3" s="51"/>
      <c r="MFF3" s="51"/>
      <c r="MFG3" s="51"/>
      <c r="MFH3" s="51"/>
      <c r="MFI3" s="51"/>
      <c r="MFJ3" s="51"/>
      <c r="MFK3" s="51"/>
      <c r="MFL3" s="51"/>
      <c r="MFM3" s="51"/>
      <c r="MFN3" s="51"/>
      <c r="MFO3" s="51"/>
      <c r="MFP3" s="51"/>
      <c r="MFQ3" s="51"/>
      <c r="MFR3" s="51"/>
      <c r="MFS3" s="51"/>
      <c r="MFT3" s="51"/>
      <c r="MFU3" s="51"/>
      <c r="MFV3" s="51"/>
      <c r="MFW3" s="51"/>
      <c r="MFX3" s="51"/>
      <c r="MFY3" s="51"/>
      <c r="MFZ3" s="51"/>
      <c r="MGA3" s="51"/>
      <c r="MGB3" s="51"/>
      <c r="MGC3" s="51"/>
      <c r="MGD3" s="51"/>
      <c r="MGE3" s="51"/>
      <c r="MGF3" s="51"/>
      <c r="MGG3" s="51"/>
      <c r="MGH3" s="51"/>
      <c r="MGI3" s="51"/>
      <c r="MGJ3" s="51"/>
      <c r="MGK3" s="51"/>
      <c r="MGL3" s="51"/>
      <c r="MGM3" s="51"/>
      <c r="MGN3" s="51"/>
      <c r="MGO3" s="51"/>
      <c r="MGP3" s="51"/>
      <c r="MGQ3" s="51"/>
      <c r="MGR3" s="51"/>
      <c r="MGS3" s="51"/>
      <c r="MGT3" s="51"/>
      <c r="MGU3" s="51"/>
      <c r="MGV3" s="51"/>
      <c r="MGW3" s="51"/>
      <c r="MGX3" s="51"/>
      <c r="MGY3" s="51"/>
      <c r="MGZ3" s="51"/>
      <c r="MHA3" s="51"/>
      <c r="MHB3" s="51"/>
      <c r="MHC3" s="51"/>
      <c r="MHD3" s="51"/>
      <c r="MHE3" s="51"/>
      <c r="MHF3" s="51"/>
      <c r="MHG3" s="51"/>
      <c r="MHH3" s="51"/>
      <c r="MHI3" s="51"/>
      <c r="MHJ3" s="51"/>
      <c r="MHK3" s="51"/>
      <c r="MHL3" s="51"/>
      <c r="MHM3" s="51"/>
      <c r="MHN3" s="51"/>
      <c r="MHO3" s="51"/>
      <c r="MHP3" s="51"/>
      <c r="MHQ3" s="51"/>
      <c r="MHR3" s="51"/>
      <c r="MHS3" s="51"/>
      <c r="MHT3" s="51"/>
      <c r="MHU3" s="51"/>
      <c r="MHV3" s="51"/>
      <c r="MHW3" s="51"/>
      <c r="MHX3" s="51"/>
      <c r="MHY3" s="51"/>
      <c r="MHZ3" s="51"/>
      <c r="MIA3" s="51"/>
      <c r="MIB3" s="51"/>
      <c r="MIC3" s="51"/>
      <c r="MID3" s="51"/>
      <c r="MIE3" s="51"/>
      <c r="MIF3" s="51"/>
      <c r="MIG3" s="51"/>
      <c r="MIH3" s="51"/>
      <c r="MII3" s="51"/>
      <c r="MIJ3" s="51"/>
      <c r="MIK3" s="51"/>
      <c r="MIL3" s="51"/>
      <c r="MIM3" s="51"/>
      <c r="MIN3" s="51"/>
      <c r="MIO3" s="51"/>
      <c r="MIP3" s="51"/>
      <c r="MIQ3" s="51"/>
      <c r="MIR3" s="51"/>
      <c r="MIS3" s="51"/>
      <c r="MIT3" s="51"/>
      <c r="MIU3" s="51"/>
      <c r="MIV3" s="51"/>
      <c r="MIW3" s="51"/>
      <c r="MIX3" s="51"/>
      <c r="MIY3" s="51"/>
      <c r="MIZ3" s="51"/>
      <c r="MJA3" s="51"/>
      <c r="MJB3" s="51"/>
      <c r="MJC3" s="51"/>
      <c r="MJD3" s="51"/>
      <c r="MJE3" s="51"/>
      <c r="MJF3" s="51"/>
      <c r="MJG3" s="51"/>
      <c r="MJH3" s="51"/>
      <c r="MJI3" s="51"/>
      <c r="MJJ3" s="51"/>
      <c r="MJK3" s="51"/>
      <c r="MJL3" s="51"/>
      <c r="MJM3" s="51"/>
      <c r="MJN3" s="51"/>
      <c r="MJO3" s="51"/>
      <c r="MJP3" s="51"/>
      <c r="MJQ3" s="51"/>
      <c r="MJR3" s="51"/>
      <c r="MJS3" s="51"/>
      <c r="MJT3" s="51"/>
      <c r="MJU3" s="51"/>
      <c r="MJV3" s="51"/>
      <c r="MJW3" s="51"/>
      <c r="MJX3" s="51"/>
      <c r="MJY3" s="51"/>
      <c r="MJZ3" s="51"/>
      <c r="MKA3" s="51"/>
      <c r="MKB3" s="51"/>
      <c r="MKC3" s="51"/>
      <c r="MKD3" s="51"/>
      <c r="MKE3" s="51"/>
      <c r="MKF3" s="51"/>
      <c r="MKG3" s="51"/>
      <c r="MKH3" s="51"/>
      <c r="MKI3" s="51"/>
      <c r="MKJ3" s="51"/>
      <c r="MKK3" s="51"/>
      <c r="MKL3" s="51"/>
      <c r="MKM3" s="51"/>
      <c r="MKN3" s="51"/>
      <c r="MKO3" s="51"/>
      <c r="MKP3" s="51"/>
      <c r="MKQ3" s="51"/>
      <c r="MKR3" s="51"/>
      <c r="MKS3" s="51"/>
      <c r="MKT3" s="51"/>
      <c r="MKU3" s="51"/>
      <c r="MKV3" s="51"/>
      <c r="MKW3" s="51"/>
      <c r="MKX3" s="51"/>
      <c r="MKY3" s="51"/>
      <c r="MKZ3" s="51"/>
      <c r="MLA3" s="51"/>
      <c r="MLB3" s="51"/>
      <c r="MLC3" s="51"/>
      <c r="MLD3" s="51"/>
      <c r="MLE3" s="51"/>
      <c r="MLF3" s="51"/>
      <c r="MLG3" s="51"/>
      <c r="MLH3" s="51"/>
      <c r="MLI3" s="51"/>
      <c r="MLJ3" s="51"/>
      <c r="MLK3" s="51"/>
      <c r="MLL3" s="51"/>
      <c r="MLM3" s="51"/>
      <c r="MLN3" s="51"/>
      <c r="MLO3" s="51"/>
      <c r="MLP3" s="51"/>
      <c r="MLQ3" s="51"/>
      <c r="MLR3" s="51"/>
      <c r="MLS3" s="51"/>
      <c r="MLT3" s="51"/>
      <c r="MLU3" s="51"/>
      <c r="MLV3" s="51"/>
      <c r="MLW3" s="51"/>
      <c r="MLX3" s="51"/>
      <c r="MLY3" s="51"/>
      <c r="MLZ3" s="51"/>
      <c r="MMA3" s="51"/>
      <c r="MMB3" s="51"/>
      <c r="MMC3" s="51"/>
      <c r="MMD3" s="51"/>
      <c r="MME3" s="51"/>
      <c r="MMF3" s="51"/>
      <c r="MMG3" s="51"/>
      <c r="MMH3" s="51"/>
      <c r="MMI3" s="51"/>
      <c r="MMJ3" s="51"/>
      <c r="MMK3" s="51"/>
      <c r="MML3" s="51"/>
      <c r="MMM3" s="51"/>
      <c r="MMN3" s="51"/>
      <c r="MMO3" s="51"/>
      <c r="MMP3" s="51"/>
      <c r="MMQ3" s="51"/>
      <c r="MMR3" s="51"/>
      <c r="MMS3" s="51"/>
      <c r="MMT3" s="51"/>
      <c r="MMU3" s="51"/>
      <c r="MMV3" s="51"/>
      <c r="MMW3" s="51"/>
      <c r="MMX3" s="51"/>
      <c r="MMY3" s="51"/>
      <c r="MMZ3" s="51"/>
      <c r="MNA3" s="51"/>
      <c r="MNB3" s="51"/>
      <c r="MNC3" s="51"/>
      <c r="MND3" s="51"/>
      <c r="MNE3" s="51"/>
      <c r="MNF3" s="51"/>
      <c r="MNG3" s="51"/>
      <c r="MNH3" s="51"/>
      <c r="MNI3" s="51"/>
      <c r="MNJ3" s="51"/>
      <c r="MNK3" s="51"/>
      <c r="MNL3" s="51"/>
      <c r="MNM3" s="51"/>
      <c r="MNN3" s="51"/>
      <c r="MNO3" s="51"/>
      <c r="MNP3" s="51"/>
      <c r="MNQ3" s="51"/>
      <c r="MNR3" s="51"/>
      <c r="MNS3" s="51"/>
      <c r="MNT3" s="51"/>
      <c r="MNU3" s="51"/>
      <c r="MNV3" s="51"/>
      <c r="MNW3" s="51"/>
      <c r="MNX3" s="51"/>
      <c r="MNY3" s="51"/>
      <c r="MNZ3" s="51"/>
      <c r="MOA3" s="51"/>
      <c r="MOB3" s="51"/>
      <c r="MOC3" s="51"/>
      <c r="MOD3" s="51"/>
      <c r="MOE3" s="51"/>
      <c r="MOF3" s="51"/>
      <c r="MOG3" s="51"/>
      <c r="MOH3" s="51"/>
      <c r="MOI3" s="51"/>
      <c r="MOJ3" s="51"/>
      <c r="MOK3" s="51"/>
      <c r="MOL3" s="51"/>
      <c r="MOM3" s="51"/>
      <c r="MON3" s="51"/>
      <c r="MOO3" s="51"/>
      <c r="MOP3" s="51"/>
      <c r="MOQ3" s="51"/>
      <c r="MOR3" s="51"/>
      <c r="MOS3" s="51"/>
      <c r="MOT3" s="51"/>
      <c r="MOU3" s="51"/>
      <c r="MOV3" s="51"/>
      <c r="MOW3" s="51"/>
      <c r="MOX3" s="51"/>
      <c r="MOY3" s="51"/>
      <c r="MOZ3" s="51"/>
      <c r="MPA3" s="51"/>
      <c r="MPB3" s="51"/>
      <c r="MPC3" s="51"/>
      <c r="MPD3" s="51"/>
      <c r="MPE3" s="51"/>
      <c r="MPF3" s="51"/>
      <c r="MPG3" s="51"/>
      <c r="MPH3" s="51"/>
      <c r="MPI3" s="51"/>
      <c r="MPJ3" s="51"/>
      <c r="MPK3" s="51"/>
      <c r="MPL3" s="51"/>
      <c r="MPM3" s="51"/>
      <c r="MPN3" s="51"/>
      <c r="MPO3" s="51"/>
      <c r="MPP3" s="51"/>
      <c r="MPQ3" s="51"/>
      <c r="MPR3" s="51"/>
      <c r="MPS3" s="51"/>
      <c r="MPT3" s="51"/>
      <c r="MPU3" s="51"/>
      <c r="MPV3" s="51"/>
      <c r="MPW3" s="51"/>
      <c r="MPX3" s="51"/>
      <c r="MPY3" s="51"/>
      <c r="MPZ3" s="51"/>
      <c r="MQA3" s="51"/>
      <c r="MQB3" s="51"/>
      <c r="MQC3" s="51"/>
      <c r="MQD3" s="51"/>
      <c r="MQE3" s="51"/>
      <c r="MQF3" s="51"/>
      <c r="MQG3" s="51"/>
      <c r="MQH3" s="51"/>
      <c r="MQI3" s="51"/>
      <c r="MQJ3" s="51"/>
      <c r="MQK3" s="51"/>
      <c r="MQL3" s="51"/>
      <c r="MQM3" s="51"/>
      <c r="MQN3" s="51"/>
      <c r="MQO3" s="51"/>
      <c r="MQP3" s="51"/>
      <c r="MQQ3" s="51"/>
      <c r="MQR3" s="51"/>
      <c r="MQS3" s="51"/>
      <c r="MQT3" s="51"/>
      <c r="MQU3" s="51"/>
      <c r="MQV3" s="51"/>
      <c r="MQW3" s="51"/>
      <c r="MQX3" s="51"/>
      <c r="MQY3" s="51"/>
      <c r="MQZ3" s="51"/>
      <c r="MRA3" s="51"/>
      <c r="MRB3" s="51"/>
      <c r="MRC3" s="51"/>
      <c r="MRD3" s="51"/>
      <c r="MRE3" s="51"/>
      <c r="MRF3" s="51"/>
      <c r="MRG3" s="51"/>
      <c r="MRH3" s="51"/>
      <c r="MRI3" s="51"/>
      <c r="MRJ3" s="51"/>
      <c r="MRK3" s="51"/>
      <c r="MRL3" s="51"/>
      <c r="MRM3" s="51"/>
      <c r="MRN3" s="51"/>
      <c r="MRO3" s="51"/>
      <c r="MRP3" s="51"/>
      <c r="MRQ3" s="51"/>
      <c r="MRR3" s="51"/>
      <c r="MRS3" s="51"/>
      <c r="MRT3" s="51"/>
      <c r="MRU3" s="51"/>
      <c r="MRV3" s="51"/>
      <c r="MRW3" s="51"/>
      <c r="MRX3" s="51"/>
      <c r="MRY3" s="51"/>
      <c r="MRZ3" s="51"/>
      <c r="MSA3" s="51"/>
      <c r="MSB3" s="51"/>
      <c r="MSC3" s="51"/>
      <c r="MSD3" s="51"/>
      <c r="MSE3" s="51"/>
      <c r="MSF3" s="51"/>
      <c r="MSG3" s="51"/>
      <c r="MSH3" s="51"/>
      <c r="MSI3" s="51"/>
      <c r="MSJ3" s="51"/>
      <c r="MSK3" s="51"/>
      <c r="MSL3" s="51"/>
      <c r="MSM3" s="51"/>
      <c r="MSN3" s="51"/>
      <c r="MSO3" s="51"/>
      <c r="MSP3" s="51"/>
      <c r="MSQ3" s="51"/>
      <c r="MSR3" s="51"/>
      <c r="MSS3" s="51"/>
      <c r="MST3" s="51"/>
      <c r="MSU3" s="51"/>
      <c r="MSV3" s="51"/>
      <c r="MSW3" s="51"/>
      <c r="MSX3" s="51"/>
      <c r="MSY3" s="51"/>
      <c r="MSZ3" s="51"/>
      <c r="MTA3" s="51"/>
      <c r="MTB3" s="51"/>
      <c r="MTC3" s="51"/>
      <c r="MTD3" s="51"/>
      <c r="MTE3" s="51"/>
      <c r="MTF3" s="51"/>
      <c r="MTG3" s="51"/>
      <c r="MTH3" s="51"/>
      <c r="MTI3" s="51"/>
      <c r="MTJ3" s="51"/>
      <c r="MTK3" s="51"/>
      <c r="MTL3" s="51"/>
      <c r="MTM3" s="51"/>
      <c r="MTN3" s="51"/>
      <c r="MTO3" s="51"/>
      <c r="MTP3" s="51"/>
      <c r="MTQ3" s="51"/>
      <c r="MTR3" s="51"/>
      <c r="MTS3" s="51"/>
      <c r="MTT3" s="51"/>
      <c r="MTU3" s="51"/>
      <c r="MTV3" s="51"/>
      <c r="MTW3" s="51"/>
      <c r="MTX3" s="51"/>
      <c r="MTY3" s="51"/>
      <c r="MTZ3" s="51"/>
      <c r="MUA3" s="51"/>
      <c r="MUB3" s="51"/>
      <c r="MUC3" s="51"/>
      <c r="MUD3" s="51"/>
      <c r="MUE3" s="51"/>
      <c r="MUF3" s="51"/>
      <c r="MUG3" s="51"/>
      <c r="MUH3" s="51"/>
      <c r="MUI3" s="51"/>
      <c r="MUJ3" s="51"/>
      <c r="MUK3" s="51"/>
      <c r="MUL3" s="51"/>
      <c r="MUM3" s="51"/>
      <c r="MUN3" s="51"/>
      <c r="MUO3" s="51"/>
      <c r="MUP3" s="51"/>
      <c r="MUQ3" s="51"/>
      <c r="MUR3" s="51"/>
      <c r="MUS3" s="51"/>
      <c r="MUT3" s="51"/>
      <c r="MUU3" s="51"/>
      <c r="MUV3" s="51"/>
      <c r="MUW3" s="51"/>
      <c r="MUX3" s="51"/>
      <c r="MUY3" s="51"/>
      <c r="MUZ3" s="51"/>
      <c r="MVA3" s="51"/>
      <c r="MVB3" s="51"/>
      <c r="MVC3" s="51"/>
      <c r="MVD3" s="51"/>
      <c r="MVE3" s="51"/>
      <c r="MVF3" s="51"/>
      <c r="MVG3" s="51"/>
      <c r="MVH3" s="51"/>
      <c r="MVI3" s="51"/>
      <c r="MVJ3" s="51"/>
      <c r="MVK3" s="51"/>
      <c r="MVL3" s="51"/>
      <c r="MVM3" s="51"/>
      <c r="MVN3" s="51"/>
      <c r="MVO3" s="51"/>
      <c r="MVP3" s="51"/>
      <c r="MVQ3" s="51"/>
      <c r="MVR3" s="51"/>
      <c r="MVS3" s="51"/>
      <c r="MVT3" s="51"/>
      <c r="MVU3" s="51"/>
      <c r="MVV3" s="51"/>
      <c r="MVW3" s="51"/>
      <c r="MVX3" s="51"/>
      <c r="MVY3" s="51"/>
      <c r="MVZ3" s="51"/>
      <c r="MWA3" s="51"/>
      <c r="MWB3" s="51"/>
      <c r="MWC3" s="51"/>
      <c r="MWD3" s="51"/>
      <c r="MWE3" s="51"/>
      <c r="MWF3" s="51"/>
      <c r="MWG3" s="51"/>
      <c r="MWH3" s="51"/>
      <c r="MWI3" s="51"/>
      <c r="MWJ3" s="51"/>
      <c r="MWK3" s="51"/>
      <c r="MWL3" s="51"/>
      <c r="MWM3" s="51"/>
      <c r="MWN3" s="51"/>
      <c r="MWO3" s="51"/>
      <c r="MWP3" s="51"/>
      <c r="MWQ3" s="51"/>
      <c r="MWR3" s="51"/>
      <c r="MWS3" s="51"/>
      <c r="MWT3" s="51"/>
      <c r="MWU3" s="51"/>
      <c r="MWV3" s="51"/>
      <c r="MWW3" s="51"/>
      <c r="MWX3" s="51"/>
      <c r="MWY3" s="51"/>
      <c r="MWZ3" s="51"/>
      <c r="MXA3" s="51"/>
      <c r="MXB3" s="51"/>
      <c r="MXC3" s="51"/>
      <c r="MXD3" s="51"/>
      <c r="MXE3" s="51"/>
      <c r="MXF3" s="51"/>
      <c r="MXG3" s="51"/>
      <c r="MXH3" s="51"/>
      <c r="MXI3" s="51"/>
      <c r="MXJ3" s="51"/>
      <c r="MXK3" s="51"/>
      <c r="MXL3" s="51"/>
      <c r="MXM3" s="51"/>
      <c r="MXN3" s="51"/>
      <c r="MXO3" s="51"/>
      <c r="MXP3" s="51"/>
      <c r="MXQ3" s="51"/>
      <c r="MXR3" s="51"/>
      <c r="MXS3" s="51"/>
      <c r="MXT3" s="51"/>
      <c r="MXU3" s="51"/>
      <c r="MXV3" s="51"/>
      <c r="MXW3" s="51"/>
      <c r="MXX3" s="51"/>
      <c r="MXY3" s="51"/>
      <c r="MXZ3" s="51"/>
      <c r="MYA3" s="51"/>
      <c r="MYB3" s="51"/>
      <c r="MYC3" s="51"/>
      <c r="MYD3" s="51"/>
      <c r="MYE3" s="51"/>
      <c r="MYF3" s="51"/>
      <c r="MYG3" s="51"/>
      <c r="MYH3" s="51"/>
      <c r="MYI3" s="51"/>
      <c r="MYJ3" s="51"/>
      <c r="MYK3" s="51"/>
      <c r="MYL3" s="51"/>
      <c r="MYM3" s="51"/>
      <c r="MYN3" s="51"/>
      <c r="MYO3" s="51"/>
      <c r="MYP3" s="51"/>
      <c r="MYQ3" s="51"/>
      <c r="MYR3" s="51"/>
      <c r="MYS3" s="51"/>
      <c r="MYT3" s="51"/>
      <c r="MYU3" s="51"/>
      <c r="MYV3" s="51"/>
      <c r="MYW3" s="51"/>
      <c r="MYX3" s="51"/>
      <c r="MYY3" s="51"/>
      <c r="MYZ3" s="51"/>
      <c r="MZA3" s="51"/>
      <c r="MZB3" s="51"/>
      <c r="MZC3" s="51"/>
      <c r="MZD3" s="51"/>
      <c r="MZE3" s="51"/>
      <c r="MZF3" s="51"/>
      <c r="MZG3" s="51"/>
      <c r="MZH3" s="51"/>
      <c r="MZI3" s="51"/>
      <c r="MZJ3" s="51"/>
      <c r="MZK3" s="51"/>
      <c r="MZL3" s="51"/>
      <c r="MZM3" s="51"/>
      <c r="MZN3" s="51"/>
      <c r="MZO3" s="51"/>
      <c r="MZP3" s="51"/>
      <c r="MZQ3" s="51"/>
      <c r="MZR3" s="51"/>
      <c r="MZS3" s="51"/>
      <c r="MZT3" s="51"/>
      <c r="MZU3" s="51"/>
      <c r="MZV3" s="51"/>
      <c r="MZW3" s="51"/>
      <c r="MZX3" s="51"/>
      <c r="MZY3" s="51"/>
      <c r="MZZ3" s="51"/>
      <c r="NAA3" s="51"/>
      <c r="NAB3" s="51"/>
      <c r="NAC3" s="51"/>
      <c r="NAD3" s="51"/>
      <c r="NAE3" s="51"/>
      <c r="NAF3" s="51"/>
      <c r="NAG3" s="51"/>
      <c r="NAH3" s="51"/>
      <c r="NAI3" s="51"/>
      <c r="NAJ3" s="51"/>
      <c r="NAK3" s="51"/>
      <c r="NAL3" s="51"/>
      <c r="NAM3" s="51"/>
      <c r="NAN3" s="51"/>
      <c r="NAO3" s="51"/>
      <c r="NAP3" s="51"/>
      <c r="NAQ3" s="51"/>
      <c r="NAR3" s="51"/>
      <c r="NAS3" s="51"/>
      <c r="NAT3" s="51"/>
      <c r="NAU3" s="51"/>
      <c r="NAV3" s="51"/>
      <c r="NAW3" s="51"/>
      <c r="NAX3" s="51"/>
      <c r="NAY3" s="51"/>
      <c r="NAZ3" s="51"/>
      <c r="NBA3" s="51"/>
      <c r="NBB3" s="51"/>
      <c r="NBC3" s="51"/>
      <c r="NBD3" s="51"/>
      <c r="NBE3" s="51"/>
      <c r="NBF3" s="51"/>
      <c r="NBG3" s="51"/>
      <c r="NBH3" s="51"/>
      <c r="NBI3" s="51"/>
      <c r="NBJ3" s="51"/>
      <c r="NBK3" s="51"/>
      <c r="NBL3" s="51"/>
      <c r="NBM3" s="51"/>
      <c r="NBN3" s="51"/>
      <c r="NBO3" s="51"/>
      <c r="NBP3" s="51"/>
      <c r="NBQ3" s="51"/>
      <c r="NBR3" s="51"/>
      <c r="NBS3" s="51"/>
      <c r="NBT3" s="51"/>
      <c r="NBU3" s="51"/>
      <c r="NBV3" s="51"/>
      <c r="NBW3" s="51"/>
      <c r="NBX3" s="51"/>
      <c r="NBY3" s="51"/>
      <c r="NBZ3" s="51"/>
      <c r="NCA3" s="51"/>
      <c r="NCB3" s="51"/>
      <c r="NCC3" s="51"/>
      <c r="NCD3" s="51"/>
      <c r="NCE3" s="51"/>
      <c r="NCF3" s="51"/>
      <c r="NCG3" s="51"/>
      <c r="NCH3" s="51"/>
      <c r="NCI3" s="51"/>
      <c r="NCJ3" s="51"/>
      <c r="NCK3" s="51"/>
      <c r="NCL3" s="51"/>
      <c r="NCM3" s="51"/>
      <c r="NCN3" s="51"/>
      <c r="NCO3" s="51"/>
      <c r="NCP3" s="51"/>
      <c r="NCQ3" s="51"/>
      <c r="NCR3" s="51"/>
      <c r="NCS3" s="51"/>
      <c r="NCT3" s="51"/>
      <c r="NCU3" s="51"/>
      <c r="NCV3" s="51"/>
      <c r="NCW3" s="51"/>
      <c r="NCX3" s="51"/>
      <c r="NCY3" s="51"/>
      <c r="NCZ3" s="51"/>
      <c r="NDA3" s="51"/>
      <c r="NDB3" s="51"/>
      <c r="NDC3" s="51"/>
      <c r="NDD3" s="51"/>
      <c r="NDE3" s="51"/>
      <c r="NDF3" s="51"/>
      <c r="NDG3" s="51"/>
      <c r="NDH3" s="51"/>
      <c r="NDI3" s="51"/>
      <c r="NDJ3" s="51"/>
      <c r="NDK3" s="51"/>
      <c r="NDL3" s="51"/>
      <c r="NDM3" s="51"/>
      <c r="NDN3" s="51"/>
      <c r="NDO3" s="51"/>
      <c r="NDP3" s="51"/>
      <c r="NDQ3" s="51"/>
      <c r="NDR3" s="51"/>
      <c r="NDS3" s="51"/>
      <c r="NDT3" s="51"/>
      <c r="NDU3" s="51"/>
      <c r="NDV3" s="51"/>
      <c r="NDW3" s="51"/>
      <c r="NDX3" s="51"/>
      <c r="NDY3" s="51"/>
      <c r="NDZ3" s="51"/>
      <c r="NEA3" s="51"/>
      <c r="NEB3" s="51"/>
      <c r="NEC3" s="51"/>
      <c r="NED3" s="51"/>
      <c r="NEE3" s="51"/>
      <c r="NEF3" s="51"/>
      <c r="NEG3" s="51"/>
      <c r="NEH3" s="51"/>
      <c r="NEI3" s="51"/>
      <c r="NEJ3" s="51"/>
      <c r="NEK3" s="51"/>
      <c r="NEL3" s="51"/>
      <c r="NEM3" s="51"/>
      <c r="NEN3" s="51"/>
      <c r="NEO3" s="51"/>
      <c r="NEP3" s="51"/>
      <c r="NEQ3" s="51"/>
      <c r="NER3" s="51"/>
      <c r="NES3" s="51"/>
      <c r="NET3" s="51"/>
      <c r="NEU3" s="51"/>
      <c r="NEV3" s="51"/>
      <c r="NEW3" s="51"/>
      <c r="NEX3" s="51"/>
      <c r="NEY3" s="51"/>
      <c r="NEZ3" s="51"/>
      <c r="NFA3" s="51"/>
      <c r="NFB3" s="51"/>
      <c r="NFC3" s="51"/>
      <c r="NFD3" s="51"/>
      <c r="NFE3" s="51"/>
      <c r="NFF3" s="51"/>
      <c r="NFG3" s="51"/>
      <c r="NFH3" s="51"/>
      <c r="NFI3" s="51"/>
      <c r="NFJ3" s="51"/>
      <c r="NFK3" s="51"/>
      <c r="NFL3" s="51"/>
      <c r="NFM3" s="51"/>
      <c r="NFN3" s="51"/>
      <c r="NFO3" s="51"/>
      <c r="NFP3" s="51"/>
      <c r="NFQ3" s="51"/>
      <c r="NFR3" s="51"/>
      <c r="NFS3" s="51"/>
      <c r="NFT3" s="51"/>
      <c r="NFU3" s="51"/>
      <c r="NFV3" s="51"/>
      <c r="NFW3" s="51"/>
      <c r="NFX3" s="51"/>
      <c r="NFY3" s="51"/>
      <c r="NFZ3" s="51"/>
      <c r="NGA3" s="51"/>
      <c r="NGB3" s="51"/>
      <c r="NGC3" s="51"/>
      <c r="NGD3" s="51"/>
      <c r="NGE3" s="51"/>
      <c r="NGF3" s="51"/>
      <c r="NGG3" s="51"/>
      <c r="NGH3" s="51"/>
      <c r="NGI3" s="51"/>
      <c r="NGJ3" s="51"/>
      <c r="NGK3" s="51"/>
      <c r="NGL3" s="51"/>
      <c r="NGM3" s="51"/>
      <c r="NGN3" s="51"/>
      <c r="NGO3" s="51"/>
      <c r="NGP3" s="51"/>
      <c r="NGQ3" s="51"/>
      <c r="NGR3" s="51"/>
      <c r="NGS3" s="51"/>
      <c r="NGT3" s="51"/>
      <c r="NGU3" s="51"/>
      <c r="NGV3" s="51"/>
      <c r="NGW3" s="51"/>
      <c r="NGX3" s="51"/>
      <c r="NGY3" s="51"/>
      <c r="NGZ3" s="51"/>
      <c r="NHA3" s="51"/>
      <c r="NHB3" s="51"/>
      <c r="NHC3" s="51"/>
      <c r="NHD3" s="51"/>
      <c r="NHE3" s="51"/>
      <c r="NHF3" s="51"/>
      <c r="NHG3" s="51"/>
      <c r="NHH3" s="51"/>
      <c r="NHI3" s="51"/>
      <c r="NHJ3" s="51"/>
      <c r="NHK3" s="51"/>
      <c r="NHL3" s="51"/>
      <c r="NHM3" s="51"/>
      <c r="NHN3" s="51"/>
      <c r="NHO3" s="51"/>
      <c r="NHP3" s="51"/>
      <c r="NHQ3" s="51"/>
      <c r="NHR3" s="51"/>
      <c r="NHS3" s="51"/>
      <c r="NHT3" s="51"/>
      <c r="NHU3" s="51"/>
      <c r="NHV3" s="51"/>
      <c r="NHW3" s="51"/>
      <c r="NHX3" s="51"/>
      <c r="NHY3" s="51"/>
      <c r="NHZ3" s="51"/>
      <c r="NIA3" s="51"/>
      <c r="NIB3" s="51"/>
      <c r="NIC3" s="51"/>
      <c r="NID3" s="51"/>
      <c r="NIE3" s="51"/>
      <c r="NIF3" s="51"/>
      <c r="NIG3" s="51"/>
      <c r="NIH3" s="51"/>
      <c r="NII3" s="51"/>
      <c r="NIJ3" s="51"/>
      <c r="NIK3" s="51"/>
      <c r="NIL3" s="51"/>
      <c r="NIM3" s="51"/>
      <c r="NIN3" s="51"/>
      <c r="NIO3" s="51"/>
      <c r="NIP3" s="51"/>
      <c r="NIQ3" s="51"/>
      <c r="NIR3" s="51"/>
      <c r="NIS3" s="51"/>
      <c r="NIT3" s="51"/>
      <c r="NIU3" s="51"/>
      <c r="NIV3" s="51"/>
      <c r="NIW3" s="51"/>
      <c r="NIX3" s="51"/>
      <c r="NIY3" s="51"/>
      <c r="NIZ3" s="51"/>
      <c r="NJA3" s="51"/>
      <c r="NJB3" s="51"/>
      <c r="NJC3" s="51"/>
      <c r="NJD3" s="51"/>
      <c r="NJE3" s="51"/>
      <c r="NJF3" s="51"/>
      <c r="NJG3" s="51"/>
      <c r="NJH3" s="51"/>
      <c r="NJI3" s="51"/>
      <c r="NJJ3" s="51"/>
      <c r="NJK3" s="51"/>
      <c r="NJL3" s="51"/>
      <c r="NJM3" s="51"/>
      <c r="NJN3" s="51"/>
      <c r="NJO3" s="51"/>
      <c r="NJP3" s="51"/>
      <c r="NJQ3" s="51"/>
      <c r="NJR3" s="51"/>
      <c r="NJS3" s="51"/>
      <c r="NJT3" s="51"/>
      <c r="NJU3" s="51"/>
      <c r="NJV3" s="51"/>
      <c r="NJW3" s="51"/>
      <c r="NJX3" s="51"/>
      <c r="NJY3" s="51"/>
      <c r="NJZ3" s="51"/>
      <c r="NKA3" s="51"/>
      <c r="NKB3" s="51"/>
      <c r="NKC3" s="51"/>
      <c r="NKD3" s="51"/>
      <c r="NKE3" s="51"/>
      <c r="NKF3" s="51"/>
      <c r="NKG3" s="51"/>
      <c r="NKH3" s="51"/>
      <c r="NKI3" s="51"/>
      <c r="NKJ3" s="51"/>
      <c r="NKK3" s="51"/>
      <c r="NKL3" s="51"/>
      <c r="NKM3" s="51"/>
      <c r="NKN3" s="51"/>
      <c r="NKO3" s="51"/>
      <c r="NKP3" s="51"/>
      <c r="NKQ3" s="51"/>
      <c r="NKR3" s="51"/>
      <c r="NKS3" s="51"/>
      <c r="NKT3" s="51"/>
      <c r="NKU3" s="51"/>
      <c r="NKV3" s="51"/>
      <c r="NKW3" s="51"/>
      <c r="NKX3" s="51"/>
      <c r="NKY3" s="51"/>
      <c r="NKZ3" s="51"/>
      <c r="NLA3" s="51"/>
      <c r="NLB3" s="51"/>
      <c r="NLC3" s="51"/>
      <c r="NLD3" s="51"/>
      <c r="NLE3" s="51"/>
      <c r="NLF3" s="51"/>
      <c r="NLG3" s="51"/>
      <c r="NLH3" s="51"/>
      <c r="NLI3" s="51"/>
      <c r="NLJ3" s="51"/>
      <c r="NLK3" s="51"/>
      <c r="NLL3" s="51"/>
      <c r="NLM3" s="51"/>
      <c r="NLN3" s="51"/>
      <c r="NLO3" s="51"/>
      <c r="NLP3" s="51"/>
      <c r="NLQ3" s="51"/>
      <c r="NLR3" s="51"/>
      <c r="NLS3" s="51"/>
      <c r="NLT3" s="51"/>
      <c r="NLU3" s="51"/>
      <c r="NLV3" s="51"/>
      <c r="NLW3" s="51"/>
      <c r="NLX3" s="51"/>
      <c r="NLY3" s="51"/>
      <c r="NLZ3" s="51"/>
      <c r="NMA3" s="51"/>
      <c r="NMB3" s="51"/>
      <c r="NMC3" s="51"/>
      <c r="NMD3" s="51"/>
      <c r="NME3" s="51"/>
      <c r="NMF3" s="51"/>
      <c r="NMG3" s="51"/>
      <c r="NMH3" s="51"/>
      <c r="NMI3" s="51"/>
      <c r="NMJ3" s="51"/>
      <c r="NMK3" s="51"/>
      <c r="NML3" s="51"/>
      <c r="NMM3" s="51"/>
      <c r="NMN3" s="51"/>
      <c r="NMO3" s="51"/>
      <c r="NMP3" s="51"/>
      <c r="NMQ3" s="51"/>
      <c r="NMR3" s="51"/>
      <c r="NMS3" s="51"/>
      <c r="NMT3" s="51"/>
      <c r="NMU3" s="51"/>
      <c r="NMV3" s="51"/>
      <c r="NMW3" s="51"/>
      <c r="NMX3" s="51"/>
      <c r="NMY3" s="51"/>
      <c r="NMZ3" s="51"/>
      <c r="NNA3" s="51"/>
      <c r="NNB3" s="51"/>
      <c r="NNC3" s="51"/>
      <c r="NND3" s="51"/>
      <c r="NNE3" s="51"/>
      <c r="NNF3" s="51"/>
      <c r="NNG3" s="51"/>
      <c r="NNH3" s="51"/>
      <c r="NNI3" s="51"/>
      <c r="NNJ3" s="51"/>
      <c r="NNK3" s="51"/>
      <c r="NNL3" s="51"/>
      <c r="NNM3" s="51"/>
      <c r="NNN3" s="51"/>
      <c r="NNO3" s="51"/>
      <c r="NNP3" s="51"/>
      <c r="NNQ3" s="51"/>
      <c r="NNR3" s="51"/>
      <c r="NNS3" s="51"/>
      <c r="NNT3" s="51"/>
      <c r="NNU3" s="51"/>
      <c r="NNV3" s="51"/>
      <c r="NNW3" s="51"/>
      <c r="NNX3" s="51"/>
      <c r="NNY3" s="51"/>
      <c r="NNZ3" s="51"/>
      <c r="NOA3" s="51"/>
      <c r="NOB3" s="51"/>
      <c r="NOC3" s="51"/>
      <c r="NOD3" s="51"/>
      <c r="NOE3" s="51"/>
      <c r="NOF3" s="51"/>
      <c r="NOG3" s="51"/>
      <c r="NOH3" s="51"/>
      <c r="NOI3" s="51"/>
      <c r="NOJ3" s="51"/>
      <c r="NOK3" s="51"/>
      <c r="NOL3" s="51"/>
      <c r="NOM3" s="51"/>
      <c r="NON3" s="51"/>
      <c r="NOO3" s="51"/>
      <c r="NOP3" s="51"/>
      <c r="NOQ3" s="51"/>
      <c r="NOR3" s="51"/>
      <c r="NOS3" s="51"/>
      <c r="NOT3" s="51"/>
      <c r="NOU3" s="51"/>
      <c r="NOV3" s="51"/>
      <c r="NOW3" s="51"/>
      <c r="NOX3" s="51"/>
      <c r="NOY3" s="51"/>
      <c r="NOZ3" s="51"/>
      <c r="NPA3" s="51"/>
      <c r="NPB3" s="51"/>
      <c r="NPC3" s="51"/>
      <c r="NPD3" s="51"/>
      <c r="NPE3" s="51"/>
      <c r="NPF3" s="51"/>
      <c r="NPG3" s="51"/>
      <c r="NPH3" s="51"/>
      <c r="NPI3" s="51"/>
      <c r="NPJ3" s="51"/>
      <c r="NPK3" s="51"/>
      <c r="NPL3" s="51"/>
      <c r="NPM3" s="51"/>
      <c r="NPN3" s="51"/>
      <c r="NPO3" s="51"/>
      <c r="NPP3" s="51"/>
      <c r="NPQ3" s="51"/>
      <c r="NPR3" s="51"/>
      <c r="NPS3" s="51"/>
      <c r="NPT3" s="51"/>
      <c r="NPU3" s="51"/>
      <c r="NPV3" s="51"/>
      <c r="NPW3" s="51"/>
      <c r="NPX3" s="51"/>
      <c r="NPY3" s="51"/>
      <c r="NPZ3" s="51"/>
      <c r="NQA3" s="51"/>
      <c r="NQB3" s="51"/>
      <c r="NQC3" s="51"/>
      <c r="NQD3" s="51"/>
      <c r="NQE3" s="51"/>
      <c r="NQF3" s="51"/>
      <c r="NQG3" s="51"/>
      <c r="NQH3" s="51"/>
      <c r="NQI3" s="51"/>
      <c r="NQJ3" s="51"/>
      <c r="NQK3" s="51"/>
      <c r="NQL3" s="51"/>
      <c r="NQM3" s="51"/>
      <c r="NQN3" s="51"/>
      <c r="NQO3" s="51"/>
      <c r="NQP3" s="51"/>
      <c r="NQQ3" s="51"/>
      <c r="NQR3" s="51"/>
      <c r="NQS3" s="51"/>
      <c r="NQT3" s="51"/>
      <c r="NQU3" s="51"/>
      <c r="NQV3" s="51"/>
      <c r="NQW3" s="51"/>
      <c r="NQX3" s="51"/>
      <c r="NQY3" s="51"/>
      <c r="NQZ3" s="51"/>
      <c r="NRA3" s="51"/>
      <c r="NRB3" s="51"/>
      <c r="NRC3" s="51"/>
      <c r="NRD3" s="51"/>
      <c r="NRE3" s="51"/>
      <c r="NRF3" s="51"/>
      <c r="NRG3" s="51"/>
      <c r="NRH3" s="51"/>
      <c r="NRI3" s="51"/>
      <c r="NRJ3" s="51"/>
      <c r="NRK3" s="51"/>
      <c r="NRL3" s="51"/>
      <c r="NRM3" s="51"/>
      <c r="NRN3" s="51"/>
      <c r="NRO3" s="51"/>
      <c r="NRP3" s="51"/>
      <c r="NRQ3" s="51"/>
      <c r="NRR3" s="51"/>
      <c r="NRS3" s="51"/>
      <c r="NRT3" s="51"/>
      <c r="NRU3" s="51"/>
      <c r="NRV3" s="51"/>
      <c r="NRW3" s="51"/>
      <c r="NRX3" s="51"/>
      <c r="NRY3" s="51"/>
      <c r="NRZ3" s="51"/>
      <c r="NSA3" s="51"/>
      <c r="NSB3" s="51"/>
      <c r="NSC3" s="51"/>
      <c r="NSD3" s="51"/>
      <c r="NSE3" s="51"/>
      <c r="NSF3" s="51"/>
      <c r="NSG3" s="51"/>
      <c r="NSH3" s="51"/>
      <c r="NSI3" s="51"/>
      <c r="NSJ3" s="51"/>
      <c r="NSK3" s="51"/>
      <c r="NSL3" s="51"/>
      <c r="NSM3" s="51"/>
      <c r="NSN3" s="51"/>
      <c r="NSO3" s="51"/>
      <c r="NSP3" s="51"/>
      <c r="NSQ3" s="51"/>
      <c r="NSR3" s="51"/>
      <c r="NSS3" s="51"/>
      <c r="NST3" s="51"/>
      <c r="NSU3" s="51"/>
      <c r="NSV3" s="51"/>
      <c r="NSW3" s="51"/>
      <c r="NSX3" s="51"/>
      <c r="NSY3" s="51"/>
      <c r="NSZ3" s="51"/>
      <c r="NTA3" s="51"/>
      <c r="NTB3" s="51"/>
      <c r="NTC3" s="51"/>
      <c r="NTD3" s="51"/>
      <c r="NTE3" s="51"/>
      <c r="NTF3" s="51"/>
      <c r="NTG3" s="51"/>
      <c r="NTH3" s="51"/>
      <c r="NTI3" s="51"/>
      <c r="NTJ3" s="51"/>
      <c r="NTK3" s="51"/>
      <c r="NTL3" s="51"/>
      <c r="NTM3" s="51"/>
      <c r="NTN3" s="51"/>
      <c r="NTO3" s="51"/>
      <c r="NTP3" s="51"/>
      <c r="NTQ3" s="51"/>
      <c r="NTR3" s="51"/>
      <c r="NTS3" s="51"/>
      <c r="NTT3" s="51"/>
      <c r="NTU3" s="51"/>
      <c r="NTV3" s="51"/>
      <c r="NTW3" s="51"/>
      <c r="NTX3" s="51"/>
      <c r="NTY3" s="51"/>
      <c r="NTZ3" s="51"/>
      <c r="NUA3" s="51"/>
      <c r="NUB3" s="51"/>
      <c r="NUC3" s="51"/>
      <c r="NUD3" s="51"/>
      <c r="NUE3" s="51"/>
      <c r="NUF3" s="51"/>
      <c r="NUG3" s="51"/>
      <c r="NUH3" s="51"/>
      <c r="NUI3" s="51"/>
      <c r="NUJ3" s="51"/>
      <c r="NUK3" s="51"/>
      <c r="NUL3" s="51"/>
      <c r="NUM3" s="51"/>
      <c r="NUN3" s="51"/>
      <c r="NUO3" s="51"/>
      <c r="NUP3" s="51"/>
      <c r="NUQ3" s="51"/>
      <c r="NUR3" s="51"/>
      <c r="NUS3" s="51"/>
      <c r="NUT3" s="51"/>
      <c r="NUU3" s="51"/>
      <c r="NUV3" s="51"/>
      <c r="NUW3" s="51"/>
      <c r="NUX3" s="51"/>
      <c r="NUY3" s="51"/>
      <c r="NUZ3" s="51"/>
      <c r="NVA3" s="51"/>
      <c r="NVB3" s="51"/>
      <c r="NVC3" s="51"/>
      <c r="NVD3" s="51"/>
      <c r="NVE3" s="51"/>
      <c r="NVF3" s="51"/>
      <c r="NVG3" s="51"/>
      <c r="NVH3" s="51"/>
      <c r="NVI3" s="51"/>
      <c r="NVJ3" s="51"/>
      <c r="NVK3" s="51"/>
      <c r="NVL3" s="51"/>
      <c r="NVM3" s="51"/>
      <c r="NVN3" s="51"/>
      <c r="NVO3" s="51"/>
      <c r="NVP3" s="51"/>
      <c r="NVQ3" s="51"/>
      <c r="NVR3" s="51"/>
      <c r="NVS3" s="51"/>
      <c r="NVT3" s="51"/>
      <c r="NVU3" s="51"/>
      <c r="NVV3" s="51"/>
      <c r="NVW3" s="51"/>
      <c r="NVX3" s="51"/>
      <c r="NVY3" s="51"/>
      <c r="NVZ3" s="51"/>
      <c r="NWA3" s="51"/>
      <c r="NWB3" s="51"/>
      <c r="NWC3" s="51"/>
      <c r="NWD3" s="51"/>
      <c r="NWE3" s="51"/>
      <c r="NWF3" s="51"/>
      <c r="NWG3" s="51"/>
      <c r="NWH3" s="51"/>
      <c r="NWI3" s="51"/>
      <c r="NWJ3" s="51"/>
      <c r="NWK3" s="51"/>
      <c r="NWL3" s="51"/>
      <c r="NWM3" s="51"/>
      <c r="NWN3" s="51"/>
      <c r="NWO3" s="51"/>
      <c r="NWP3" s="51"/>
      <c r="NWQ3" s="51"/>
      <c r="NWR3" s="51"/>
      <c r="NWS3" s="51"/>
      <c r="NWT3" s="51"/>
      <c r="NWU3" s="51"/>
      <c r="NWV3" s="51"/>
      <c r="NWW3" s="51"/>
      <c r="NWX3" s="51"/>
      <c r="NWY3" s="51"/>
      <c r="NWZ3" s="51"/>
      <c r="NXA3" s="51"/>
      <c r="NXB3" s="51"/>
      <c r="NXC3" s="51"/>
      <c r="NXD3" s="51"/>
      <c r="NXE3" s="51"/>
      <c r="NXF3" s="51"/>
      <c r="NXG3" s="51"/>
      <c r="NXH3" s="51"/>
      <c r="NXI3" s="51"/>
      <c r="NXJ3" s="51"/>
      <c r="NXK3" s="51"/>
      <c r="NXL3" s="51"/>
      <c r="NXM3" s="51"/>
      <c r="NXN3" s="51"/>
      <c r="NXO3" s="51"/>
      <c r="NXP3" s="51"/>
      <c r="NXQ3" s="51"/>
      <c r="NXR3" s="51"/>
      <c r="NXS3" s="51"/>
      <c r="NXT3" s="51"/>
      <c r="NXU3" s="51"/>
      <c r="NXV3" s="51"/>
      <c r="NXW3" s="51"/>
      <c r="NXX3" s="51"/>
      <c r="NXY3" s="51"/>
      <c r="NXZ3" s="51"/>
      <c r="NYA3" s="51"/>
      <c r="NYB3" s="51"/>
      <c r="NYC3" s="51"/>
      <c r="NYD3" s="51"/>
      <c r="NYE3" s="51"/>
      <c r="NYF3" s="51"/>
      <c r="NYG3" s="51"/>
      <c r="NYH3" s="51"/>
      <c r="NYI3" s="51"/>
      <c r="NYJ3" s="51"/>
      <c r="NYK3" s="51"/>
      <c r="NYL3" s="51"/>
      <c r="NYM3" s="51"/>
      <c r="NYN3" s="51"/>
      <c r="NYO3" s="51"/>
      <c r="NYP3" s="51"/>
      <c r="NYQ3" s="51"/>
      <c r="NYR3" s="51"/>
      <c r="NYS3" s="51"/>
      <c r="NYT3" s="51"/>
      <c r="NYU3" s="51"/>
      <c r="NYV3" s="51"/>
      <c r="NYW3" s="51"/>
      <c r="NYX3" s="51"/>
      <c r="NYY3" s="51"/>
      <c r="NYZ3" s="51"/>
      <c r="NZA3" s="51"/>
      <c r="NZB3" s="51"/>
      <c r="NZC3" s="51"/>
      <c r="NZD3" s="51"/>
      <c r="NZE3" s="51"/>
      <c r="NZF3" s="51"/>
      <c r="NZG3" s="51"/>
      <c r="NZH3" s="51"/>
      <c r="NZI3" s="51"/>
      <c r="NZJ3" s="51"/>
      <c r="NZK3" s="51"/>
      <c r="NZL3" s="51"/>
      <c r="NZM3" s="51"/>
      <c r="NZN3" s="51"/>
      <c r="NZO3" s="51"/>
      <c r="NZP3" s="51"/>
      <c r="NZQ3" s="51"/>
      <c r="NZR3" s="51"/>
      <c r="NZS3" s="51"/>
      <c r="NZT3" s="51"/>
      <c r="NZU3" s="51"/>
      <c r="NZV3" s="51"/>
      <c r="NZW3" s="51"/>
      <c r="NZX3" s="51"/>
      <c r="NZY3" s="51"/>
      <c r="NZZ3" s="51"/>
      <c r="OAA3" s="51"/>
      <c r="OAB3" s="51"/>
      <c r="OAC3" s="51"/>
      <c r="OAD3" s="51"/>
      <c r="OAE3" s="51"/>
      <c r="OAF3" s="51"/>
      <c r="OAG3" s="51"/>
      <c r="OAH3" s="51"/>
      <c r="OAI3" s="51"/>
      <c r="OAJ3" s="51"/>
      <c r="OAK3" s="51"/>
      <c r="OAL3" s="51"/>
      <c r="OAM3" s="51"/>
      <c r="OAN3" s="51"/>
      <c r="OAO3" s="51"/>
      <c r="OAP3" s="51"/>
      <c r="OAQ3" s="51"/>
      <c r="OAR3" s="51"/>
      <c r="OAS3" s="51"/>
      <c r="OAT3" s="51"/>
      <c r="OAU3" s="51"/>
      <c r="OAV3" s="51"/>
      <c r="OAW3" s="51"/>
      <c r="OAX3" s="51"/>
      <c r="OAY3" s="51"/>
      <c r="OAZ3" s="51"/>
      <c r="OBA3" s="51"/>
      <c r="OBB3" s="51"/>
      <c r="OBC3" s="51"/>
      <c r="OBD3" s="51"/>
      <c r="OBE3" s="51"/>
      <c r="OBF3" s="51"/>
      <c r="OBG3" s="51"/>
      <c r="OBH3" s="51"/>
      <c r="OBI3" s="51"/>
      <c r="OBJ3" s="51"/>
      <c r="OBK3" s="51"/>
      <c r="OBL3" s="51"/>
      <c r="OBM3" s="51"/>
      <c r="OBN3" s="51"/>
      <c r="OBO3" s="51"/>
      <c r="OBP3" s="51"/>
      <c r="OBQ3" s="51"/>
      <c r="OBR3" s="51"/>
      <c r="OBS3" s="51"/>
      <c r="OBT3" s="51"/>
      <c r="OBU3" s="51"/>
      <c r="OBV3" s="51"/>
      <c r="OBW3" s="51"/>
      <c r="OBX3" s="51"/>
      <c r="OBY3" s="51"/>
      <c r="OBZ3" s="51"/>
      <c r="OCA3" s="51"/>
      <c r="OCB3" s="51"/>
      <c r="OCC3" s="51"/>
      <c r="OCD3" s="51"/>
      <c r="OCE3" s="51"/>
      <c r="OCF3" s="51"/>
      <c r="OCG3" s="51"/>
      <c r="OCH3" s="51"/>
      <c r="OCI3" s="51"/>
      <c r="OCJ3" s="51"/>
      <c r="OCK3" s="51"/>
      <c r="OCL3" s="51"/>
      <c r="OCM3" s="51"/>
      <c r="OCN3" s="51"/>
      <c r="OCO3" s="51"/>
      <c r="OCP3" s="51"/>
      <c r="OCQ3" s="51"/>
      <c r="OCR3" s="51"/>
      <c r="OCS3" s="51"/>
      <c r="OCT3" s="51"/>
      <c r="OCU3" s="51"/>
      <c r="OCV3" s="51"/>
      <c r="OCW3" s="51"/>
      <c r="OCX3" s="51"/>
      <c r="OCY3" s="51"/>
      <c r="OCZ3" s="51"/>
      <c r="ODA3" s="51"/>
      <c r="ODB3" s="51"/>
      <c r="ODC3" s="51"/>
      <c r="ODD3" s="51"/>
      <c r="ODE3" s="51"/>
      <c r="ODF3" s="51"/>
      <c r="ODG3" s="51"/>
      <c r="ODH3" s="51"/>
      <c r="ODI3" s="51"/>
      <c r="ODJ3" s="51"/>
      <c r="ODK3" s="51"/>
      <c r="ODL3" s="51"/>
      <c r="ODM3" s="51"/>
      <c r="ODN3" s="51"/>
      <c r="ODO3" s="51"/>
      <c r="ODP3" s="51"/>
      <c r="ODQ3" s="51"/>
      <c r="ODR3" s="51"/>
      <c r="ODS3" s="51"/>
      <c r="ODT3" s="51"/>
      <c r="ODU3" s="51"/>
      <c r="ODV3" s="51"/>
      <c r="ODW3" s="51"/>
      <c r="ODX3" s="51"/>
      <c r="ODY3" s="51"/>
      <c r="ODZ3" s="51"/>
      <c r="OEA3" s="51"/>
      <c r="OEB3" s="51"/>
      <c r="OEC3" s="51"/>
      <c r="OED3" s="51"/>
      <c r="OEE3" s="51"/>
      <c r="OEF3" s="51"/>
      <c r="OEG3" s="51"/>
      <c r="OEH3" s="51"/>
      <c r="OEI3" s="51"/>
      <c r="OEJ3" s="51"/>
      <c r="OEK3" s="51"/>
      <c r="OEL3" s="51"/>
      <c r="OEM3" s="51"/>
      <c r="OEN3" s="51"/>
      <c r="OEO3" s="51"/>
      <c r="OEP3" s="51"/>
      <c r="OEQ3" s="51"/>
      <c r="OER3" s="51"/>
      <c r="OES3" s="51"/>
      <c r="OET3" s="51"/>
      <c r="OEU3" s="51"/>
      <c r="OEV3" s="51"/>
      <c r="OEW3" s="51"/>
      <c r="OEX3" s="51"/>
      <c r="OEY3" s="51"/>
      <c r="OEZ3" s="51"/>
      <c r="OFA3" s="51"/>
      <c r="OFB3" s="51"/>
      <c r="OFC3" s="51"/>
      <c r="OFD3" s="51"/>
      <c r="OFE3" s="51"/>
      <c r="OFF3" s="51"/>
      <c r="OFG3" s="51"/>
      <c r="OFH3" s="51"/>
      <c r="OFI3" s="51"/>
      <c r="OFJ3" s="51"/>
      <c r="OFK3" s="51"/>
      <c r="OFL3" s="51"/>
      <c r="OFM3" s="51"/>
      <c r="OFN3" s="51"/>
      <c r="OFO3" s="51"/>
      <c r="OFP3" s="51"/>
      <c r="OFQ3" s="51"/>
      <c r="OFR3" s="51"/>
      <c r="OFS3" s="51"/>
      <c r="OFT3" s="51"/>
      <c r="OFU3" s="51"/>
      <c r="OFV3" s="51"/>
      <c r="OFW3" s="51"/>
      <c r="OFX3" s="51"/>
      <c r="OFY3" s="51"/>
      <c r="OFZ3" s="51"/>
      <c r="OGA3" s="51"/>
      <c r="OGB3" s="51"/>
      <c r="OGC3" s="51"/>
      <c r="OGD3" s="51"/>
      <c r="OGE3" s="51"/>
      <c r="OGF3" s="51"/>
      <c r="OGG3" s="51"/>
      <c r="OGH3" s="51"/>
      <c r="OGI3" s="51"/>
      <c r="OGJ3" s="51"/>
      <c r="OGK3" s="51"/>
      <c r="OGL3" s="51"/>
      <c r="OGM3" s="51"/>
      <c r="OGN3" s="51"/>
      <c r="OGO3" s="51"/>
      <c r="OGP3" s="51"/>
      <c r="OGQ3" s="51"/>
      <c r="OGR3" s="51"/>
      <c r="OGS3" s="51"/>
      <c r="OGT3" s="51"/>
      <c r="OGU3" s="51"/>
      <c r="OGV3" s="51"/>
      <c r="OGW3" s="51"/>
      <c r="OGX3" s="51"/>
      <c r="OGY3" s="51"/>
      <c r="OGZ3" s="51"/>
      <c r="OHA3" s="51"/>
      <c r="OHB3" s="51"/>
      <c r="OHC3" s="51"/>
      <c r="OHD3" s="51"/>
      <c r="OHE3" s="51"/>
      <c r="OHF3" s="51"/>
      <c r="OHG3" s="51"/>
      <c r="OHH3" s="51"/>
      <c r="OHI3" s="51"/>
      <c r="OHJ3" s="51"/>
      <c r="OHK3" s="51"/>
      <c r="OHL3" s="51"/>
      <c r="OHM3" s="51"/>
      <c r="OHN3" s="51"/>
      <c r="OHO3" s="51"/>
      <c r="OHP3" s="51"/>
      <c r="OHQ3" s="51"/>
      <c r="OHR3" s="51"/>
      <c r="OHS3" s="51"/>
      <c r="OHT3" s="51"/>
      <c r="OHU3" s="51"/>
      <c r="OHV3" s="51"/>
      <c r="OHW3" s="51"/>
      <c r="OHX3" s="51"/>
      <c r="OHY3" s="51"/>
      <c r="OHZ3" s="51"/>
      <c r="OIA3" s="51"/>
      <c r="OIB3" s="51"/>
      <c r="OIC3" s="51"/>
      <c r="OID3" s="51"/>
      <c r="OIE3" s="51"/>
      <c r="OIF3" s="51"/>
      <c r="OIG3" s="51"/>
      <c r="OIH3" s="51"/>
      <c r="OII3" s="51"/>
      <c r="OIJ3" s="51"/>
      <c r="OIK3" s="51"/>
      <c r="OIL3" s="51"/>
      <c r="OIM3" s="51"/>
      <c r="OIN3" s="51"/>
      <c r="OIO3" s="51"/>
      <c r="OIP3" s="51"/>
      <c r="OIQ3" s="51"/>
      <c r="OIR3" s="51"/>
      <c r="OIS3" s="51"/>
      <c r="OIT3" s="51"/>
      <c r="OIU3" s="51"/>
      <c r="OIV3" s="51"/>
      <c r="OIW3" s="51"/>
      <c r="OIX3" s="51"/>
      <c r="OIY3" s="51"/>
      <c r="OIZ3" s="51"/>
      <c r="OJA3" s="51"/>
      <c r="OJB3" s="51"/>
      <c r="OJC3" s="51"/>
      <c r="OJD3" s="51"/>
      <c r="OJE3" s="51"/>
      <c r="OJF3" s="51"/>
      <c r="OJG3" s="51"/>
      <c r="OJH3" s="51"/>
      <c r="OJI3" s="51"/>
      <c r="OJJ3" s="51"/>
      <c r="OJK3" s="51"/>
      <c r="OJL3" s="51"/>
      <c r="OJM3" s="51"/>
      <c r="OJN3" s="51"/>
      <c r="OJO3" s="51"/>
      <c r="OJP3" s="51"/>
      <c r="OJQ3" s="51"/>
      <c r="OJR3" s="51"/>
      <c r="OJS3" s="51"/>
      <c r="OJT3" s="51"/>
      <c r="OJU3" s="51"/>
      <c r="OJV3" s="51"/>
      <c r="OJW3" s="51"/>
      <c r="OJX3" s="51"/>
      <c r="OJY3" s="51"/>
      <c r="OJZ3" s="51"/>
      <c r="OKA3" s="51"/>
      <c r="OKB3" s="51"/>
      <c r="OKC3" s="51"/>
      <c r="OKD3" s="51"/>
      <c r="OKE3" s="51"/>
      <c r="OKF3" s="51"/>
      <c r="OKG3" s="51"/>
      <c r="OKH3" s="51"/>
      <c r="OKI3" s="51"/>
      <c r="OKJ3" s="51"/>
      <c r="OKK3" s="51"/>
      <c r="OKL3" s="51"/>
      <c r="OKM3" s="51"/>
      <c r="OKN3" s="51"/>
      <c r="OKO3" s="51"/>
      <c r="OKP3" s="51"/>
      <c r="OKQ3" s="51"/>
      <c r="OKR3" s="51"/>
      <c r="OKS3" s="51"/>
      <c r="OKT3" s="51"/>
      <c r="OKU3" s="51"/>
      <c r="OKV3" s="51"/>
      <c r="OKW3" s="51"/>
      <c r="OKX3" s="51"/>
      <c r="OKY3" s="51"/>
      <c r="OKZ3" s="51"/>
      <c r="OLA3" s="51"/>
      <c r="OLB3" s="51"/>
      <c r="OLC3" s="51"/>
      <c r="OLD3" s="51"/>
      <c r="OLE3" s="51"/>
      <c r="OLF3" s="51"/>
      <c r="OLG3" s="51"/>
      <c r="OLH3" s="51"/>
      <c r="OLI3" s="51"/>
      <c r="OLJ3" s="51"/>
      <c r="OLK3" s="51"/>
      <c r="OLL3" s="51"/>
      <c r="OLM3" s="51"/>
      <c r="OLN3" s="51"/>
      <c r="OLO3" s="51"/>
      <c r="OLP3" s="51"/>
      <c r="OLQ3" s="51"/>
      <c r="OLR3" s="51"/>
      <c r="OLS3" s="51"/>
      <c r="OLT3" s="51"/>
      <c r="OLU3" s="51"/>
      <c r="OLV3" s="51"/>
      <c r="OLW3" s="51"/>
      <c r="OLX3" s="51"/>
      <c r="OLY3" s="51"/>
      <c r="OLZ3" s="51"/>
      <c r="OMA3" s="51"/>
      <c r="OMB3" s="51"/>
      <c r="OMC3" s="51"/>
      <c r="OMD3" s="51"/>
      <c r="OME3" s="51"/>
      <c r="OMF3" s="51"/>
      <c r="OMG3" s="51"/>
      <c r="OMH3" s="51"/>
      <c r="OMI3" s="51"/>
      <c r="OMJ3" s="51"/>
      <c r="OMK3" s="51"/>
      <c r="OML3" s="51"/>
      <c r="OMM3" s="51"/>
      <c r="OMN3" s="51"/>
      <c r="OMO3" s="51"/>
      <c r="OMP3" s="51"/>
      <c r="OMQ3" s="51"/>
      <c r="OMR3" s="51"/>
      <c r="OMS3" s="51"/>
      <c r="OMT3" s="51"/>
      <c r="OMU3" s="51"/>
      <c r="OMV3" s="51"/>
      <c r="OMW3" s="51"/>
      <c r="OMX3" s="51"/>
      <c r="OMY3" s="51"/>
      <c r="OMZ3" s="51"/>
      <c r="ONA3" s="51"/>
      <c r="ONB3" s="51"/>
      <c r="ONC3" s="51"/>
      <c r="OND3" s="51"/>
      <c r="ONE3" s="51"/>
      <c r="ONF3" s="51"/>
      <c r="ONG3" s="51"/>
      <c r="ONH3" s="51"/>
      <c r="ONI3" s="51"/>
      <c r="ONJ3" s="51"/>
      <c r="ONK3" s="51"/>
      <c r="ONL3" s="51"/>
      <c r="ONM3" s="51"/>
      <c r="ONN3" s="51"/>
      <c r="ONO3" s="51"/>
      <c r="ONP3" s="51"/>
      <c r="ONQ3" s="51"/>
      <c r="ONR3" s="51"/>
      <c r="ONS3" s="51"/>
      <c r="ONT3" s="51"/>
      <c r="ONU3" s="51"/>
      <c r="ONV3" s="51"/>
      <c r="ONW3" s="51"/>
      <c r="ONX3" s="51"/>
      <c r="ONY3" s="51"/>
      <c r="ONZ3" s="51"/>
      <c r="OOA3" s="51"/>
      <c r="OOB3" s="51"/>
      <c r="OOC3" s="51"/>
      <c r="OOD3" s="51"/>
      <c r="OOE3" s="51"/>
      <c r="OOF3" s="51"/>
      <c r="OOG3" s="51"/>
      <c r="OOH3" s="51"/>
      <c r="OOI3" s="51"/>
      <c r="OOJ3" s="51"/>
      <c r="OOK3" s="51"/>
      <c r="OOL3" s="51"/>
      <c r="OOM3" s="51"/>
      <c r="OON3" s="51"/>
      <c r="OOO3" s="51"/>
      <c r="OOP3" s="51"/>
      <c r="OOQ3" s="51"/>
      <c r="OOR3" s="51"/>
      <c r="OOS3" s="51"/>
      <c r="OOT3" s="51"/>
      <c r="OOU3" s="51"/>
      <c r="OOV3" s="51"/>
      <c r="OOW3" s="51"/>
      <c r="OOX3" s="51"/>
      <c r="OOY3" s="51"/>
      <c r="OOZ3" s="51"/>
      <c r="OPA3" s="51"/>
      <c r="OPB3" s="51"/>
      <c r="OPC3" s="51"/>
      <c r="OPD3" s="51"/>
      <c r="OPE3" s="51"/>
      <c r="OPF3" s="51"/>
      <c r="OPG3" s="51"/>
      <c r="OPH3" s="51"/>
      <c r="OPI3" s="51"/>
      <c r="OPJ3" s="51"/>
      <c r="OPK3" s="51"/>
      <c r="OPL3" s="51"/>
      <c r="OPM3" s="51"/>
      <c r="OPN3" s="51"/>
      <c r="OPO3" s="51"/>
      <c r="OPP3" s="51"/>
      <c r="OPQ3" s="51"/>
      <c r="OPR3" s="51"/>
      <c r="OPS3" s="51"/>
      <c r="OPT3" s="51"/>
      <c r="OPU3" s="51"/>
      <c r="OPV3" s="51"/>
      <c r="OPW3" s="51"/>
      <c r="OPX3" s="51"/>
      <c r="OPY3" s="51"/>
      <c r="OPZ3" s="51"/>
      <c r="OQA3" s="51"/>
      <c r="OQB3" s="51"/>
      <c r="OQC3" s="51"/>
      <c r="OQD3" s="51"/>
      <c r="OQE3" s="51"/>
      <c r="OQF3" s="51"/>
      <c r="OQG3" s="51"/>
      <c r="OQH3" s="51"/>
      <c r="OQI3" s="51"/>
      <c r="OQJ3" s="51"/>
      <c r="OQK3" s="51"/>
      <c r="OQL3" s="51"/>
      <c r="OQM3" s="51"/>
      <c r="OQN3" s="51"/>
      <c r="OQO3" s="51"/>
      <c r="OQP3" s="51"/>
      <c r="OQQ3" s="51"/>
      <c r="OQR3" s="51"/>
      <c r="OQS3" s="51"/>
      <c r="OQT3" s="51"/>
      <c r="OQU3" s="51"/>
      <c r="OQV3" s="51"/>
      <c r="OQW3" s="51"/>
      <c r="OQX3" s="51"/>
      <c r="OQY3" s="51"/>
      <c r="OQZ3" s="51"/>
      <c r="ORA3" s="51"/>
      <c r="ORB3" s="51"/>
      <c r="ORC3" s="51"/>
      <c r="ORD3" s="51"/>
      <c r="ORE3" s="51"/>
      <c r="ORF3" s="51"/>
      <c r="ORG3" s="51"/>
      <c r="ORH3" s="51"/>
      <c r="ORI3" s="51"/>
      <c r="ORJ3" s="51"/>
      <c r="ORK3" s="51"/>
      <c r="ORL3" s="51"/>
      <c r="ORM3" s="51"/>
      <c r="ORN3" s="51"/>
      <c r="ORO3" s="51"/>
      <c r="ORP3" s="51"/>
      <c r="ORQ3" s="51"/>
      <c r="ORR3" s="51"/>
      <c r="ORS3" s="51"/>
      <c r="ORT3" s="51"/>
      <c r="ORU3" s="51"/>
      <c r="ORV3" s="51"/>
      <c r="ORW3" s="51"/>
      <c r="ORX3" s="51"/>
      <c r="ORY3" s="51"/>
      <c r="ORZ3" s="51"/>
      <c r="OSA3" s="51"/>
      <c r="OSB3" s="51"/>
      <c r="OSC3" s="51"/>
      <c r="OSD3" s="51"/>
      <c r="OSE3" s="51"/>
      <c r="OSF3" s="51"/>
      <c r="OSG3" s="51"/>
      <c r="OSH3" s="51"/>
      <c r="OSI3" s="51"/>
      <c r="OSJ3" s="51"/>
      <c r="OSK3" s="51"/>
      <c r="OSL3" s="51"/>
      <c r="OSM3" s="51"/>
      <c r="OSN3" s="51"/>
      <c r="OSO3" s="51"/>
      <c r="OSP3" s="51"/>
      <c r="OSQ3" s="51"/>
      <c r="OSR3" s="51"/>
      <c r="OSS3" s="51"/>
      <c r="OST3" s="51"/>
      <c r="OSU3" s="51"/>
      <c r="OSV3" s="51"/>
      <c r="OSW3" s="51"/>
      <c r="OSX3" s="51"/>
      <c r="OSY3" s="51"/>
      <c r="OSZ3" s="51"/>
      <c r="OTA3" s="51"/>
      <c r="OTB3" s="51"/>
      <c r="OTC3" s="51"/>
      <c r="OTD3" s="51"/>
      <c r="OTE3" s="51"/>
      <c r="OTF3" s="51"/>
      <c r="OTG3" s="51"/>
      <c r="OTH3" s="51"/>
      <c r="OTI3" s="51"/>
      <c r="OTJ3" s="51"/>
      <c r="OTK3" s="51"/>
      <c r="OTL3" s="51"/>
      <c r="OTM3" s="51"/>
      <c r="OTN3" s="51"/>
      <c r="OTO3" s="51"/>
      <c r="OTP3" s="51"/>
      <c r="OTQ3" s="51"/>
      <c r="OTR3" s="51"/>
      <c r="OTS3" s="51"/>
      <c r="OTT3" s="51"/>
      <c r="OTU3" s="51"/>
      <c r="OTV3" s="51"/>
      <c r="OTW3" s="51"/>
      <c r="OTX3" s="51"/>
      <c r="OTY3" s="51"/>
      <c r="OTZ3" s="51"/>
      <c r="OUA3" s="51"/>
      <c r="OUB3" s="51"/>
      <c r="OUC3" s="51"/>
      <c r="OUD3" s="51"/>
      <c r="OUE3" s="51"/>
      <c r="OUF3" s="51"/>
      <c r="OUG3" s="51"/>
      <c r="OUH3" s="51"/>
      <c r="OUI3" s="51"/>
      <c r="OUJ3" s="51"/>
      <c r="OUK3" s="51"/>
      <c r="OUL3" s="51"/>
      <c r="OUM3" s="51"/>
      <c r="OUN3" s="51"/>
      <c r="OUO3" s="51"/>
      <c r="OUP3" s="51"/>
      <c r="OUQ3" s="51"/>
      <c r="OUR3" s="51"/>
      <c r="OUS3" s="51"/>
      <c r="OUT3" s="51"/>
      <c r="OUU3" s="51"/>
      <c r="OUV3" s="51"/>
      <c r="OUW3" s="51"/>
      <c r="OUX3" s="51"/>
      <c r="OUY3" s="51"/>
      <c r="OUZ3" s="51"/>
      <c r="OVA3" s="51"/>
      <c r="OVB3" s="51"/>
      <c r="OVC3" s="51"/>
      <c r="OVD3" s="51"/>
      <c r="OVE3" s="51"/>
      <c r="OVF3" s="51"/>
      <c r="OVG3" s="51"/>
      <c r="OVH3" s="51"/>
      <c r="OVI3" s="51"/>
      <c r="OVJ3" s="51"/>
      <c r="OVK3" s="51"/>
      <c r="OVL3" s="51"/>
      <c r="OVM3" s="51"/>
      <c r="OVN3" s="51"/>
      <c r="OVO3" s="51"/>
      <c r="OVP3" s="51"/>
      <c r="OVQ3" s="51"/>
      <c r="OVR3" s="51"/>
      <c r="OVS3" s="51"/>
      <c r="OVT3" s="51"/>
      <c r="OVU3" s="51"/>
      <c r="OVV3" s="51"/>
      <c r="OVW3" s="51"/>
      <c r="OVX3" s="51"/>
      <c r="OVY3" s="51"/>
      <c r="OVZ3" s="51"/>
      <c r="OWA3" s="51"/>
      <c r="OWB3" s="51"/>
      <c r="OWC3" s="51"/>
      <c r="OWD3" s="51"/>
      <c r="OWE3" s="51"/>
      <c r="OWF3" s="51"/>
      <c r="OWG3" s="51"/>
      <c r="OWH3" s="51"/>
      <c r="OWI3" s="51"/>
      <c r="OWJ3" s="51"/>
      <c r="OWK3" s="51"/>
      <c r="OWL3" s="51"/>
      <c r="OWM3" s="51"/>
      <c r="OWN3" s="51"/>
      <c r="OWO3" s="51"/>
      <c r="OWP3" s="51"/>
      <c r="OWQ3" s="51"/>
      <c r="OWR3" s="51"/>
      <c r="OWS3" s="51"/>
      <c r="OWT3" s="51"/>
      <c r="OWU3" s="51"/>
      <c r="OWV3" s="51"/>
      <c r="OWW3" s="51"/>
      <c r="OWX3" s="51"/>
      <c r="OWY3" s="51"/>
      <c r="OWZ3" s="51"/>
      <c r="OXA3" s="51"/>
      <c r="OXB3" s="51"/>
      <c r="OXC3" s="51"/>
      <c r="OXD3" s="51"/>
      <c r="OXE3" s="51"/>
      <c r="OXF3" s="51"/>
      <c r="OXG3" s="51"/>
      <c r="OXH3" s="51"/>
      <c r="OXI3" s="51"/>
      <c r="OXJ3" s="51"/>
      <c r="OXK3" s="51"/>
      <c r="OXL3" s="51"/>
      <c r="OXM3" s="51"/>
      <c r="OXN3" s="51"/>
      <c r="OXO3" s="51"/>
      <c r="OXP3" s="51"/>
      <c r="OXQ3" s="51"/>
      <c r="OXR3" s="51"/>
      <c r="OXS3" s="51"/>
      <c r="OXT3" s="51"/>
      <c r="OXU3" s="51"/>
      <c r="OXV3" s="51"/>
      <c r="OXW3" s="51"/>
      <c r="OXX3" s="51"/>
      <c r="OXY3" s="51"/>
      <c r="OXZ3" s="51"/>
      <c r="OYA3" s="51"/>
      <c r="OYB3" s="51"/>
      <c r="OYC3" s="51"/>
      <c r="OYD3" s="51"/>
      <c r="OYE3" s="51"/>
      <c r="OYF3" s="51"/>
      <c r="OYG3" s="51"/>
      <c r="OYH3" s="51"/>
      <c r="OYI3" s="51"/>
      <c r="OYJ3" s="51"/>
      <c r="OYK3" s="51"/>
      <c r="OYL3" s="51"/>
      <c r="OYM3" s="51"/>
      <c r="OYN3" s="51"/>
      <c r="OYO3" s="51"/>
      <c r="OYP3" s="51"/>
      <c r="OYQ3" s="51"/>
      <c r="OYR3" s="51"/>
      <c r="OYS3" s="51"/>
      <c r="OYT3" s="51"/>
      <c r="OYU3" s="51"/>
      <c r="OYV3" s="51"/>
      <c r="OYW3" s="51"/>
      <c r="OYX3" s="51"/>
      <c r="OYY3" s="51"/>
      <c r="OYZ3" s="51"/>
      <c r="OZA3" s="51"/>
      <c r="OZB3" s="51"/>
      <c r="OZC3" s="51"/>
      <c r="OZD3" s="51"/>
      <c r="OZE3" s="51"/>
      <c r="OZF3" s="51"/>
      <c r="OZG3" s="51"/>
      <c r="OZH3" s="51"/>
      <c r="OZI3" s="51"/>
      <c r="OZJ3" s="51"/>
      <c r="OZK3" s="51"/>
      <c r="OZL3" s="51"/>
      <c r="OZM3" s="51"/>
      <c r="OZN3" s="51"/>
      <c r="OZO3" s="51"/>
      <c r="OZP3" s="51"/>
      <c r="OZQ3" s="51"/>
      <c r="OZR3" s="51"/>
      <c r="OZS3" s="51"/>
      <c r="OZT3" s="51"/>
      <c r="OZU3" s="51"/>
      <c r="OZV3" s="51"/>
      <c r="OZW3" s="51"/>
      <c r="OZX3" s="51"/>
      <c r="OZY3" s="51"/>
      <c r="OZZ3" s="51"/>
      <c r="PAA3" s="51"/>
      <c r="PAB3" s="51"/>
      <c r="PAC3" s="51"/>
      <c r="PAD3" s="51"/>
      <c r="PAE3" s="51"/>
      <c r="PAF3" s="51"/>
      <c r="PAG3" s="51"/>
      <c r="PAH3" s="51"/>
      <c r="PAI3" s="51"/>
      <c r="PAJ3" s="51"/>
      <c r="PAK3" s="51"/>
      <c r="PAL3" s="51"/>
      <c r="PAM3" s="51"/>
      <c r="PAN3" s="51"/>
      <c r="PAO3" s="51"/>
      <c r="PAP3" s="51"/>
      <c r="PAQ3" s="51"/>
      <c r="PAR3" s="51"/>
      <c r="PAS3" s="51"/>
      <c r="PAT3" s="51"/>
      <c r="PAU3" s="51"/>
      <c r="PAV3" s="51"/>
      <c r="PAW3" s="51"/>
      <c r="PAX3" s="51"/>
      <c r="PAY3" s="51"/>
      <c r="PAZ3" s="51"/>
      <c r="PBA3" s="51"/>
      <c r="PBB3" s="51"/>
      <c r="PBC3" s="51"/>
      <c r="PBD3" s="51"/>
      <c r="PBE3" s="51"/>
      <c r="PBF3" s="51"/>
      <c r="PBG3" s="51"/>
      <c r="PBH3" s="51"/>
      <c r="PBI3" s="51"/>
      <c r="PBJ3" s="51"/>
      <c r="PBK3" s="51"/>
      <c r="PBL3" s="51"/>
      <c r="PBM3" s="51"/>
      <c r="PBN3" s="51"/>
      <c r="PBO3" s="51"/>
      <c r="PBP3" s="51"/>
      <c r="PBQ3" s="51"/>
      <c r="PBR3" s="51"/>
      <c r="PBS3" s="51"/>
      <c r="PBT3" s="51"/>
      <c r="PBU3" s="51"/>
      <c r="PBV3" s="51"/>
      <c r="PBW3" s="51"/>
      <c r="PBX3" s="51"/>
      <c r="PBY3" s="51"/>
      <c r="PBZ3" s="51"/>
      <c r="PCA3" s="51"/>
      <c r="PCB3" s="51"/>
      <c r="PCC3" s="51"/>
      <c r="PCD3" s="51"/>
      <c r="PCE3" s="51"/>
      <c r="PCF3" s="51"/>
      <c r="PCG3" s="51"/>
      <c r="PCH3" s="51"/>
      <c r="PCI3" s="51"/>
      <c r="PCJ3" s="51"/>
      <c r="PCK3" s="51"/>
      <c r="PCL3" s="51"/>
      <c r="PCM3" s="51"/>
      <c r="PCN3" s="51"/>
      <c r="PCO3" s="51"/>
      <c r="PCP3" s="51"/>
      <c r="PCQ3" s="51"/>
      <c r="PCR3" s="51"/>
      <c r="PCS3" s="51"/>
      <c r="PCT3" s="51"/>
      <c r="PCU3" s="51"/>
      <c r="PCV3" s="51"/>
      <c r="PCW3" s="51"/>
      <c r="PCX3" s="51"/>
      <c r="PCY3" s="51"/>
      <c r="PCZ3" s="51"/>
      <c r="PDA3" s="51"/>
      <c r="PDB3" s="51"/>
      <c r="PDC3" s="51"/>
      <c r="PDD3" s="51"/>
      <c r="PDE3" s="51"/>
      <c r="PDF3" s="51"/>
      <c r="PDG3" s="51"/>
      <c r="PDH3" s="51"/>
      <c r="PDI3" s="51"/>
      <c r="PDJ3" s="51"/>
      <c r="PDK3" s="51"/>
      <c r="PDL3" s="51"/>
      <c r="PDM3" s="51"/>
      <c r="PDN3" s="51"/>
      <c r="PDO3" s="51"/>
      <c r="PDP3" s="51"/>
      <c r="PDQ3" s="51"/>
      <c r="PDR3" s="51"/>
      <c r="PDS3" s="51"/>
      <c r="PDT3" s="51"/>
      <c r="PDU3" s="51"/>
      <c r="PDV3" s="51"/>
      <c r="PDW3" s="51"/>
      <c r="PDX3" s="51"/>
      <c r="PDY3" s="51"/>
      <c r="PDZ3" s="51"/>
      <c r="PEA3" s="51"/>
      <c r="PEB3" s="51"/>
      <c r="PEC3" s="51"/>
      <c r="PED3" s="51"/>
      <c r="PEE3" s="51"/>
      <c r="PEF3" s="51"/>
      <c r="PEG3" s="51"/>
      <c r="PEH3" s="51"/>
      <c r="PEI3" s="51"/>
      <c r="PEJ3" s="51"/>
      <c r="PEK3" s="51"/>
      <c r="PEL3" s="51"/>
      <c r="PEM3" s="51"/>
      <c r="PEN3" s="51"/>
      <c r="PEO3" s="51"/>
      <c r="PEP3" s="51"/>
      <c r="PEQ3" s="51"/>
      <c r="PER3" s="51"/>
      <c r="PES3" s="51"/>
      <c r="PET3" s="51"/>
      <c r="PEU3" s="51"/>
      <c r="PEV3" s="51"/>
      <c r="PEW3" s="51"/>
      <c r="PEX3" s="51"/>
      <c r="PEY3" s="51"/>
      <c r="PEZ3" s="51"/>
      <c r="PFA3" s="51"/>
      <c r="PFB3" s="51"/>
      <c r="PFC3" s="51"/>
      <c r="PFD3" s="51"/>
      <c r="PFE3" s="51"/>
      <c r="PFF3" s="51"/>
      <c r="PFG3" s="51"/>
      <c r="PFH3" s="51"/>
      <c r="PFI3" s="51"/>
      <c r="PFJ3" s="51"/>
      <c r="PFK3" s="51"/>
      <c r="PFL3" s="51"/>
      <c r="PFM3" s="51"/>
      <c r="PFN3" s="51"/>
      <c r="PFO3" s="51"/>
      <c r="PFP3" s="51"/>
      <c r="PFQ3" s="51"/>
      <c r="PFR3" s="51"/>
      <c r="PFS3" s="51"/>
      <c r="PFT3" s="51"/>
      <c r="PFU3" s="51"/>
      <c r="PFV3" s="51"/>
      <c r="PFW3" s="51"/>
      <c r="PFX3" s="51"/>
      <c r="PFY3" s="51"/>
      <c r="PFZ3" s="51"/>
      <c r="PGA3" s="51"/>
      <c r="PGB3" s="51"/>
      <c r="PGC3" s="51"/>
      <c r="PGD3" s="51"/>
      <c r="PGE3" s="51"/>
      <c r="PGF3" s="51"/>
      <c r="PGG3" s="51"/>
      <c r="PGH3" s="51"/>
      <c r="PGI3" s="51"/>
      <c r="PGJ3" s="51"/>
      <c r="PGK3" s="51"/>
      <c r="PGL3" s="51"/>
      <c r="PGM3" s="51"/>
      <c r="PGN3" s="51"/>
      <c r="PGO3" s="51"/>
      <c r="PGP3" s="51"/>
      <c r="PGQ3" s="51"/>
      <c r="PGR3" s="51"/>
      <c r="PGS3" s="51"/>
      <c r="PGT3" s="51"/>
      <c r="PGU3" s="51"/>
      <c r="PGV3" s="51"/>
      <c r="PGW3" s="51"/>
      <c r="PGX3" s="51"/>
      <c r="PGY3" s="51"/>
      <c r="PGZ3" s="51"/>
      <c r="PHA3" s="51"/>
      <c r="PHB3" s="51"/>
      <c r="PHC3" s="51"/>
      <c r="PHD3" s="51"/>
      <c r="PHE3" s="51"/>
      <c r="PHF3" s="51"/>
      <c r="PHG3" s="51"/>
      <c r="PHH3" s="51"/>
      <c r="PHI3" s="51"/>
      <c r="PHJ3" s="51"/>
      <c r="PHK3" s="51"/>
      <c r="PHL3" s="51"/>
      <c r="PHM3" s="51"/>
      <c r="PHN3" s="51"/>
      <c r="PHO3" s="51"/>
      <c r="PHP3" s="51"/>
      <c r="PHQ3" s="51"/>
      <c r="PHR3" s="51"/>
      <c r="PHS3" s="51"/>
      <c r="PHT3" s="51"/>
      <c r="PHU3" s="51"/>
      <c r="PHV3" s="51"/>
      <c r="PHW3" s="51"/>
      <c r="PHX3" s="51"/>
      <c r="PHY3" s="51"/>
      <c r="PHZ3" s="51"/>
      <c r="PIA3" s="51"/>
      <c r="PIB3" s="51"/>
      <c r="PIC3" s="51"/>
      <c r="PID3" s="51"/>
      <c r="PIE3" s="51"/>
      <c r="PIF3" s="51"/>
      <c r="PIG3" s="51"/>
      <c r="PIH3" s="51"/>
      <c r="PII3" s="51"/>
      <c r="PIJ3" s="51"/>
      <c r="PIK3" s="51"/>
      <c r="PIL3" s="51"/>
      <c r="PIM3" s="51"/>
      <c r="PIN3" s="51"/>
      <c r="PIO3" s="51"/>
      <c r="PIP3" s="51"/>
      <c r="PIQ3" s="51"/>
      <c r="PIR3" s="51"/>
      <c r="PIS3" s="51"/>
      <c r="PIT3" s="51"/>
      <c r="PIU3" s="51"/>
      <c r="PIV3" s="51"/>
      <c r="PIW3" s="51"/>
      <c r="PIX3" s="51"/>
      <c r="PIY3" s="51"/>
      <c r="PIZ3" s="51"/>
      <c r="PJA3" s="51"/>
      <c r="PJB3" s="51"/>
      <c r="PJC3" s="51"/>
      <c r="PJD3" s="51"/>
      <c r="PJE3" s="51"/>
      <c r="PJF3" s="51"/>
      <c r="PJG3" s="51"/>
      <c r="PJH3" s="51"/>
      <c r="PJI3" s="51"/>
      <c r="PJJ3" s="51"/>
      <c r="PJK3" s="51"/>
      <c r="PJL3" s="51"/>
      <c r="PJM3" s="51"/>
      <c r="PJN3" s="51"/>
      <c r="PJO3" s="51"/>
      <c r="PJP3" s="51"/>
      <c r="PJQ3" s="51"/>
      <c r="PJR3" s="51"/>
      <c r="PJS3" s="51"/>
      <c r="PJT3" s="51"/>
      <c r="PJU3" s="51"/>
      <c r="PJV3" s="51"/>
      <c r="PJW3" s="51"/>
      <c r="PJX3" s="51"/>
      <c r="PJY3" s="51"/>
      <c r="PJZ3" s="51"/>
      <c r="PKA3" s="51"/>
      <c r="PKB3" s="51"/>
      <c r="PKC3" s="51"/>
      <c r="PKD3" s="51"/>
      <c r="PKE3" s="51"/>
      <c r="PKF3" s="51"/>
      <c r="PKG3" s="51"/>
      <c r="PKH3" s="51"/>
      <c r="PKI3" s="51"/>
      <c r="PKJ3" s="51"/>
      <c r="PKK3" s="51"/>
      <c r="PKL3" s="51"/>
      <c r="PKM3" s="51"/>
      <c r="PKN3" s="51"/>
      <c r="PKO3" s="51"/>
      <c r="PKP3" s="51"/>
      <c r="PKQ3" s="51"/>
      <c r="PKR3" s="51"/>
      <c r="PKS3" s="51"/>
      <c r="PKT3" s="51"/>
      <c r="PKU3" s="51"/>
      <c r="PKV3" s="51"/>
      <c r="PKW3" s="51"/>
      <c r="PKX3" s="51"/>
      <c r="PKY3" s="51"/>
      <c r="PKZ3" s="51"/>
      <c r="PLA3" s="51"/>
      <c r="PLB3" s="51"/>
      <c r="PLC3" s="51"/>
      <c r="PLD3" s="51"/>
      <c r="PLE3" s="51"/>
      <c r="PLF3" s="51"/>
      <c r="PLG3" s="51"/>
      <c r="PLH3" s="51"/>
      <c r="PLI3" s="51"/>
      <c r="PLJ3" s="51"/>
      <c r="PLK3" s="51"/>
      <c r="PLL3" s="51"/>
      <c r="PLM3" s="51"/>
      <c r="PLN3" s="51"/>
      <c r="PLO3" s="51"/>
      <c r="PLP3" s="51"/>
      <c r="PLQ3" s="51"/>
      <c r="PLR3" s="51"/>
      <c r="PLS3" s="51"/>
      <c r="PLT3" s="51"/>
      <c r="PLU3" s="51"/>
      <c r="PLV3" s="51"/>
      <c r="PLW3" s="51"/>
      <c r="PLX3" s="51"/>
      <c r="PLY3" s="51"/>
      <c r="PLZ3" s="51"/>
      <c r="PMA3" s="51"/>
      <c r="PMB3" s="51"/>
      <c r="PMC3" s="51"/>
      <c r="PMD3" s="51"/>
      <c r="PME3" s="51"/>
      <c r="PMF3" s="51"/>
      <c r="PMG3" s="51"/>
      <c r="PMH3" s="51"/>
      <c r="PMI3" s="51"/>
      <c r="PMJ3" s="51"/>
      <c r="PMK3" s="51"/>
      <c r="PML3" s="51"/>
      <c r="PMM3" s="51"/>
      <c r="PMN3" s="51"/>
      <c r="PMO3" s="51"/>
      <c r="PMP3" s="51"/>
      <c r="PMQ3" s="51"/>
      <c r="PMR3" s="51"/>
      <c r="PMS3" s="51"/>
      <c r="PMT3" s="51"/>
      <c r="PMU3" s="51"/>
      <c r="PMV3" s="51"/>
      <c r="PMW3" s="51"/>
      <c r="PMX3" s="51"/>
      <c r="PMY3" s="51"/>
      <c r="PMZ3" s="51"/>
      <c r="PNA3" s="51"/>
      <c r="PNB3" s="51"/>
      <c r="PNC3" s="51"/>
      <c r="PND3" s="51"/>
      <c r="PNE3" s="51"/>
      <c r="PNF3" s="51"/>
      <c r="PNG3" s="51"/>
      <c r="PNH3" s="51"/>
      <c r="PNI3" s="51"/>
      <c r="PNJ3" s="51"/>
      <c r="PNK3" s="51"/>
      <c r="PNL3" s="51"/>
      <c r="PNM3" s="51"/>
      <c r="PNN3" s="51"/>
      <c r="PNO3" s="51"/>
      <c r="PNP3" s="51"/>
      <c r="PNQ3" s="51"/>
      <c r="PNR3" s="51"/>
      <c r="PNS3" s="51"/>
      <c r="PNT3" s="51"/>
      <c r="PNU3" s="51"/>
      <c r="PNV3" s="51"/>
      <c r="PNW3" s="51"/>
      <c r="PNX3" s="51"/>
      <c r="PNY3" s="51"/>
      <c r="PNZ3" s="51"/>
      <c r="POA3" s="51"/>
      <c r="POB3" s="51"/>
      <c r="POC3" s="51"/>
      <c r="POD3" s="51"/>
      <c r="POE3" s="51"/>
      <c r="POF3" s="51"/>
      <c r="POG3" s="51"/>
      <c r="POH3" s="51"/>
      <c r="POI3" s="51"/>
      <c r="POJ3" s="51"/>
      <c r="POK3" s="51"/>
      <c r="POL3" s="51"/>
      <c r="POM3" s="51"/>
      <c r="PON3" s="51"/>
      <c r="POO3" s="51"/>
      <c r="POP3" s="51"/>
      <c r="POQ3" s="51"/>
      <c r="POR3" s="51"/>
      <c r="POS3" s="51"/>
      <c r="POT3" s="51"/>
      <c r="POU3" s="51"/>
      <c r="POV3" s="51"/>
      <c r="POW3" s="51"/>
      <c r="POX3" s="51"/>
      <c r="POY3" s="51"/>
      <c r="POZ3" s="51"/>
      <c r="PPA3" s="51"/>
      <c r="PPB3" s="51"/>
      <c r="PPC3" s="51"/>
      <c r="PPD3" s="51"/>
      <c r="PPE3" s="51"/>
      <c r="PPF3" s="51"/>
      <c r="PPG3" s="51"/>
      <c r="PPH3" s="51"/>
      <c r="PPI3" s="51"/>
      <c r="PPJ3" s="51"/>
      <c r="PPK3" s="51"/>
      <c r="PPL3" s="51"/>
      <c r="PPM3" s="51"/>
      <c r="PPN3" s="51"/>
      <c r="PPO3" s="51"/>
      <c r="PPP3" s="51"/>
      <c r="PPQ3" s="51"/>
      <c r="PPR3" s="51"/>
      <c r="PPS3" s="51"/>
      <c r="PPT3" s="51"/>
      <c r="PPU3" s="51"/>
      <c r="PPV3" s="51"/>
      <c r="PPW3" s="51"/>
      <c r="PPX3" s="51"/>
      <c r="PPY3" s="51"/>
      <c r="PPZ3" s="51"/>
      <c r="PQA3" s="51"/>
      <c r="PQB3" s="51"/>
      <c r="PQC3" s="51"/>
      <c r="PQD3" s="51"/>
      <c r="PQE3" s="51"/>
      <c r="PQF3" s="51"/>
      <c r="PQG3" s="51"/>
      <c r="PQH3" s="51"/>
      <c r="PQI3" s="51"/>
      <c r="PQJ3" s="51"/>
      <c r="PQK3" s="51"/>
      <c r="PQL3" s="51"/>
      <c r="PQM3" s="51"/>
      <c r="PQN3" s="51"/>
      <c r="PQO3" s="51"/>
      <c r="PQP3" s="51"/>
      <c r="PQQ3" s="51"/>
      <c r="PQR3" s="51"/>
      <c r="PQS3" s="51"/>
      <c r="PQT3" s="51"/>
      <c r="PQU3" s="51"/>
      <c r="PQV3" s="51"/>
      <c r="PQW3" s="51"/>
      <c r="PQX3" s="51"/>
      <c r="PQY3" s="51"/>
      <c r="PQZ3" s="51"/>
      <c r="PRA3" s="51"/>
      <c r="PRB3" s="51"/>
      <c r="PRC3" s="51"/>
      <c r="PRD3" s="51"/>
      <c r="PRE3" s="51"/>
      <c r="PRF3" s="51"/>
      <c r="PRG3" s="51"/>
      <c r="PRH3" s="51"/>
      <c r="PRI3" s="51"/>
      <c r="PRJ3" s="51"/>
      <c r="PRK3" s="51"/>
      <c r="PRL3" s="51"/>
      <c r="PRM3" s="51"/>
      <c r="PRN3" s="51"/>
      <c r="PRO3" s="51"/>
      <c r="PRP3" s="51"/>
      <c r="PRQ3" s="51"/>
      <c r="PRR3" s="51"/>
      <c r="PRS3" s="51"/>
      <c r="PRT3" s="51"/>
      <c r="PRU3" s="51"/>
      <c r="PRV3" s="51"/>
      <c r="PRW3" s="51"/>
      <c r="PRX3" s="51"/>
      <c r="PRY3" s="51"/>
      <c r="PRZ3" s="51"/>
      <c r="PSA3" s="51"/>
      <c r="PSB3" s="51"/>
      <c r="PSC3" s="51"/>
      <c r="PSD3" s="51"/>
      <c r="PSE3" s="51"/>
      <c r="PSF3" s="51"/>
      <c r="PSG3" s="51"/>
      <c r="PSH3" s="51"/>
      <c r="PSI3" s="51"/>
      <c r="PSJ3" s="51"/>
      <c r="PSK3" s="51"/>
      <c r="PSL3" s="51"/>
      <c r="PSM3" s="51"/>
      <c r="PSN3" s="51"/>
      <c r="PSO3" s="51"/>
      <c r="PSP3" s="51"/>
      <c r="PSQ3" s="51"/>
      <c r="PSR3" s="51"/>
      <c r="PSS3" s="51"/>
      <c r="PST3" s="51"/>
      <c r="PSU3" s="51"/>
      <c r="PSV3" s="51"/>
      <c r="PSW3" s="51"/>
      <c r="PSX3" s="51"/>
      <c r="PSY3" s="51"/>
      <c r="PSZ3" s="51"/>
      <c r="PTA3" s="51"/>
      <c r="PTB3" s="51"/>
      <c r="PTC3" s="51"/>
      <c r="PTD3" s="51"/>
      <c r="PTE3" s="51"/>
      <c r="PTF3" s="51"/>
      <c r="PTG3" s="51"/>
      <c r="PTH3" s="51"/>
      <c r="PTI3" s="51"/>
      <c r="PTJ3" s="51"/>
      <c r="PTK3" s="51"/>
      <c r="PTL3" s="51"/>
      <c r="PTM3" s="51"/>
      <c r="PTN3" s="51"/>
      <c r="PTO3" s="51"/>
      <c r="PTP3" s="51"/>
      <c r="PTQ3" s="51"/>
      <c r="PTR3" s="51"/>
      <c r="PTS3" s="51"/>
      <c r="PTT3" s="51"/>
      <c r="PTU3" s="51"/>
      <c r="PTV3" s="51"/>
      <c r="PTW3" s="51"/>
      <c r="PTX3" s="51"/>
      <c r="PTY3" s="51"/>
      <c r="PTZ3" s="51"/>
      <c r="PUA3" s="51"/>
      <c r="PUB3" s="51"/>
      <c r="PUC3" s="51"/>
      <c r="PUD3" s="51"/>
      <c r="PUE3" s="51"/>
      <c r="PUF3" s="51"/>
      <c r="PUG3" s="51"/>
      <c r="PUH3" s="51"/>
      <c r="PUI3" s="51"/>
      <c r="PUJ3" s="51"/>
      <c r="PUK3" s="51"/>
      <c r="PUL3" s="51"/>
      <c r="PUM3" s="51"/>
      <c r="PUN3" s="51"/>
      <c r="PUO3" s="51"/>
      <c r="PUP3" s="51"/>
      <c r="PUQ3" s="51"/>
      <c r="PUR3" s="51"/>
      <c r="PUS3" s="51"/>
      <c r="PUT3" s="51"/>
      <c r="PUU3" s="51"/>
      <c r="PUV3" s="51"/>
      <c r="PUW3" s="51"/>
      <c r="PUX3" s="51"/>
      <c r="PUY3" s="51"/>
      <c r="PUZ3" s="51"/>
      <c r="PVA3" s="51"/>
      <c r="PVB3" s="51"/>
      <c r="PVC3" s="51"/>
      <c r="PVD3" s="51"/>
      <c r="PVE3" s="51"/>
      <c r="PVF3" s="51"/>
      <c r="PVG3" s="51"/>
      <c r="PVH3" s="51"/>
      <c r="PVI3" s="51"/>
      <c r="PVJ3" s="51"/>
      <c r="PVK3" s="51"/>
      <c r="PVL3" s="51"/>
      <c r="PVM3" s="51"/>
      <c r="PVN3" s="51"/>
      <c r="PVO3" s="51"/>
      <c r="PVP3" s="51"/>
      <c r="PVQ3" s="51"/>
      <c r="PVR3" s="51"/>
      <c r="PVS3" s="51"/>
      <c r="PVT3" s="51"/>
      <c r="PVU3" s="51"/>
      <c r="PVV3" s="51"/>
      <c r="PVW3" s="51"/>
      <c r="PVX3" s="51"/>
      <c r="PVY3" s="51"/>
      <c r="PVZ3" s="51"/>
      <c r="PWA3" s="51"/>
      <c r="PWB3" s="51"/>
      <c r="PWC3" s="51"/>
      <c r="PWD3" s="51"/>
      <c r="PWE3" s="51"/>
      <c r="PWF3" s="51"/>
      <c r="PWG3" s="51"/>
      <c r="PWH3" s="51"/>
      <c r="PWI3" s="51"/>
      <c r="PWJ3" s="51"/>
      <c r="PWK3" s="51"/>
      <c r="PWL3" s="51"/>
      <c r="PWM3" s="51"/>
      <c r="PWN3" s="51"/>
      <c r="PWO3" s="51"/>
      <c r="PWP3" s="51"/>
      <c r="PWQ3" s="51"/>
      <c r="PWR3" s="51"/>
      <c r="PWS3" s="51"/>
      <c r="PWT3" s="51"/>
      <c r="PWU3" s="51"/>
      <c r="PWV3" s="51"/>
      <c r="PWW3" s="51"/>
      <c r="PWX3" s="51"/>
      <c r="PWY3" s="51"/>
      <c r="PWZ3" s="51"/>
      <c r="PXA3" s="51"/>
      <c r="PXB3" s="51"/>
      <c r="PXC3" s="51"/>
      <c r="PXD3" s="51"/>
      <c r="PXE3" s="51"/>
      <c r="PXF3" s="51"/>
      <c r="PXG3" s="51"/>
      <c r="PXH3" s="51"/>
      <c r="PXI3" s="51"/>
      <c r="PXJ3" s="51"/>
      <c r="PXK3" s="51"/>
      <c r="PXL3" s="51"/>
      <c r="PXM3" s="51"/>
      <c r="PXN3" s="51"/>
      <c r="PXO3" s="51"/>
      <c r="PXP3" s="51"/>
      <c r="PXQ3" s="51"/>
      <c r="PXR3" s="51"/>
      <c r="PXS3" s="51"/>
      <c r="PXT3" s="51"/>
      <c r="PXU3" s="51"/>
      <c r="PXV3" s="51"/>
      <c r="PXW3" s="51"/>
      <c r="PXX3" s="51"/>
      <c r="PXY3" s="51"/>
      <c r="PXZ3" s="51"/>
      <c r="PYA3" s="51"/>
      <c r="PYB3" s="51"/>
      <c r="PYC3" s="51"/>
      <c r="PYD3" s="51"/>
      <c r="PYE3" s="51"/>
      <c r="PYF3" s="51"/>
      <c r="PYG3" s="51"/>
      <c r="PYH3" s="51"/>
      <c r="PYI3" s="51"/>
      <c r="PYJ3" s="51"/>
      <c r="PYK3" s="51"/>
      <c r="PYL3" s="51"/>
      <c r="PYM3" s="51"/>
      <c r="PYN3" s="51"/>
      <c r="PYO3" s="51"/>
      <c r="PYP3" s="51"/>
      <c r="PYQ3" s="51"/>
      <c r="PYR3" s="51"/>
      <c r="PYS3" s="51"/>
      <c r="PYT3" s="51"/>
      <c r="PYU3" s="51"/>
      <c r="PYV3" s="51"/>
      <c r="PYW3" s="51"/>
      <c r="PYX3" s="51"/>
      <c r="PYY3" s="51"/>
      <c r="PYZ3" s="51"/>
      <c r="PZA3" s="51"/>
      <c r="PZB3" s="51"/>
      <c r="PZC3" s="51"/>
      <c r="PZD3" s="51"/>
      <c r="PZE3" s="51"/>
      <c r="PZF3" s="51"/>
      <c r="PZG3" s="51"/>
      <c r="PZH3" s="51"/>
      <c r="PZI3" s="51"/>
      <c r="PZJ3" s="51"/>
      <c r="PZK3" s="51"/>
      <c r="PZL3" s="51"/>
      <c r="PZM3" s="51"/>
      <c r="PZN3" s="51"/>
      <c r="PZO3" s="51"/>
      <c r="PZP3" s="51"/>
      <c r="PZQ3" s="51"/>
      <c r="PZR3" s="51"/>
      <c r="PZS3" s="51"/>
      <c r="PZT3" s="51"/>
      <c r="PZU3" s="51"/>
      <c r="PZV3" s="51"/>
      <c r="PZW3" s="51"/>
      <c r="PZX3" s="51"/>
      <c r="PZY3" s="51"/>
      <c r="PZZ3" s="51"/>
      <c r="QAA3" s="51"/>
      <c r="QAB3" s="51"/>
      <c r="QAC3" s="51"/>
      <c r="QAD3" s="51"/>
      <c r="QAE3" s="51"/>
      <c r="QAF3" s="51"/>
      <c r="QAG3" s="51"/>
      <c r="QAH3" s="51"/>
      <c r="QAI3" s="51"/>
      <c r="QAJ3" s="51"/>
      <c r="QAK3" s="51"/>
      <c r="QAL3" s="51"/>
      <c r="QAM3" s="51"/>
      <c r="QAN3" s="51"/>
      <c r="QAO3" s="51"/>
      <c r="QAP3" s="51"/>
      <c r="QAQ3" s="51"/>
      <c r="QAR3" s="51"/>
      <c r="QAS3" s="51"/>
      <c r="QAT3" s="51"/>
      <c r="QAU3" s="51"/>
      <c r="QAV3" s="51"/>
      <c r="QAW3" s="51"/>
      <c r="QAX3" s="51"/>
      <c r="QAY3" s="51"/>
      <c r="QAZ3" s="51"/>
      <c r="QBA3" s="51"/>
      <c r="QBB3" s="51"/>
      <c r="QBC3" s="51"/>
      <c r="QBD3" s="51"/>
      <c r="QBE3" s="51"/>
      <c r="QBF3" s="51"/>
      <c r="QBG3" s="51"/>
      <c r="QBH3" s="51"/>
      <c r="QBI3" s="51"/>
      <c r="QBJ3" s="51"/>
      <c r="QBK3" s="51"/>
      <c r="QBL3" s="51"/>
      <c r="QBM3" s="51"/>
      <c r="QBN3" s="51"/>
      <c r="QBO3" s="51"/>
      <c r="QBP3" s="51"/>
      <c r="QBQ3" s="51"/>
      <c r="QBR3" s="51"/>
      <c r="QBS3" s="51"/>
      <c r="QBT3" s="51"/>
      <c r="QBU3" s="51"/>
      <c r="QBV3" s="51"/>
      <c r="QBW3" s="51"/>
      <c r="QBX3" s="51"/>
      <c r="QBY3" s="51"/>
      <c r="QBZ3" s="51"/>
      <c r="QCA3" s="51"/>
      <c r="QCB3" s="51"/>
      <c r="QCC3" s="51"/>
      <c r="QCD3" s="51"/>
      <c r="QCE3" s="51"/>
      <c r="QCF3" s="51"/>
      <c r="QCG3" s="51"/>
      <c r="QCH3" s="51"/>
      <c r="QCI3" s="51"/>
      <c r="QCJ3" s="51"/>
      <c r="QCK3" s="51"/>
      <c r="QCL3" s="51"/>
      <c r="QCM3" s="51"/>
      <c r="QCN3" s="51"/>
      <c r="QCO3" s="51"/>
      <c r="QCP3" s="51"/>
      <c r="QCQ3" s="51"/>
      <c r="QCR3" s="51"/>
      <c r="QCS3" s="51"/>
      <c r="QCT3" s="51"/>
      <c r="QCU3" s="51"/>
      <c r="QCV3" s="51"/>
      <c r="QCW3" s="51"/>
      <c r="QCX3" s="51"/>
      <c r="QCY3" s="51"/>
      <c r="QCZ3" s="51"/>
      <c r="QDA3" s="51"/>
      <c r="QDB3" s="51"/>
      <c r="QDC3" s="51"/>
      <c r="QDD3" s="51"/>
      <c r="QDE3" s="51"/>
      <c r="QDF3" s="51"/>
      <c r="QDG3" s="51"/>
      <c r="QDH3" s="51"/>
      <c r="QDI3" s="51"/>
      <c r="QDJ3" s="51"/>
      <c r="QDK3" s="51"/>
      <c r="QDL3" s="51"/>
      <c r="QDM3" s="51"/>
      <c r="QDN3" s="51"/>
      <c r="QDO3" s="51"/>
      <c r="QDP3" s="51"/>
      <c r="QDQ3" s="51"/>
      <c r="QDR3" s="51"/>
      <c r="QDS3" s="51"/>
      <c r="QDT3" s="51"/>
      <c r="QDU3" s="51"/>
      <c r="QDV3" s="51"/>
      <c r="QDW3" s="51"/>
      <c r="QDX3" s="51"/>
      <c r="QDY3" s="51"/>
      <c r="QDZ3" s="51"/>
      <c r="QEA3" s="51"/>
      <c r="QEB3" s="51"/>
      <c r="QEC3" s="51"/>
      <c r="QED3" s="51"/>
      <c r="QEE3" s="51"/>
      <c r="QEF3" s="51"/>
      <c r="QEG3" s="51"/>
      <c r="QEH3" s="51"/>
      <c r="QEI3" s="51"/>
      <c r="QEJ3" s="51"/>
      <c r="QEK3" s="51"/>
      <c r="QEL3" s="51"/>
      <c r="QEM3" s="51"/>
      <c r="QEN3" s="51"/>
      <c r="QEO3" s="51"/>
      <c r="QEP3" s="51"/>
      <c r="QEQ3" s="51"/>
      <c r="QER3" s="51"/>
      <c r="QES3" s="51"/>
      <c r="QET3" s="51"/>
      <c r="QEU3" s="51"/>
      <c r="QEV3" s="51"/>
      <c r="QEW3" s="51"/>
      <c r="QEX3" s="51"/>
      <c r="QEY3" s="51"/>
      <c r="QEZ3" s="51"/>
      <c r="QFA3" s="51"/>
      <c r="QFB3" s="51"/>
      <c r="QFC3" s="51"/>
      <c r="QFD3" s="51"/>
      <c r="QFE3" s="51"/>
      <c r="QFF3" s="51"/>
      <c r="QFG3" s="51"/>
      <c r="QFH3" s="51"/>
      <c r="QFI3" s="51"/>
      <c r="QFJ3" s="51"/>
      <c r="QFK3" s="51"/>
      <c r="QFL3" s="51"/>
      <c r="QFM3" s="51"/>
      <c r="QFN3" s="51"/>
      <c r="QFO3" s="51"/>
      <c r="QFP3" s="51"/>
      <c r="QFQ3" s="51"/>
      <c r="QFR3" s="51"/>
      <c r="QFS3" s="51"/>
      <c r="QFT3" s="51"/>
      <c r="QFU3" s="51"/>
      <c r="QFV3" s="51"/>
      <c r="QFW3" s="51"/>
      <c r="QFX3" s="51"/>
      <c r="QFY3" s="51"/>
      <c r="QFZ3" s="51"/>
      <c r="QGA3" s="51"/>
      <c r="QGB3" s="51"/>
      <c r="QGC3" s="51"/>
      <c r="QGD3" s="51"/>
      <c r="QGE3" s="51"/>
      <c r="QGF3" s="51"/>
      <c r="QGG3" s="51"/>
      <c r="QGH3" s="51"/>
      <c r="QGI3" s="51"/>
      <c r="QGJ3" s="51"/>
      <c r="QGK3" s="51"/>
      <c r="QGL3" s="51"/>
      <c r="QGM3" s="51"/>
      <c r="QGN3" s="51"/>
      <c r="QGO3" s="51"/>
      <c r="QGP3" s="51"/>
      <c r="QGQ3" s="51"/>
      <c r="QGR3" s="51"/>
      <c r="QGS3" s="51"/>
      <c r="QGT3" s="51"/>
      <c r="QGU3" s="51"/>
      <c r="QGV3" s="51"/>
      <c r="QGW3" s="51"/>
      <c r="QGX3" s="51"/>
      <c r="QGY3" s="51"/>
      <c r="QGZ3" s="51"/>
      <c r="QHA3" s="51"/>
      <c r="QHB3" s="51"/>
      <c r="QHC3" s="51"/>
      <c r="QHD3" s="51"/>
      <c r="QHE3" s="51"/>
      <c r="QHF3" s="51"/>
      <c r="QHG3" s="51"/>
      <c r="QHH3" s="51"/>
      <c r="QHI3" s="51"/>
      <c r="QHJ3" s="51"/>
      <c r="QHK3" s="51"/>
      <c r="QHL3" s="51"/>
      <c r="QHM3" s="51"/>
      <c r="QHN3" s="51"/>
      <c r="QHO3" s="51"/>
      <c r="QHP3" s="51"/>
      <c r="QHQ3" s="51"/>
      <c r="QHR3" s="51"/>
      <c r="QHS3" s="51"/>
      <c r="QHT3" s="51"/>
      <c r="QHU3" s="51"/>
      <c r="QHV3" s="51"/>
      <c r="QHW3" s="51"/>
      <c r="QHX3" s="51"/>
      <c r="QHY3" s="51"/>
      <c r="QHZ3" s="51"/>
      <c r="QIA3" s="51"/>
      <c r="QIB3" s="51"/>
      <c r="QIC3" s="51"/>
      <c r="QID3" s="51"/>
      <c r="QIE3" s="51"/>
      <c r="QIF3" s="51"/>
      <c r="QIG3" s="51"/>
      <c r="QIH3" s="51"/>
      <c r="QII3" s="51"/>
      <c r="QIJ3" s="51"/>
      <c r="QIK3" s="51"/>
      <c r="QIL3" s="51"/>
      <c r="QIM3" s="51"/>
      <c r="QIN3" s="51"/>
      <c r="QIO3" s="51"/>
      <c r="QIP3" s="51"/>
      <c r="QIQ3" s="51"/>
      <c r="QIR3" s="51"/>
      <c r="QIS3" s="51"/>
      <c r="QIT3" s="51"/>
      <c r="QIU3" s="51"/>
      <c r="QIV3" s="51"/>
      <c r="QIW3" s="51"/>
      <c r="QIX3" s="51"/>
      <c r="QIY3" s="51"/>
      <c r="QIZ3" s="51"/>
      <c r="QJA3" s="51"/>
      <c r="QJB3" s="51"/>
      <c r="QJC3" s="51"/>
      <c r="QJD3" s="51"/>
      <c r="QJE3" s="51"/>
      <c r="QJF3" s="51"/>
      <c r="QJG3" s="51"/>
      <c r="QJH3" s="51"/>
      <c r="QJI3" s="51"/>
      <c r="QJJ3" s="51"/>
      <c r="QJK3" s="51"/>
      <c r="QJL3" s="51"/>
      <c r="QJM3" s="51"/>
      <c r="QJN3" s="51"/>
      <c r="QJO3" s="51"/>
      <c r="QJP3" s="51"/>
      <c r="QJQ3" s="51"/>
      <c r="QJR3" s="51"/>
      <c r="QJS3" s="51"/>
      <c r="QJT3" s="51"/>
      <c r="QJU3" s="51"/>
      <c r="QJV3" s="51"/>
      <c r="QJW3" s="51"/>
      <c r="QJX3" s="51"/>
      <c r="QJY3" s="51"/>
      <c r="QJZ3" s="51"/>
      <c r="QKA3" s="51"/>
      <c r="QKB3" s="51"/>
      <c r="QKC3" s="51"/>
      <c r="QKD3" s="51"/>
      <c r="QKE3" s="51"/>
      <c r="QKF3" s="51"/>
      <c r="QKG3" s="51"/>
      <c r="QKH3" s="51"/>
      <c r="QKI3" s="51"/>
      <c r="QKJ3" s="51"/>
      <c r="QKK3" s="51"/>
      <c r="QKL3" s="51"/>
      <c r="QKM3" s="51"/>
      <c r="QKN3" s="51"/>
      <c r="QKO3" s="51"/>
      <c r="QKP3" s="51"/>
      <c r="QKQ3" s="51"/>
      <c r="QKR3" s="51"/>
      <c r="QKS3" s="51"/>
      <c r="QKT3" s="51"/>
      <c r="QKU3" s="51"/>
      <c r="QKV3" s="51"/>
      <c r="QKW3" s="51"/>
      <c r="QKX3" s="51"/>
      <c r="QKY3" s="51"/>
      <c r="QKZ3" s="51"/>
      <c r="QLA3" s="51"/>
      <c r="QLB3" s="51"/>
      <c r="QLC3" s="51"/>
      <c r="QLD3" s="51"/>
      <c r="QLE3" s="51"/>
      <c r="QLF3" s="51"/>
      <c r="QLG3" s="51"/>
      <c r="QLH3" s="51"/>
      <c r="QLI3" s="51"/>
      <c r="QLJ3" s="51"/>
      <c r="QLK3" s="51"/>
      <c r="QLL3" s="51"/>
      <c r="QLM3" s="51"/>
      <c r="QLN3" s="51"/>
      <c r="QLO3" s="51"/>
      <c r="QLP3" s="51"/>
      <c r="QLQ3" s="51"/>
      <c r="QLR3" s="51"/>
      <c r="QLS3" s="51"/>
      <c r="QLT3" s="51"/>
      <c r="QLU3" s="51"/>
      <c r="QLV3" s="51"/>
      <c r="QLW3" s="51"/>
      <c r="QLX3" s="51"/>
      <c r="QLY3" s="51"/>
      <c r="QLZ3" s="51"/>
      <c r="QMA3" s="51"/>
      <c r="QMB3" s="51"/>
      <c r="QMC3" s="51"/>
      <c r="QMD3" s="51"/>
      <c r="QME3" s="51"/>
      <c r="QMF3" s="51"/>
      <c r="QMG3" s="51"/>
      <c r="QMH3" s="51"/>
      <c r="QMI3" s="51"/>
      <c r="QMJ3" s="51"/>
      <c r="QMK3" s="51"/>
      <c r="QML3" s="51"/>
      <c r="QMM3" s="51"/>
      <c r="QMN3" s="51"/>
      <c r="QMO3" s="51"/>
      <c r="QMP3" s="51"/>
      <c r="QMQ3" s="51"/>
      <c r="QMR3" s="51"/>
      <c r="QMS3" s="51"/>
      <c r="QMT3" s="51"/>
      <c r="QMU3" s="51"/>
      <c r="QMV3" s="51"/>
      <c r="QMW3" s="51"/>
      <c r="QMX3" s="51"/>
      <c r="QMY3" s="51"/>
      <c r="QMZ3" s="51"/>
      <c r="QNA3" s="51"/>
      <c r="QNB3" s="51"/>
      <c r="QNC3" s="51"/>
      <c r="QND3" s="51"/>
      <c r="QNE3" s="51"/>
      <c r="QNF3" s="51"/>
      <c r="QNG3" s="51"/>
      <c r="QNH3" s="51"/>
      <c r="QNI3" s="51"/>
      <c r="QNJ3" s="51"/>
      <c r="QNK3" s="51"/>
      <c r="QNL3" s="51"/>
      <c r="QNM3" s="51"/>
      <c r="QNN3" s="51"/>
      <c r="QNO3" s="51"/>
      <c r="QNP3" s="51"/>
      <c r="QNQ3" s="51"/>
      <c r="QNR3" s="51"/>
      <c r="QNS3" s="51"/>
      <c r="QNT3" s="51"/>
      <c r="QNU3" s="51"/>
      <c r="QNV3" s="51"/>
      <c r="QNW3" s="51"/>
      <c r="QNX3" s="51"/>
      <c r="QNY3" s="51"/>
      <c r="QNZ3" s="51"/>
      <c r="QOA3" s="51"/>
      <c r="QOB3" s="51"/>
      <c r="QOC3" s="51"/>
      <c r="QOD3" s="51"/>
      <c r="QOE3" s="51"/>
      <c r="QOF3" s="51"/>
      <c r="QOG3" s="51"/>
      <c r="QOH3" s="51"/>
      <c r="QOI3" s="51"/>
      <c r="QOJ3" s="51"/>
      <c r="QOK3" s="51"/>
      <c r="QOL3" s="51"/>
      <c r="QOM3" s="51"/>
      <c r="QON3" s="51"/>
      <c r="QOO3" s="51"/>
      <c r="QOP3" s="51"/>
      <c r="QOQ3" s="51"/>
      <c r="QOR3" s="51"/>
      <c r="QOS3" s="51"/>
      <c r="QOT3" s="51"/>
      <c r="QOU3" s="51"/>
      <c r="QOV3" s="51"/>
      <c r="QOW3" s="51"/>
      <c r="QOX3" s="51"/>
      <c r="QOY3" s="51"/>
      <c r="QOZ3" s="51"/>
      <c r="QPA3" s="51"/>
      <c r="QPB3" s="51"/>
      <c r="QPC3" s="51"/>
      <c r="QPD3" s="51"/>
      <c r="QPE3" s="51"/>
      <c r="QPF3" s="51"/>
      <c r="QPG3" s="51"/>
      <c r="QPH3" s="51"/>
      <c r="QPI3" s="51"/>
      <c r="QPJ3" s="51"/>
      <c r="QPK3" s="51"/>
      <c r="QPL3" s="51"/>
      <c r="QPM3" s="51"/>
      <c r="QPN3" s="51"/>
      <c r="QPO3" s="51"/>
      <c r="QPP3" s="51"/>
      <c r="QPQ3" s="51"/>
      <c r="QPR3" s="51"/>
      <c r="QPS3" s="51"/>
      <c r="QPT3" s="51"/>
      <c r="QPU3" s="51"/>
      <c r="QPV3" s="51"/>
      <c r="QPW3" s="51"/>
      <c r="QPX3" s="51"/>
      <c r="QPY3" s="51"/>
      <c r="QPZ3" s="51"/>
      <c r="QQA3" s="51"/>
      <c r="QQB3" s="51"/>
      <c r="QQC3" s="51"/>
      <c r="QQD3" s="51"/>
      <c r="QQE3" s="51"/>
      <c r="QQF3" s="51"/>
      <c r="QQG3" s="51"/>
      <c r="QQH3" s="51"/>
      <c r="QQI3" s="51"/>
      <c r="QQJ3" s="51"/>
      <c r="QQK3" s="51"/>
      <c r="QQL3" s="51"/>
      <c r="QQM3" s="51"/>
      <c r="QQN3" s="51"/>
      <c r="QQO3" s="51"/>
      <c r="QQP3" s="51"/>
      <c r="QQQ3" s="51"/>
      <c r="QQR3" s="51"/>
      <c r="QQS3" s="51"/>
      <c r="QQT3" s="51"/>
      <c r="QQU3" s="51"/>
      <c r="QQV3" s="51"/>
      <c r="QQW3" s="51"/>
      <c r="QQX3" s="51"/>
      <c r="QQY3" s="51"/>
      <c r="QQZ3" s="51"/>
      <c r="QRA3" s="51"/>
      <c r="QRB3" s="51"/>
      <c r="QRC3" s="51"/>
      <c r="QRD3" s="51"/>
      <c r="QRE3" s="51"/>
      <c r="QRF3" s="51"/>
      <c r="QRG3" s="51"/>
      <c r="QRH3" s="51"/>
      <c r="QRI3" s="51"/>
      <c r="QRJ3" s="51"/>
      <c r="QRK3" s="51"/>
      <c r="QRL3" s="51"/>
      <c r="QRM3" s="51"/>
      <c r="QRN3" s="51"/>
      <c r="QRO3" s="51"/>
      <c r="QRP3" s="51"/>
      <c r="QRQ3" s="51"/>
      <c r="QRR3" s="51"/>
      <c r="QRS3" s="51"/>
      <c r="QRT3" s="51"/>
      <c r="QRU3" s="51"/>
      <c r="QRV3" s="51"/>
      <c r="QRW3" s="51"/>
      <c r="QRX3" s="51"/>
      <c r="QRY3" s="51"/>
      <c r="QRZ3" s="51"/>
      <c r="QSA3" s="51"/>
      <c r="QSB3" s="51"/>
      <c r="QSC3" s="51"/>
      <c r="QSD3" s="51"/>
      <c r="QSE3" s="51"/>
      <c r="QSF3" s="51"/>
      <c r="QSG3" s="51"/>
      <c r="QSH3" s="51"/>
      <c r="QSI3" s="51"/>
      <c r="QSJ3" s="51"/>
      <c r="QSK3" s="51"/>
      <c r="QSL3" s="51"/>
      <c r="QSM3" s="51"/>
      <c r="QSN3" s="51"/>
      <c r="QSO3" s="51"/>
      <c r="QSP3" s="51"/>
      <c r="QSQ3" s="51"/>
      <c r="QSR3" s="51"/>
      <c r="QSS3" s="51"/>
      <c r="QST3" s="51"/>
      <c r="QSU3" s="51"/>
      <c r="QSV3" s="51"/>
      <c r="QSW3" s="51"/>
      <c r="QSX3" s="51"/>
      <c r="QSY3" s="51"/>
      <c r="QSZ3" s="51"/>
      <c r="QTA3" s="51"/>
      <c r="QTB3" s="51"/>
      <c r="QTC3" s="51"/>
      <c r="QTD3" s="51"/>
      <c r="QTE3" s="51"/>
      <c r="QTF3" s="51"/>
      <c r="QTG3" s="51"/>
      <c r="QTH3" s="51"/>
      <c r="QTI3" s="51"/>
      <c r="QTJ3" s="51"/>
      <c r="QTK3" s="51"/>
      <c r="QTL3" s="51"/>
      <c r="QTM3" s="51"/>
      <c r="QTN3" s="51"/>
      <c r="QTO3" s="51"/>
      <c r="QTP3" s="51"/>
      <c r="QTQ3" s="51"/>
      <c r="QTR3" s="51"/>
      <c r="QTS3" s="51"/>
      <c r="QTT3" s="51"/>
      <c r="QTU3" s="51"/>
      <c r="QTV3" s="51"/>
      <c r="QTW3" s="51"/>
      <c r="QTX3" s="51"/>
      <c r="QTY3" s="51"/>
      <c r="QTZ3" s="51"/>
      <c r="QUA3" s="51"/>
      <c r="QUB3" s="51"/>
      <c r="QUC3" s="51"/>
      <c r="QUD3" s="51"/>
      <c r="QUE3" s="51"/>
      <c r="QUF3" s="51"/>
      <c r="QUG3" s="51"/>
      <c r="QUH3" s="51"/>
      <c r="QUI3" s="51"/>
      <c r="QUJ3" s="51"/>
      <c r="QUK3" s="51"/>
      <c r="QUL3" s="51"/>
      <c r="QUM3" s="51"/>
      <c r="QUN3" s="51"/>
      <c r="QUO3" s="51"/>
      <c r="QUP3" s="51"/>
      <c r="QUQ3" s="51"/>
      <c r="QUR3" s="51"/>
      <c r="QUS3" s="51"/>
      <c r="QUT3" s="51"/>
      <c r="QUU3" s="51"/>
      <c r="QUV3" s="51"/>
      <c r="QUW3" s="51"/>
      <c r="QUX3" s="51"/>
      <c r="QUY3" s="51"/>
      <c r="QUZ3" s="51"/>
      <c r="QVA3" s="51"/>
      <c r="QVB3" s="51"/>
      <c r="QVC3" s="51"/>
      <c r="QVD3" s="51"/>
      <c r="QVE3" s="51"/>
      <c r="QVF3" s="51"/>
      <c r="QVG3" s="51"/>
      <c r="QVH3" s="51"/>
      <c r="QVI3" s="51"/>
      <c r="QVJ3" s="51"/>
      <c r="QVK3" s="51"/>
      <c r="QVL3" s="51"/>
      <c r="QVM3" s="51"/>
      <c r="QVN3" s="51"/>
      <c r="QVO3" s="51"/>
      <c r="QVP3" s="51"/>
      <c r="QVQ3" s="51"/>
      <c r="QVR3" s="51"/>
      <c r="QVS3" s="51"/>
      <c r="QVT3" s="51"/>
      <c r="QVU3" s="51"/>
      <c r="QVV3" s="51"/>
      <c r="QVW3" s="51"/>
      <c r="QVX3" s="51"/>
      <c r="QVY3" s="51"/>
      <c r="QVZ3" s="51"/>
      <c r="QWA3" s="51"/>
      <c r="QWB3" s="51"/>
      <c r="QWC3" s="51"/>
      <c r="QWD3" s="51"/>
      <c r="QWE3" s="51"/>
      <c r="QWF3" s="51"/>
      <c r="QWG3" s="51"/>
      <c r="QWH3" s="51"/>
      <c r="QWI3" s="51"/>
      <c r="QWJ3" s="51"/>
      <c r="QWK3" s="51"/>
      <c r="QWL3" s="51"/>
      <c r="QWM3" s="51"/>
      <c r="QWN3" s="51"/>
      <c r="QWO3" s="51"/>
      <c r="QWP3" s="51"/>
      <c r="QWQ3" s="51"/>
      <c r="QWR3" s="51"/>
      <c r="QWS3" s="51"/>
      <c r="QWT3" s="51"/>
      <c r="QWU3" s="51"/>
      <c r="QWV3" s="51"/>
      <c r="QWW3" s="51"/>
      <c r="QWX3" s="51"/>
      <c r="QWY3" s="51"/>
      <c r="QWZ3" s="51"/>
      <c r="QXA3" s="51"/>
      <c r="QXB3" s="51"/>
      <c r="QXC3" s="51"/>
      <c r="QXD3" s="51"/>
      <c r="QXE3" s="51"/>
      <c r="QXF3" s="51"/>
      <c r="QXG3" s="51"/>
      <c r="QXH3" s="51"/>
      <c r="QXI3" s="51"/>
      <c r="QXJ3" s="51"/>
      <c r="QXK3" s="51"/>
      <c r="QXL3" s="51"/>
      <c r="QXM3" s="51"/>
      <c r="QXN3" s="51"/>
      <c r="QXO3" s="51"/>
      <c r="QXP3" s="51"/>
      <c r="QXQ3" s="51"/>
      <c r="QXR3" s="51"/>
      <c r="QXS3" s="51"/>
      <c r="QXT3" s="51"/>
      <c r="QXU3" s="51"/>
      <c r="QXV3" s="51"/>
      <c r="QXW3" s="51"/>
      <c r="QXX3" s="51"/>
      <c r="QXY3" s="51"/>
      <c r="QXZ3" s="51"/>
      <c r="QYA3" s="51"/>
      <c r="QYB3" s="51"/>
      <c r="QYC3" s="51"/>
      <c r="QYD3" s="51"/>
      <c r="QYE3" s="51"/>
      <c r="QYF3" s="51"/>
      <c r="QYG3" s="51"/>
      <c r="QYH3" s="51"/>
      <c r="QYI3" s="51"/>
      <c r="QYJ3" s="51"/>
      <c r="QYK3" s="51"/>
      <c r="QYL3" s="51"/>
      <c r="QYM3" s="51"/>
      <c r="QYN3" s="51"/>
      <c r="QYO3" s="51"/>
      <c r="QYP3" s="51"/>
      <c r="QYQ3" s="51"/>
      <c r="QYR3" s="51"/>
      <c r="QYS3" s="51"/>
      <c r="QYT3" s="51"/>
      <c r="QYU3" s="51"/>
      <c r="QYV3" s="51"/>
      <c r="QYW3" s="51"/>
      <c r="QYX3" s="51"/>
      <c r="QYY3" s="51"/>
      <c r="QYZ3" s="51"/>
      <c r="QZA3" s="51"/>
      <c r="QZB3" s="51"/>
      <c r="QZC3" s="51"/>
      <c r="QZD3" s="51"/>
      <c r="QZE3" s="51"/>
      <c r="QZF3" s="51"/>
      <c r="QZG3" s="51"/>
      <c r="QZH3" s="51"/>
      <c r="QZI3" s="51"/>
      <c r="QZJ3" s="51"/>
      <c r="QZK3" s="51"/>
      <c r="QZL3" s="51"/>
      <c r="QZM3" s="51"/>
      <c r="QZN3" s="51"/>
      <c r="QZO3" s="51"/>
      <c r="QZP3" s="51"/>
      <c r="QZQ3" s="51"/>
      <c r="QZR3" s="51"/>
      <c r="QZS3" s="51"/>
      <c r="QZT3" s="51"/>
      <c r="QZU3" s="51"/>
      <c r="QZV3" s="51"/>
      <c r="QZW3" s="51"/>
      <c r="QZX3" s="51"/>
      <c r="QZY3" s="51"/>
      <c r="QZZ3" s="51"/>
      <c r="RAA3" s="51"/>
      <c r="RAB3" s="51"/>
      <c r="RAC3" s="51"/>
      <c r="RAD3" s="51"/>
      <c r="RAE3" s="51"/>
      <c r="RAF3" s="51"/>
      <c r="RAG3" s="51"/>
      <c r="RAH3" s="51"/>
      <c r="RAI3" s="51"/>
      <c r="RAJ3" s="51"/>
      <c r="RAK3" s="51"/>
      <c r="RAL3" s="51"/>
      <c r="RAM3" s="51"/>
      <c r="RAN3" s="51"/>
      <c r="RAO3" s="51"/>
      <c r="RAP3" s="51"/>
      <c r="RAQ3" s="51"/>
      <c r="RAR3" s="51"/>
      <c r="RAS3" s="51"/>
      <c r="RAT3" s="51"/>
      <c r="RAU3" s="51"/>
      <c r="RAV3" s="51"/>
      <c r="RAW3" s="51"/>
      <c r="RAX3" s="51"/>
      <c r="RAY3" s="51"/>
      <c r="RAZ3" s="51"/>
      <c r="RBA3" s="51"/>
      <c r="RBB3" s="51"/>
      <c r="RBC3" s="51"/>
      <c r="RBD3" s="51"/>
      <c r="RBE3" s="51"/>
      <c r="RBF3" s="51"/>
      <c r="RBG3" s="51"/>
      <c r="RBH3" s="51"/>
      <c r="RBI3" s="51"/>
      <c r="RBJ3" s="51"/>
      <c r="RBK3" s="51"/>
      <c r="RBL3" s="51"/>
      <c r="RBM3" s="51"/>
      <c r="RBN3" s="51"/>
      <c r="RBO3" s="51"/>
      <c r="RBP3" s="51"/>
      <c r="RBQ3" s="51"/>
      <c r="RBR3" s="51"/>
      <c r="RBS3" s="51"/>
      <c r="RBT3" s="51"/>
      <c r="RBU3" s="51"/>
      <c r="RBV3" s="51"/>
      <c r="RBW3" s="51"/>
      <c r="RBX3" s="51"/>
      <c r="RBY3" s="51"/>
      <c r="RBZ3" s="51"/>
      <c r="RCA3" s="51"/>
      <c r="RCB3" s="51"/>
      <c r="RCC3" s="51"/>
      <c r="RCD3" s="51"/>
      <c r="RCE3" s="51"/>
      <c r="RCF3" s="51"/>
      <c r="RCG3" s="51"/>
      <c r="RCH3" s="51"/>
      <c r="RCI3" s="51"/>
      <c r="RCJ3" s="51"/>
      <c r="RCK3" s="51"/>
      <c r="RCL3" s="51"/>
      <c r="RCM3" s="51"/>
      <c r="RCN3" s="51"/>
      <c r="RCO3" s="51"/>
      <c r="RCP3" s="51"/>
      <c r="RCQ3" s="51"/>
      <c r="RCR3" s="51"/>
      <c r="RCS3" s="51"/>
      <c r="RCT3" s="51"/>
      <c r="RCU3" s="51"/>
      <c r="RCV3" s="51"/>
      <c r="RCW3" s="51"/>
      <c r="RCX3" s="51"/>
      <c r="RCY3" s="51"/>
      <c r="RCZ3" s="51"/>
      <c r="RDA3" s="51"/>
      <c r="RDB3" s="51"/>
      <c r="RDC3" s="51"/>
      <c r="RDD3" s="51"/>
      <c r="RDE3" s="51"/>
      <c r="RDF3" s="51"/>
      <c r="RDG3" s="51"/>
      <c r="RDH3" s="51"/>
      <c r="RDI3" s="51"/>
      <c r="RDJ3" s="51"/>
      <c r="RDK3" s="51"/>
      <c r="RDL3" s="51"/>
      <c r="RDM3" s="51"/>
      <c r="RDN3" s="51"/>
      <c r="RDO3" s="51"/>
      <c r="RDP3" s="51"/>
      <c r="RDQ3" s="51"/>
      <c r="RDR3" s="51"/>
      <c r="RDS3" s="51"/>
      <c r="RDT3" s="51"/>
      <c r="RDU3" s="51"/>
      <c r="RDV3" s="51"/>
      <c r="RDW3" s="51"/>
      <c r="RDX3" s="51"/>
      <c r="RDY3" s="51"/>
      <c r="RDZ3" s="51"/>
      <c r="REA3" s="51"/>
      <c r="REB3" s="51"/>
      <c r="REC3" s="51"/>
      <c r="RED3" s="51"/>
      <c r="REE3" s="51"/>
      <c r="REF3" s="51"/>
      <c r="REG3" s="51"/>
      <c r="REH3" s="51"/>
      <c r="REI3" s="51"/>
      <c r="REJ3" s="51"/>
      <c r="REK3" s="51"/>
      <c r="REL3" s="51"/>
      <c r="REM3" s="51"/>
      <c r="REN3" s="51"/>
      <c r="REO3" s="51"/>
      <c r="REP3" s="51"/>
      <c r="REQ3" s="51"/>
      <c r="RER3" s="51"/>
      <c r="RES3" s="51"/>
      <c r="RET3" s="51"/>
      <c r="REU3" s="51"/>
      <c r="REV3" s="51"/>
      <c r="REW3" s="51"/>
      <c r="REX3" s="51"/>
      <c r="REY3" s="51"/>
      <c r="REZ3" s="51"/>
      <c r="RFA3" s="51"/>
      <c r="RFB3" s="51"/>
      <c r="RFC3" s="51"/>
      <c r="RFD3" s="51"/>
      <c r="RFE3" s="51"/>
      <c r="RFF3" s="51"/>
      <c r="RFG3" s="51"/>
      <c r="RFH3" s="51"/>
      <c r="RFI3" s="51"/>
      <c r="RFJ3" s="51"/>
      <c r="RFK3" s="51"/>
      <c r="RFL3" s="51"/>
      <c r="RFM3" s="51"/>
      <c r="RFN3" s="51"/>
      <c r="RFO3" s="51"/>
      <c r="RFP3" s="51"/>
      <c r="RFQ3" s="51"/>
      <c r="RFR3" s="51"/>
      <c r="RFS3" s="51"/>
      <c r="RFT3" s="51"/>
      <c r="RFU3" s="51"/>
      <c r="RFV3" s="51"/>
      <c r="RFW3" s="51"/>
      <c r="RFX3" s="51"/>
      <c r="RFY3" s="51"/>
      <c r="RFZ3" s="51"/>
      <c r="RGA3" s="51"/>
      <c r="RGB3" s="51"/>
      <c r="RGC3" s="51"/>
      <c r="RGD3" s="51"/>
      <c r="RGE3" s="51"/>
      <c r="RGF3" s="51"/>
      <c r="RGG3" s="51"/>
      <c r="RGH3" s="51"/>
      <c r="RGI3" s="51"/>
      <c r="RGJ3" s="51"/>
      <c r="RGK3" s="51"/>
      <c r="RGL3" s="51"/>
      <c r="RGM3" s="51"/>
      <c r="RGN3" s="51"/>
      <c r="RGO3" s="51"/>
      <c r="RGP3" s="51"/>
      <c r="RGQ3" s="51"/>
      <c r="RGR3" s="51"/>
      <c r="RGS3" s="51"/>
      <c r="RGT3" s="51"/>
      <c r="RGU3" s="51"/>
      <c r="RGV3" s="51"/>
      <c r="RGW3" s="51"/>
      <c r="RGX3" s="51"/>
      <c r="RGY3" s="51"/>
      <c r="RGZ3" s="51"/>
      <c r="RHA3" s="51"/>
      <c r="RHB3" s="51"/>
      <c r="RHC3" s="51"/>
      <c r="RHD3" s="51"/>
      <c r="RHE3" s="51"/>
      <c r="RHF3" s="51"/>
      <c r="RHG3" s="51"/>
      <c r="RHH3" s="51"/>
      <c r="RHI3" s="51"/>
      <c r="RHJ3" s="51"/>
      <c r="RHK3" s="51"/>
      <c r="RHL3" s="51"/>
      <c r="RHM3" s="51"/>
      <c r="RHN3" s="51"/>
      <c r="RHO3" s="51"/>
      <c r="RHP3" s="51"/>
      <c r="RHQ3" s="51"/>
      <c r="RHR3" s="51"/>
      <c r="RHS3" s="51"/>
      <c r="RHT3" s="51"/>
      <c r="RHU3" s="51"/>
      <c r="RHV3" s="51"/>
      <c r="RHW3" s="51"/>
      <c r="RHX3" s="51"/>
      <c r="RHY3" s="51"/>
      <c r="RHZ3" s="51"/>
      <c r="RIA3" s="51"/>
      <c r="RIB3" s="51"/>
      <c r="RIC3" s="51"/>
      <c r="RID3" s="51"/>
      <c r="RIE3" s="51"/>
      <c r="RIF3" s="51"/>
      <c r="RIG3" s="51"/>
      <c r="RIH3" s="51"/>
      <c r="RII3" s="51"/>
      <c r="RIJ3" s="51"/>
      <c r="RIK3" s="51"/>
      <c r="RIL3" s="51"/>
      <c r="RIM3" s="51"/>
      <c r="RIN3" s="51"/>
      <c r="RIO3" s="51"/>
      <c r="RIP3" s="51"/>
      <c r="RIQ3" s="51"/>
      <c r="RIR3" s="51"/>
      <c r="RIS3" s="51"/>
      <c r="RIT3" s="51"/>
      <c r="RIU3" s="51"/>
      <c r="RIV3" s="51"/>
      <c r="RIW3" s="51"/>
      <c r="RIX3" s="51"/>
      <c r="RIY3" s="51"/>
      <c r="RIZ3" s="51"/>
      <c r="RJA3" s="51"/>
      <c r="RJB3" s="51"/>
      <c r="RJC3" s="51"/>
      <c r="RJD3" s="51"/>
      <c r="RJE3" s="51"/>
      <c r="RJF3" s="51"/>
      <c r="RJG3" s="51"/>
      <c r="RJH3" s="51"/>
      <c r="RJI3" s="51"/>
      <c r="RJJ3" s="51"/>
      <c r="RJK3" s="51"/>
      <c r="RJL3" s="51"/>
      <c r="RJM3" s="51"/>
      <c r="RJN3" s="51"/>
      <c r="RJO3" s="51"/>
      <c r="RJP3" s="51"/>
      <c r="RJQ3" s="51"/>
      <c r="RJR3" s="51"/>
      <c r="RJS3" s="51"/>
      <c r="RJT3" s="51"/>
      <c r="RJU3" s="51"/>
      <c r="RJV3" s="51"/>
      <c r="RJW3" s="51"/>
      <c r="RJX3" s="51"/>
      <c r="RJY3" s="51"/>
      <c r="RJZ3" s="51"/>
      <c r="RKA3" s="51"/>
      <c r="RKB3" s="51"/>
      <c r="RKC3" s="51"/>
      <c r="RKD3" s="51"/>
      <c r="RKE3" s="51"/>
      <c r="RKF3" s="51"/>
      <c r="RKG3" s="51"/>
      <c r="RKH3" s="51"/>
      <c r="RKI3" s="51"/>
      <c r="RKJ3" s="51"/>
      <c r="RKK3" s="51"/>
      <c r="RKL3" s="51"/>
      <c r="RKM3" s="51"/>
      <c r="RKN3" s="51"/>
      <c r="RKO3" s="51"/>
      <c r="RKP3" s="51"/>
      <c r="RKQ3" s="51"/>
      <c r="RKR3" s="51"/>
      <c r="RKS3" s="51"/>
      <c r="RKT3" s="51"/>
      <c r="RKU3" s="51"/>
      <c r="RKV3" s="51"/>
      <c r="RKW3" s="51"/>
      <c r="RKX3" s="51"/>
      <c r="RKY3" s="51"/>
      <c r="RKZ3" s="51"/>
      <c r="RLA3" s="51"/>
      <c r="RLB3" s="51"/>
      <c r="RLC3" s="51"/>
      <c r="RLD3" s="51"/>
      <c r="RLE3" s="51"/>
      <c r="RLF3" s="51"/>
      <c r="RLG3" s="51"/>
      <c r="RLH3" s="51"/>
      <c r="RLI3" s="51"/>
      <c r="RLJ3" s="51"/>
      <c r="RLK3" s="51"/>
      <c r="RLL3" s="51"/>
      <c r="RLM3" s="51"/>
      <c r="RLN3" s="51"/>
      <c r="RLO3" s="51"/>
      <c r="RLP3" s="51"/>
      <c r="RLQ3" s="51"/>
      <c r="RLR3" s="51"/>
      <c r="RLS3" s="51"/>
      <c r="RLT3" s="51"/>
      <c r="RLU3" s="51"/>
      <c r="RLV3" s="51"/>
      <c r="RLW3" s="51"/>
      <c r="RLX3" s="51"/>
      <c r="RLY3" s="51"/>
      <c r="RLZ3" s="51"/>
      <c r="RMA3" s="51"/>
      <c r="RMB3" s="51"/>
      <c r="RMC3" s="51"/>
      <c r="RMD3" s="51"/>
      <c r="RME3" s="51"/>
      <c r="RMF3" s="51"/>
      <c r="RMG3" s="51"/>
      <c r="RMH3" s="51"/>
      <c r="RMI3" s="51"/>
      <c r="RMJ3" s="51"/>
      <c r="RMK3" s="51"/>
      <c r="RML3" s="51"/>
      <c r="RMM3" s="51"/>
      <c r="RMN3" s="51"/>
      <c r="RMO3" s="51"/>
      <c r="RMP3" s="51"/>
      <c r="RMQ3" s="51"/>
      <c r="RMR3" s="51"/>
      <c r="RMS3" s="51"/>
      <c r="RMT3" s="51"/>
      <c r="RMU3" s="51"/>
      <c r="RMV3" s="51"/>
      <c r="RMW3" s="51"/>
      <c r="RMX3" s="51"/>
      <c r="RMY3" s="51"/>
      <c r="RMZ3" s="51"/>
      <c r="RNA3" s="51"/>
      <c r="RNB3" s="51"/>
      <c r="RNC3" s="51"/>
      <c r="RND3" s="51"/>
      <c r="RNE3" s="51"/>
      <c r="RNF3" s="51"/>
      <c r="RNG3" s="51"/>
      <c r="RNH3" s="51"/>
      <c r="RNI3" s="51"/>
      <c r="RNJ3" s="51"/>
      <c r="RNK3" s="51"/>
      <c r="RNL3" s="51"/>
      <c r="RNM3" s="51"/>
      <c r="RNN3" s="51"/>
      <c r="RNO3" s="51"/>
      <c r="RNP3" s="51"/>
      <c r="RNQ3" s="51"/>
      <c r="RNR3" s="51"/>
      <c r="RNS3" s="51"/>
      <c r="RNT3" s="51"/>
      <c r="RNU3" s="51"/>
      <c r="RNV3" s="51"/>
      <c r="RNW3" s="51"/>
      <c r="RNX3" s="51"/>
      <c r="RNY3" s="51"/>
      <c r="RNZ3" s="51"/>
      <c r="ROA3" s="51"/>
      <c r="ROB3" s="51"/>
      <c r="ROC3" s="51"/>
      <c r="ROD3" s="51"/>
      <c r="ROE3" s="51"/>
      <c r="ROF3" s="51"/>
      <c r="ROG3" s="51"/>
      <c r="ROH3" s="51"/>
      <c r="ROI3" s="51"/>
      <c r="ROJ3" s="51"/>
      <c r="ROK3" s="51"/>
      <c r="ROL3" s="51"/>
      <c r="ROM3" s="51"/>
      <c r="RON3" s="51"/>
      <c r="ROO3" s="51"/>
      <c r="ROP3" s="51"/>
      <c r="ROQ3" s="51"/>
      <c r="ROR3" s="51"/>
      <c r="ROS3" s="51"/>
      <c r="ROT3" s="51"/>
      <c r="ROU3" s="51"/>
      <c r="ROV3" s="51"/>
      <c r="ROW3" s="51"/>
      <c r="ROX3" s="51"/>
      <c r="ROY3" s="51"/>
      <c r="ROZ3" s="51"/>
      <c r="RPA3" s="51"/>
      <c r="RPB3" s="51"/>
      <c r="RPC3" s="51"/>
      <c r="RPD3" s="51"/>
      <c r="RPE3" s="51"/>
      <c r="RPF3" s="51"/>
      <c r="RPG3" s="51"/>
      <c r="RPH3" s="51"/>
      <c r="RPI3" s="51"/>
      <c r="RPJ3" s="51"/>
      <c r="RPK3" s="51"/>
      <c r="RPL3" s="51"/>
      <c r="RPM3" s="51"/>
      <c r="RPN3" s="51"/>
      <c r="RPO3" s="51"/>
      <c r="RPP3" s="51"/>
      <c r="RPQ3" s="51"/>
      <c r="RPR3" s="51"/>
      <c r="RPS3" s="51"/>
      <c r="RPT3" s="51"/>
      <c r="RPU3" s="51"/>
      <c r="RPV3" s="51"/>
      <c r="RPW3" s="51"/>
      <c r="RPX3" s="51"/>
      <c r="RPY3" s="51"/>
      <c r="RPZ3" s="51"/>
      <c r="RQA3" s="51"/>
      <c r="RQB3" s="51"/>
      <c r="RQC3" s="51"/>
      <c r="RQD3" s="51"/>
      <c r="RQE3" s="51"/>
      <c r="RQF3" s="51"/>
      <c r="RQG3" s="51"/>
      <c r="RQH3" s="51"/>
      <c r="RQI3" s="51"/>
      <c r="RQJ3" s="51"/>
      <c r="RQK3" s="51"/>
      <c r="RQL3" s="51"/>
      <c r="RQM3" s="51"/>
      <c r="RQN3" s="51"/>
      <c r="RQO3" s="51"/>
      <c r="RQP3" s="51"/>
      <c r="RQQ3" s="51"/>
      <c r="RQR3" s="51"/>
      <c r="RQS3" s="51"/>
      <c r="RQT3" s="51"/>
      <c r="RQU3" s="51"/>
      <c r="RQV3" s="51"/>
      <c r="RQW3" s="51"/>
      <c r="RQX3" s="51"/>
      <c r="RQY3" s="51"/>
      <c r="RQZ3" s="51"/>
      <c r="RRA3" s="51"/>
      <c r="RRB3" s="51"/>
      <c r="RRC3" s="51"/>
      <c r="RRD3" s="51"/>
      <c r="RRE3" s="51"/>
      <c r="RRF3" s="51"/>
      <c r="RRG3" s="51"/>
      <c r="RRH3" s="51"/>
      <c r="RRI3" s="51"/>
      <c r="RRJ3" s="51"/>
      <c r="RRK3" s="51"/>
      <c r="RRL3" s="51"/>
      <c r="RRM3" s="51"/>
      <c r="RRN3" s="51"/>
      <c r="RRO3" s="51"/>
      <c r="RRP3" s="51"/>
      <c r="RRQ3" s="51"/>
      <c r="RRR3" s="51"/>
      <c r="RRS3" s="51"/>
      <c r="RRT3" s="51"/>
      <c r="RRU3" s="51"/>
      <c r="RRV3" s="51"/>
      <c r="RRW3" s="51"/>
      <c r="RRX3" s="51"/>
      <c r="RRY3" s="51"/>
      <c r="RRZ3" s="51"/>
      <c r="RSA3" s="51"/>
      <c r="RSB3" s="51"/>
      <c r="RSC3" s="51"/>
      <c r="RSD3" s="51"/>
      <c r="RSE3" s="51"/>
      <c r="RSF3" s="51"/>
      <c r="RSG3" s="51"/>
      <c r="RSH3" s="51"/>
      <c r="RSI3" s="51"/>
      <c r="RSJ3" s="51"/>
      <c r="RSK3" s="51"/>
      <c r="RSL3" s="51"/>
      <c r="RSM3" s="51"/>
      <c r="RSN3" s="51"/>
      <c r="RSO3" s="51"/>
      <c r="RSP3" s="51"/>
      <c r="RSQ3" s="51"/>
      <c r="RSR3" s="51"/>
      <c r="RSS3" s="51"/>
      <c r="RST3" s="51"/>
      <c r="RSU3" s="51"/>
      <c r="RSV3" s="51"/>
      <c r="RSW3" s="51"/>
      <c r="RSX3" s="51"/>
      <c r="RSY3" s="51"/>
      <c r="RSZ3" s="51"/>
      <c r="RTA3" s="51"/>
      <c r="RTB3" s="51"/>
      <c r="RTC3" s="51"/>
      <c r="RTD3" s="51"/>
      <c r="RTE3" s="51"/>
      <c r="RTF3" s="51"/>
      <c r="RTG3" s="51"/>
      <c r="RTH3" s="51"/>
      <c r="RTI3" s="51"/>
      <c r="RTJ3" s="51"/>
      <c r="RTK3" s="51"/>
      <c r="RTL3" s="51"/>
      <c r="RTM3" s="51"/>
      <c r="RTN3" s="51"/>
      <c r="RTO3" s="51"/>
      <c r="RTP3" s="51"/>
      <c r="RTQ3" s="51"/>
      <c r="RTR3" s="51"/>
      <c r="RTS3" s="51"/>
      <c r="RTT3" s="51"/>
      <c r="RTU3" s="51"/>
      <c r="RTV3" s="51"/>
      <c r="RTW3" s="51"/>
      <c r="RTX3" s="51"/>
      <c r="RTY3" s="51"/>
      <c r="RTZ3" s="51"/>
      <c r="RUA3" s="51"/>
      <c r="RUB3" s="51"/>
      <c r="RUC3" s="51"/>
      <c r="RUD3" s="51"/>
      <c r="RUE3" s="51"/>
      <c r="RUF3" s="51"/>
      <c r="RUG3" s="51"/>
      <c r="RUH3" s="51"/>
      <c r="RUI3" s="51"/>
      <c r="RUJ3" s="51"/>
      <c r="RUK3" s="51"/>
      <c r="RUL3" s="51"/>
      <c r="RUM3" s="51"/>
      <c r="RUN3" s="51"/>
      <c r="RUO3" s="51"/>
      <c r="RUP3" s="51"/>
      <c r="RUQ3" s="51"/>
      <c r="RUR3" s="51"/>
      <c r="RUS3" s="51"/>
      <c r="RUT3" s="51"/>
      <c r="RUU3" s="51"/>
      <c r="RUV3" s="51"/>
      <c r="RUW3" s="51"/>
      <c r="RUX3" s="51"/>
      <c r="RUY3" s="51"/>
      <c r="RUZ3" s="51"/>
      <c r="RVA3" s="51"/>
      <c r="RVB3" s="51"/>
      <c r="RVC3" s="51"/>
      <c r="RVD3" s="51"/>
      <c r="RVE3" s="51"/>
      <c r="RVF3" s="51"/>
      <c r="RVG3" s="51"/>
      <c r="RVH3" s="51"/>
      <c r="RVI3" s="51"/>
      <c r="RVJ3" s="51"/>
      <c r="RVK3" s="51"/>
      <c r="RVL3" s="51"/>
      <c r="RVM3" s="51"/>
      <c r="RVN3" s="51"/>
      <c r="RVO3" s="51"/>
      <c r="RVP3" s="51"/>
      <c r="RVQ3" s="51"/>
      <c r="RVR3" s="51"/>
      <c r="RVS3" s="51"/>
      <c r="RVT3" s="51"/>
      <c r="RVU3" s="51"/>
      <c r="RVV3" s="51"/>
      <c r="RVW3" s="51"/>
      <c r="RVX3" s="51"/>
      <c r="RVY3" s="51"/>
      <c r="RVZ3" s="51"/>
      <c r="RWA3" s="51"/>
      <c r="RWB3" s="51"/>
      <c r="RWC3" s="51"/>
      <c r="RWD3" s="51"/>
      <c r="RWE3" s="51"/>
      <c r="RWF3" s="51"/>
      <c r="RWG3" s="51"/>
      <c r="RWH3" s="51"/>
      <c r="RWI3" s="51"/>
      <c r="RWJ3" s="51"/>
      <c r="RWK3" s="51"/>
      <c r="RWL3" s="51"/>
      <c r="RWM3" s="51"/>
      <c r="RWN3" s="51"/>
      <c r="RWO3" s="51"/>
      <c r="RWP3" s="51"/>
      <c r="RWQ3" s="51"/>
      <c r="RWR3" s="51"/>
      <c r="RWS3" s="51"/>
      <c r="RWT3" s="51"/>
      <c r="RWU3" s="51"/>
      <c r="RWV3" s="51"/>
      <c r="RWW3" s="51"/>
      <c r="RWX3" s="51"/>
      <c r="RWY3" s="51"/>
      <c r="RWZ3" s="51"/>
      <c r="RXA3" s="51"/>
      <c r="RXB3" s="51"/>
      <c r="RXC3" s="51"/>
      <c r="RXD3" s="51"/>
      <c r="RXE3" s="51"/>
      <c r="RXF3" s="51"/>
      <c r="RXG3" s="51"/>
      <c r="RXH3" s="51"/>
      <c r="RXI3" s="51"/>
      <c r="RXJ3" s="51"/>
      <c r="RXK3" s="51"/>
      <c r="RXL3" s="51"/>
      <c r="RXM3" s="51"/>
      <c r="RXN3" s="51"/>
      <c r="RXO3" s="51"/>
      <c r="RXP3" s="51"/>
      <c r="RXQ3" s="51"/>
      <c r="RXR3" s="51"/>
      <c r="RXS3" s="51"/>
      <c r="RXT3" s="51"/>
      <c r="RXU3" s="51"/>
      <c r="RXV3" s="51"/>
      <c r="RXW3" s="51"/>
      <c r="RXX3" s="51"/>
      <c r="RXY3" s="51"/>
      <c r="RXZ3" s="51"/>
      <c r="RYA3" s="51"/>
      <c r="RYB3" s="51"/>
      <c r="RYC3" s="51"/>
      <c r="RYD3" s="51"/>
      <c r="RYE3" s="51"/>
      <c r="RYF3" s="51"/>
      <c r="RYG3" s="51"/>
      <c r="RYH3" s="51"/>
      <c r="RYI3" s="51"/>
      <c r="RYJ3" s="51"/>
      <c r="RYK3" s="51"/>
      <c r="RYL3" s="51"/>
      <c r="RYM3" s="51"/>
      <c r="RYN3" s="51"/>
      <c r="RYO3" s="51"/>
      <c r="RYP3" s="51"/>
      <c r="RYQ3" s="51"/>
      <c r="RYR3" s="51"/>
      <c r="RYS3" s="51"/>
      <c r="RYT3" s="51"/>
      <c r="RYU3" s="51"/>
      <c r="RYV3" s="51"/>
      <c r="RYW3" s="51"/>
      <c r="RYX3" s="51"/>
      <c r="RYY3" s="51"/>
      <c r="RYZ3" s="51"/>
      <c r="RZA3" s="51"/>
      <c r="RZB3" s="51"/>
      <c r="RZC3" s="51"/>
      <c r="RZD3" s="51"/>
      <c r="RZE3" s="51"/>
      <c r="RZF3" s="51"/>
      <c r="RZG3" s="51"/>
      <c r="RZH3" s="51"/>
      <c r="RZI3" s="51"/>
      <c r="RZJ3" s="51"/>
      <c r="RZK3" s="51"/>
      <c r="RZL3" s="51"/>
      <c r="RZM3" s="51"/>
      <c r="RZN3" s="51"/>
      <c r="RZO3" s="51"/>
      <c r="RZP3" s="51"/>
      <c r="RZQ3" s="51"/>
      <c r="RZR3" s="51"/>
      <c r="RZS3" s="51"/>
      <c r="RZT3" s="51"/>
      <c r="RZU3" s="51"/>
      <c r="RZV3" s="51"/>
      <c r="RZW3" s="51"/>
      <c r="RZX3" s="51"/>
      <c r="RZY3" s="51"/>
      <c r="RZZ3" s="51"/>
      <c r="SAA3" s="51"/>
      <c r="SAB3" s="51"/>
      <c r="SAC3" s="51"/>
      <c r="SAD3" s="51"/>
      <c r="SAE3" s="51"/>
      <c r="SAF3" s="51"/>
      <c r="SAG3" s="51"/>
      <c r="SAH3" s="51"/>
      <c r="SAI3" s="51"/>
      <c r="SAJ3" s="51"/>
      <c r="SAK3" s="51"/>
      <c r="SAL3" s="51"/>
      <c r="SAM3" s="51"/>
      <c r="SAN3" s="51"/>
      <c r="SAO3" s="51"/>
      <c r="SAP3" s="51"/>
      <c r="SAQ3" s="51"/>
      <c r="SAR3" s="51"/>
      <c r="SAS3" s="51"/>
      <c r="SAT3" s="51"/>
      <c r="SAU3" s="51"/>
      <c r="SAV3" s="51"/>
      <c r="SAW3" s="51"/>
      <c r="SAX3" s="51"/>
      <c r="SAY3" s="51"/>
      <c r="SAZ3" s="51"/>
      <c r="SBA3" s="51"/>
      <c r="SBB3" s="51"/>
      <c r="SBC3" s="51"/>
      <c r="SBD3" s="51"/>
      <c r="SBE3" s="51"/>
      <c r="SBF3" s="51"/>
      <c r="SBG3" s="51"/>
      <c r="SBH3" s="51"/>
      <c r="SBI3" s="51"/>
      <c r="SBJ3" s="51"/>
      <c r="SBK3" s="51"/>
      <c r="SBL3" s="51"/>
      <c r="SBM3" s="51"/>
      <c r="SBN3" s="51"/>
      <c r="SBO3" s="51"/>
      <c r="SBP3" s="51"/>
      <c r="SBQ3" s="51"/>
      <c r="SBR3" s="51"/>
      <c r="SBS3" s="51"/>
      <c r="SBT3" s="51"/>
      <c r="SBU3" s="51"/>
      <c r="SBV3" s="51"/>
      <c r="SBW3" s="51"/>
      <c r="SBX3" s="51"/>
      <c r="SBY3" s="51"/>
      <c r="SBZ3" s="51"/>
      <c r="SCA3" s="51"/>
      <c r="SCB3" s="51"/>
      <c r="SCC3" s="51"/>
      <c r="SCD3" s="51"/>
      <c r="SCE3" s="51"/>
      <c r="SCF3" s="51"/>
      <c r="SCG3" s="51"/>
      <c r="SCH3" s="51"/>
      <c r="SCI3" s="51"/>
      <c r="SCJ3" s="51"/>
      <c r="SCK3" s="51"/>
      <c r="SCL3" s="51"/>
      <c r="SCM3" s="51"/>
      <c r="SCN3" s="51"/>
      <c r="SCO3" s="51"/>
      <c r="SCP3" s="51"/>
      <c r="SCQ3" s="51"/>
      <c r="SCR3" s="51"/>
      <c r="SCS3" s="51"/>
      <c r="SCT3" s="51"/>
      <c r="SCU3" s="51"/>
      <c r="SCV3" s="51"/>
      <c r="SCW3" s="51"/>
      <c r="SCX3" s="51"/>
      <c r="SCY3" s="51"/>
      <c r="SCZ3" s="51"/>
      <c r="SDA3" s="51"/>
      <c r="SDB3" s="51"/>
      <c r="SDC3" s="51"/>
      <c r="SDD3" s="51"/>
      <c r="SDE3" s="51"/>
      <c r="SDF3" s="51"/>
      <c r="SDG3" s="51"/>
      <c r="SDH3" s="51"/>
      <c r="SDI3" s="51"/>
      <c r="SDJ3" s="51"/>
      <c r="SDK3" s="51"/>
      <c r="SDL3" s="51"/>
      <c r="SDM3" s="51"/>
      <c r="SDN3" s="51"/>
      <c r="SDO3" s="51"/>
      <c r="SDP3" s="51"/>
      <c r="SDQ3" s="51"/>
      <c r="SDR3" s="51"/>
      <c r="SDS3" s="51"/>
      <c r="SDT3" s="51"/>
      <c r="SDU3" s="51"/>
      <c r="SDV3" s="51"/>
      <c r="SDW3" s="51"/>
      <c r="SDX3" s="51"/>
      <c r="SDY3" s="51"/>
      <c r="SDZ3" s="51"/>
      <c r="SEA3" s="51"/>
      <c r="SEB3" s="51"/>
      <c r="SEC3" s="51"/>
      <c r="SED3" s="51"/>
      <c r="SEE3" s="51"/>
      <c r="SEF3" s="51"/>
      <c r="SEG3" s="51"/>
      <c r="SEH3" s="51"/>
      <c r="SEI3" s="51"/>
      <c r="SEJ3" s="51"/>
      <c r="SEK3" s="51"/>
      <c r="SEL3" s="51"/>
      <c r="SEM3" s="51"/>
      <c r="SEN3" s="51"/>
      <c r="SEO3" s="51"/>
      <c r="SEP3" s="51"/>
      <c r="SEQ3" s="51"/>
      <c r="SER3" s="51"/>
      <c r="SES3" s="51"/>
      <c r="SET3" s="51"/>
      <c r="SEU3" s="51"/>
      <c r="SEV3" s="51"/>
      <c r="SEW3" s="51"/>
      <c r="SEX3" s="51"/>
      <c r="SEY3" s="51"/>
      <c r="SEZ3" s="51"/>
      <c r="SFA3" s="51"/>
      <c r="SFB3" s="51"/>
      <c r="SFC3" s="51"/>
      <c r="SFD3" s="51"/>
      <c r="SFE3" s="51"/>
      <c r="SFF3" s="51"/>
      <c r="SFG3" s="51"/>
      <c r="SFH3" s="51"/>
      <c r="SFI3" s="51"/>
      <c r="SFJ3" s="51"/>
      <c r="SFK3" s="51"/>
      <c r="SFL3" s="51"/>
      <c r="SFM3" s="51"/>
      <c r="SFN3" s="51"/>
      <c r="SFO3" s="51"/>
      <c r="SFP3" s="51"/>
      <c r="SFQ3" s="51"/>
      <c r="SFR3" s="51"/>
      <c r="SFS3" s="51"/>
      <c r="SFT3" s="51"/>
      <c r="SFU3" s="51"/>
      <c r="SFV3" s="51"/>
      <c r="SFW3" s="51"/>
      <c r="SFX3" s="51"/>
      <c r="SFY3" s="51"/>
      <c r="SFZ3" s="51"/>
      <c r="SGA3" s="51"/>
      <c r="SGB3" s="51"/>
      <c r="SGC3" s="51"/>
      <c r="SGD3" s="51"/>
      <c r="SGE3" s="51"/>
      <c r="SGF3" s="51"/>
      <c r="SGG3" s="51"/>
      <c r="SGH3" s="51"/>
      <c r="SGI3" s="51"/>
      <c r="SGJ3" s="51"/>
      <c r="SGK3" s="51"/>
      <c r="SGL3" s="51"/>
      <c r="SGM3" s="51"/>
      <c r="SGN3" s="51"/>
      <c r="SGO3" s="51"/>
      <c r="SGP3" s="51"/>
      <c r="SGQ3" s="51"/>
      <c r="SGR3" s="51"/>
      <c r="SGS3" s="51"/>
      <c r="SGT3" s="51"/>
      <c r="SGU3" s="51"/>
      <c r="SGV3" s="51"/>
      <c r="SGW3" s="51"/>
      <c r="SGX3" s="51"/>
      <c r="SGY3" s="51"/>
      <c r="SGZ3" s="51"/>
      <c r="SHA3" s="51"/>
      <c r="SHB3" s="51"/>
      <c r="SHC3" s="51"/>
      <c r="SHD3" s="51"/>
      <c r="SHE3" s="51"/>
      <c r="SHF3" s="51"/>
      <c r="SHG3" s="51"/>
      <c r="SHH3" s="51"/>
      <c r="SHI3" s="51"/>
      <c r="SHJ3" s="51"/>
      <c r="SHK3" s="51"/>
      <c r="SHL3" s="51"/>
      <c r="SHM3" s="51"/>
      <c r="SHN3" s="51"/>
      <c r="SHO3" s="51"/>
      <c r="SHP3" s="51"/>
      <c r="SHQ3" s="51"/>
      <c r="SHR3" s="51"/>
      <c r="SHS3" s="51"/>
      <c r="SHT3" s="51"/>
      <c r="SHU3" s="51"/>
      <c r="SHV3" s="51"/>
      <c r="SHW3" s="51"/>
      <c r="SHX3" s="51"/>
      <c r="SHY3" s="51"/>
      <c r="SHZ3" s="51"/>
      <c r="SIA3" s="51"/>
      <c r="SIB3" s="51"/>
      <c r="SIC3" s="51"/>
      <c r="SID3" s="51"/>
      <c r="SIE3" s="51"/>
      <c r="SIF3" s="51"/>
      <c r="SIG3" s="51"/>
      <c r="SIH3" s="51"/>
      <c r="SII3" s="51"/>
      <c r="SIJ3" s="51"/>
      <c r="SIK3" s="51"/>
      <c r="SIL3" s="51"/>
      <c r="SIM3" s="51"/>
      <c r="SIN3" s="51"/>
      <c r="SIO3" s="51"/>
      <c r="SIP3" s="51"/>
      <c r="SIQ3" s="51"/>
      <c r="SIR3" s="51"/>
      <c r="SIS3" s="51"/>
      <c r="SIT3" s="51"/>
      <c r="SIU3" s="51"/>
      <c r="SIV3" s="51"/>
      <c r="SIW3" s="51"/>
      <c r="SIX3" s="51"/>
      <c r="SIY3" s="51"/>
      <c r="SIZ3" s="51"/>
      <c r="SJA3" s="51"/>
      <c r="SJB3" s="51"/>
      <c r="SJC3" s="51"/>
      <c r="SJD3" s="51"/>
      <c r="SJE3" s="51"/>
      <c r="SJF3" s="51"/>
      <c r="SJG3" s="51"/>
      <c r="SJH3" s="51"/>
      <c r="SJI3" s="51"/>
      <c r="SJJ3" s="51"/>
      <c r="SJK3" s="51"/>
      <c r="SJL3" s="51"/>
      <c r="SJM3" s="51"/>
      <c r="SJN3" s="51"/>
      <c r="SJO3" s="51"/>
      <c r="SJP3" s="51"/>
      <c r="SJQ3" s="51"/>
      <c r="SJR3" s="51"/>
      <c r="SJS3" s="51"/>
      <c r="SJT3" s="51"/>
      <c r="SJU3" s="51"/>
      <c r="SJV3" s="51"/>
      <c r="SJW3" s="51"/>
      <c r="SJX3" s="51"/>
      <c r="SJY3" s="51"/>
      <c r="SJZ3" s="51"/>
      <c r="SKA3" s="51"/>
      <c r="SKB3" s="51"/>
      <c r="SKC3" s="51"/>
      <c r="SKD3" s="51"/>
      <c r="SKE3" s="51"/>
      <c r="SKF3" s="51"/>
      <c r="SKG3" s="51"/>
      <c r="SKH3" s="51"/>
      <c r="SKI3" s="51"/>
      <c r="SKJ3" s="51"/>
      <c r="SKK3" s="51"/>
      <c r="SKL3" s="51"/>
      <c r="SKM3" s="51"/>
      <c r="SKN3" s="51"/>
      <c r="SKO3" s="51"/>
      <c r="SKP3" s="51"/>
      <c r="SKQ3" s="51"/>
      <c r="SKR3" s="51"/>
      <c r="SKS3" s="51"/>
      <c r="SKT3" s="51"/>
      <c r="SKU3" s="51"/>
      <c r="SKV3" s="51"/>
      <c r="SKW3" s="51"/>
      <c r="SKX3" s="51"/>
      <c r="SKY3" s="51"/>
      <c r="SKZ3" s="51"/>
      <c r="SLA3" s="51"/>
      <c r="SLB3" s="51"/>
      <c r="SLC3" s="51"/>
      <c r="SLD3" s="51"/>
      <c r="SLE3" s="51"/>
      <c r="SLF3" s="51"/>
      <c r="SLG3" s="51"/>
      <c r="SLH3" s="51"/>
      <c r="SLI3" s="51"/>
      <c r="SLJ3" s="51"/>
      <c r="SLK3" s="51"/>
      <c r="SLL3" s="51"/>
      <c r="SLM3" s="51"/>
      <c r="SLN3" s="51"/>
      <c r="SLO3" s="51"/>
      <c r="SLP3" s="51"/>
      <c r="SLQ3" s="51"/>
      <c r="SLR3" s="51"/>
      <c r="SLS3" s="51"/>
      <c r="SLT3" s="51"/>
      <c r="SLU3" s="51"/>
      <c r="SLV3" s="51"/>
      <c r="SLW3" s="51"/>
      <c r="SLX3" s="51"/>
      <c r="SLY3" s="51"/>
      <c r="SLZ3" s="51"/>
      <c r="SMA3" s="51"/>
      <c r="SMB3" s="51"/>
      <c r="SMC3" s="51"/>
      <c r="SMD3" s="51"/>
      <c r="SME3" s="51"/>
      <c r="SMF3" s="51"/>
      <c r="SMG3" s="51"/>
      <c r="SMH3" s="51"/>
      <c r="SMI3" s="51"/>
      <c r="SMJ3" s="51"/>
      <c r="SMK3" s="51"/>
      <c r="SML3" s="51"/>
      <c r="SMM3" s="51"/>
      <c r="SMN3" s="51"/>
      <c r="SMO3" s="51"/>
      <c r="SMP3" s="51"/>
      <c r="SMQ3" s="51"/>
      <c r="SMR3" s="51"/>
      <c r="SMS3" s="51"/>
      <c r="SMT3" s="51"/>
      <c r="SMU3" s="51"/>
      <c r="SMV3" s="51"/>
      <c r="SMW3" s="51"/>
      <c r="SMX3" s="51"/>
      <c r="SMY3" s="51"/>
      <c r="SMZ3" s="51"/>
      <c r="SNA3" s="51"/>
      <c r="SNB3" s="51"/>
      <c r="SNC3" s="51"/>
      <c r="SND3" s="51"/>
      <c r="SNE3" s="51"/>
      <c r="SNF3" s="51"/>
      <c r="SNG3" s="51"/>
      <c r="SNH3" s="51"/>
      <c r="SNI3" s="51"/>
      <c r="SNJ3" s="51"/>
      <c r="SNK3" s="51"/>
      <c r="SNL3" s="51"/>
      <c r="SNM3" s="51"/>
      <c r="SNN3" s="51"/>
      <c r="SNO3" s="51"/>
      <c r="SNP3" s="51"/>
      <c r="SNQ3" s="51"/>
      <c r="SNR3" s="51"/>
      <c r="SNS3" s="51"/>
      <c r="SNT3" s="51"/>
      <c r="SNU3" s="51"/>
      <c r="SNV3" s="51"/>
      <c r="SNW3" s="51"/>
      <c r="SNX3" s="51"/>
      <c r="SNY3" s="51"/>
      <c r="SNZ3" s="51"/>
      <c r="SOA3" s="51"/>
      <c r="SOB3" s="51"/>
      <c r="SOC3" s="51"/>
      <c r="SOD3" s="51"/>
      <c r="SOE3" s="51"/>
      <c r="SOF3" s="51"/>
      <c r="SOG3" s="51"/>
      <c r="SOH3" s="51"/>
      <c r="SOI3" s="51"/>
      <c r="SOJ3" s="51"/>
      <c r="SOK3" s="51"/>
      <c r="SOL3" s="51"/>
      <c r="SOM3" s="51"/>
      <c r="SON3" s="51"/>
      <c r="SOO3" s="51"/>
      <c r="SOP3" s="51"/>
      <c r="SOQ3" s="51"/>
      <c r="SOR3" s="51"/>
      <c r="SOS3" s="51"/>
      <c r="SOT3" s="51"/>
      <c r="SOU3" s="51"/>
      <c r="SOV3" s="51"/>
      <c r="SOW3" s="51"/>
      <c r="SOX3" s="51"/>
      <c r="SOY3" s="51"/>
      <c r="SOZ3" s="51"/>
      <c r="SPA3" s="51"/>
      <c r="SPB3" s="51"/>
      <c r="SPC3" s="51"/>
      <c r="SPD3" s="51"/>
      <c r="SPE3" s="51"/>
      <c r="SPF3" s="51"/>
      <c r="SPG3" s="51"/>
      <c r="SPH3" s="51"/>
      <c r="SPI3" s="51"/>
      <c r="SPJ3" s="51"/>
      <c r="SPK3" s="51"/>
      <c r="SPL3" s="51"/>
      <c r="SPM3" s="51"/>
      <c r="SPN3" s="51"/>
      <c r="SPO3" s="51"/>
      <c r="SPP3" s="51"/>
      <c r="SPQ3" s="51"/>
      <c r="SPR3" s="51"/>
      <c r="SPS3" s="51"/>
      <c r="SPT3" s="51"/>
      <c r="SPU3" s="51"/>
      <c r="SPV3" s="51"/>
      <c r="SPW3" s="51"/>
      <c r="SPX3" s="51"/>
      <c r="SPY3" s="51"/>
      <c r="SPZ3" s="51"/>
      <c r="SQA3" s="51"/>
      <c r="SQB3" s="51"/>
      <c r="SQC3" s="51"/>
      <c r="SQD3" s="51"/>
      <c r="SQE3" s="51"/>
      <c r="SQF3" s="51"/>
      <c r="SQG3" s="51"/>
      <c r="SQH3" s="51"/>
      <c r="SQI3" s="51"/>
      <c r="SQJ3" s="51"/>
      <c r="SQK3" s="51"/>
      <c r="SQL3" s="51"/>
      <c r="SQM3" s="51"/>
      <c r="SQN3" s="51"/>
      <c r="SQO3" s="51"/>
      <c r="SQP3" s="51"/>
      <c r="SQQ3" s="51"/>
      <c r="SQR3" s="51"/>
      <c r="SQS3" s="51"/>
      <c r="SQT3" s="51"/>
      <c r="SQU3" s="51"/>
      <c r="SQV3" s="51"/>
      <c r="SQW3" s="51"/>
      <c r="SQX3" s="51"/>
      <c r="SQY3" s="51"/>
      <c r="SQZ3" s="51"/>
      <c r="SRA3" s="51"/>
      <c r="SRB3" s="51"/>
      <c r="SRC3" s="51"/>
      <c r="SRD3" s="51"/>
      <c r="SRE3" s="51"/>
      <c r="SRF3" s="51"/>
      <c r="SRG3" s="51"/>
      <c r="SRH3" s="51"/>
      <c r="SRI3" s="51"/>
      <c r="SRJ3" s="51"/>
      <c r="SRK3" s="51"/>
      <c r="SRL3" s="51"/>
      <c r="SRM3" s="51"/>
      <c r="SRN3" s="51"/>
      <c r="SRO3" s="51"/>
      <c r="SRP3" s="51"/>
      <c r="SRQ3" s="51"/>
      <c r="SRR3" s="51"/>
      <c r="SRS3" s="51"/>
      <c r="SRT3" s="51"/>
      <c r="SRU3" s="51"/>
      <c r="SRV3" s="51"/>
      <c r="SRW3" s="51"/>
      <c r="SRX3" s="51"/>
      <c r="SRY3" s="51"/>
      <c r="SRZ3" s="51"/>
      <c r="SSA3" s="51"/>
      <c r="SSB3" s="51"/>
      <c r="SSC3" s="51"/>
      <c r="SSD3" s="51"/>
      <c r="SSE3" s="51"/>
      <c r="SSF3" s="51"/>
      <c r="SSG3" s="51"/>
      <c r="SSH3" s="51"/>
      <c r="SSI3" s="51"/>
      <c r="SSJ3" s="51"/>
      <c r="SSK3" s="51"/>
      <c r="SSL3" s="51"/>
      <c r="SSM3" s="51"/>
      <c r="SSN3" s="51"/>
      <c r="SSO3" s="51"/>
      <c r="SSP3" s="51"/>
      <c r="SSQ3" s="51"/>
      <c r="SSR3" s="51"/>
      <c r="SSS3" s="51"/>
      <c r="SST3" s="51"/>
      <c r="SSU3" s="51"/>
      <c r="SSV3" s="51"/>
      <c r="SSW3" s="51"/>
      <c r="SSX3" s="51"/>
      <c r="SSY3" s="51"/>
      <c r="SSZ3" s="51"/>
      <c r="STA3" s="51"/>
      <c r="STB3" s="51"/>
      <c r="STC3" s="51"/>
      <c r="STD3" s="51"/>
      <c r="STE3" s="51"/>
      <c r="STF3" s="51"/>
      <c r="STG3" s="51"/>
      <c r="STH3" s="51"/>
      <c r="STI3" s="51"/>
      <c r="STJ3" s="51"/>
      <c r="STK3" s="51"/>
      <c r="STL3" s="51"/>
      <c r="STM3" s="51"/>
      <c r="STN3" s="51"/>
      <c r="STO3" s="51"/>
      <c r="STP3" s="51"/>
      <c r="STQ3" s="51"/>
      <c r="STR3" s="51"/>
      <c r="STS3" s="51"/>
      <c r="STT3" s="51"/>
      <c r="STU3" s="51"/>
      <c r="STV3" s="51"/>
      <c r="STW3" s="51"/>
      <c r="STX3" s="51"/>
      <c r="STY3" s="51"/>
      <c r="STZ3" s="51"/>
      <c r="SUA3" s="51"/>
      <c r="SUB3" s="51"/>
      <c r="SUC3" s="51"/>
      <c r="SUD3" s="51"/>
      <c r="SUE3" s="51"/>
      <c r="SUF3" s="51"/>
      <c r="SUG3" s="51"/>
      <c r="SUH3" s="51"/>
      <c r="SUI3" s="51"/>
      <c r="SUJ3" s="51"/>
      <c r="SUK3" s="51"/>
      <c r="SUL3" s="51"/>
      <c r="SUM3" s="51"/>
      <c r="SUN3" s="51"/>
      <c r="SUO3" s="51"/>
      <c r="SUP3" s="51"/>
      <c r="SUQ3" s="51"/>
      <c r="SUR3" s="51"/>
      <c r="SUS3" s="51"/>
      <c r="SUT3" s="51"/>
      <c r="SUU3" s="51"/>
      <c r="SUV3" s="51"/>
      <c r="SUW3" s="51"/>
      <c r="SUX3" s="51"/>
      <c r="SUY3" s="51"/>
      <c r="SUZ3" s="51"/>
      <c r="SVA3" s="51"/>
      <c r="SVB3" s="51"/>
      <c r="SVC3" s="51"/>
      <c r="SVD3" s="51"/>
      <c r="SVE3" s="51"/>
      <c r="SVF3" s="51"/>
      <c r="SVG3" s="51"/>
      <c r="SVH3" s="51"/>
      <c r="SVI3" s="51"/>
      <c r="SVJ3" s="51"/>
      <c r="SVK3" s="51"/>
      <c r="SVL3" s="51"/>
      <c r="SVM3" s="51"/>
      <c r="SVN3" s="51"/>
      <c r="SVO3" s="51"/>
      <c r="SVP3" s="51"/>
      <c r="SVQ3" s="51"/>
      <c r="SVR3" s="51"/>
      <c r="SVS3" s="51"/>
      <c r="SVT3" s="51"/>
      <c r="SVU3" s="51"/>
      <c r="SVV3" s="51"/>
      <c r="SVW3" s="51"/>
      <c r="SVX3" s="51"/>
      <c r="SVY3" s="51"/>
      <c r="SVZ3" s="51"/>
      <c r="SWA3" s="51"/>
      <c r="SWB3" s="51"/>
      <c r="SWC3" s="51"/>
      <c r="SWD3" s="51"/>
      <c r="SWE3" s="51"/>
      <c r="SWF3" s="51"/>
      <c r="SWG3" s="51"/>
      <c r="SWH3" s="51"/>
      <c r="SWI3" s="51"/>
      <c r="SWJ3" s="51"/>
      <c r="SWK3" s="51"/>
      <c r="SWL3" s="51"/>
      <c r="SWM3" s="51"/>
      <c r="SWN3" s="51"/>
      <c r="SWO3" s="51"/>
      <c r="SWP3" s="51"/>
      <c r="SWQ3" s="51"/>
      <c r="SWR3" s="51"/>
      <c r="SWS3" s="51"/>
      <c r="SWT3" s="51"/>
      <c r="SWU3" s="51"/>
      <c r="SWV3" s="51"/>
      <c r="SWW3" s="51"/>
      <c r="SWX3" s="51"/>
      <c r="SWY3" s="51"/>
      <c r="SWZ3" s="51"/>
      <c r="SXA3" s="51"/>
      <c r="SXB3" s="51"/>
      <c r="SXC3" s="51"/>
      <c r="SXD3" s="51"/>
      <c r="SXE3" s="51"/>
      <c r="SXF3" s="51"/>
      <c r="SXG3" s="51"/>
      <c r="SXH3" s="51"/>
      <c r="SXI3" s="51"/>
      <c r="SXJ3" s="51"/>
      <c r="SXK3" s="51"/>
      <c r="SXL3" s="51"/>
      <c r="SXM3" s="51"/>
      <c r="SXN3" s="51"/>
      <c r="SXO3" s="51"/>
      <c r="SXP3" s="51"/>
      <c r="SXQ3" s="51"/>
      <c r="SXR3" s="51"/>
      <c r="SXS3" s="51"/>
      <c r="SXT3" s="51"/>
      <c r="SXU3" s="51"/>
      <c r="SXV3" s="51"/>
      <c r="SXW3" s="51"/>
      <c r="SXX3" s="51"/>
      <c r="SXY3" s="51"/>
      <c r="SXZ3" s="51"/>
      <c r="SYA3" s="51"/>
      <c r="SYB3" s="51"/>
      <c r="SYC3" s="51"/>
      <c r="SYD3" s="51"/>
      <c r="SYE3" s="51"/>
      <c r="SYF3" s="51"/>
      <c r="SYG3" s="51"/>
      <c r="SYH3" s="51"/>
      <c r="SYI3" s="51"/>
      <c r="SYJ3" s="51"/>
      <c r="SYK3" s="51"/>
      <c r="SYL3" s="51"/>
      <c r="SYM3" s="51"/>
      <c r="SYN3" s="51"/>
      <c r="SYO3" s="51"/>
      <c r="SYP3" s="51"/>
      <c r="SYQ3" s="51"/>
      <c r="SYR3" s="51"/>
      <c r="SYS3" s="51"/>
      <c r="SYT3" s="51"/>
      <c r="SYU3" s="51"/>
      <c r="SYV3" s="51"/>
      <c r="SYW3" s="51"/>
      <c r="SYX3" s="51"/>
      <c r="SYY3" s="51"/>
      <c r="SYZ3" s="51"/>
      <c r="SZA3" s="51"/>
      <c r="SZB3" s="51"/>
      <c r="SZC3" s="51"/>
      <c r="SZD3" s="51"/>
      <c r="SZE3" s="51"/>
      <c r="SZF3" s="51"/>
      <c r="SZG3" s="51"/>
      <c r="SZH3" s="51"/>
      <c r="SZI3" s="51"/>
      <c r="SZJ3" s="51"/>
      <c r="SZK3" s="51"/>
      <c r="SZL3" s="51"/>
      <c r="SZM3" s="51"/>
      <c r="SZN3" s="51"/>
      <c r="SZO3" s="51"/>
      <c r="SZP3" s="51"/>
      <c r="SZQ3" s="51"/>
      <c r="SZR3" s="51"/>
      <c r="SZS3" s="51"/>
      <c r="SZT3" s="51"/>
      <c r="SZU3" s="51"/>
      <c r="SZV3" s="51"/>
      <c r="SZW3" s="51"/>
      <c r="SZX3" s="51"/>
      <c r="SZY3" s="51"/>
      <c r="SZZ3" s="51"/>
      <c r="TAA3" s="51"/>
      <c r="TAB3" s="51"/>
      <c r="TAC3" s="51"/>
      <c r="TAD3" s="51"/>
      <c r="TAE3" s="51"/>
      <c r="TAF3" s="51"/>
      <c r="TAG3" s="51"/>
      <c r="TAH3" s="51"/>
      <c r="TAI3" s="51"/>
      <c r="TAJ3" s="51"/>
      <c r="TAK3" s="51"/>
      <c r="TAL3" s="51"/>
      <c r="TAM3" s="51"/>
      <c r="TAN3" s="51"/>
      <c r="TAO3" s="51"/>
      <c r="TAP3" s="51"/>
      <c r="TAQ3" s="51"/>
      <c r="TAR3" s="51"/>
      <c r="TAS3" s="51"/>
      <c r="TAT3" s="51"/>
      <c r="TAU3" s="51"/>
      <c r="TAV3" s="51"/>
      <c r="TAW3" s="51"/>
      <c r="TAX3" s="51"/>
      <c r="TAY3" s="51"/>
      <c r="TAZ3" s="51"/>
      <c r="TBA3" s="51"/>
      <c r="TBB3" s="51"/>
      <c r="TBC3" s="51"/>
      <c r="TBD3" s="51"/>
      <c r="TBE3" s="51"/>
      <c r="TBF3" s="51"/>
      <c r="TBG3" s="51"/>
      <c r="TBH3" s="51"/>
      <c r="TBI3" s="51"/>
      <c r="TBJ3" s="51"/>
      <c r="TBK3" s="51"/>
      <c r="TBL3" s="51"/>
      <c r="TBM3" s="51"/>
      <c r="TBN3" s="51"/>
      <c r="TBO3" s="51"/>
      <c r="TBP3" s="51"/>
      <c r="TBQ3" s="51"/>
      <c r="TBR3" s="51"/>
      <c r="TBS3" s="51"/>
      <c r="TBT3" s="51"/>
      <c r="TBU3" s="51"/>
      <c r="TBV3" s="51"/>
      <c r="TBW3" s="51"/>
      <c r="TBX3" s="51"/>
      <c r="TBY3" s="51"/>
      <c r="TBZ3" s="51"/>
      <c r="TCA3" s="51"/>
      <c r="TCB3" s="51"/>
      <c r="TCC3" s="51"/>
      <c r="TCD3" s="51"/>
      <c r="TCE3" s="51"/>
      <c r="TCF3" s="51"/>
      <c r="TCG3" s="51"/>
      <c r="TCH3" s="51"/>
      <c r="TCI3" s="51"/>
      <c r="TCJ3" s="51"/>
      <c r="TCK3" s="51"/>
      <c r="TCL3" s="51"/>
      <c r="TCM3" s="51"/>
      <c r="TCN3" s="51"/>
      <c r="TCO3" s="51"/>
      <c r="TCP3" s="51"/>
      <c r="TCQ3" s="51"/>
      <c r="TCR3" s="51"/>
      <c r="TCS3" s="51"/>
      <c r="TCT3" s="51"/>
      <c r="TCU3" s="51"/>
      <c r="TCV3" s="51"/>
      <c r="TCW3" s="51"/>
      <c r="TCX3" s="51"/>
      <c r="TCY3" s="51"/>
      <c r="TCZ3" s="51"/>
      <c r="TDA3" s="51"/>
      <c r="TDB3" s="51"/>
      <c r="TDC3" s="51"/>
      <c r="TDD3" s="51"/>
      <c r="TDE3" s="51"/>
      <c r="TDF3" s="51"/>
      <c r="TDG3" s="51"/>
      <c r="TDH3" s="51"/>
      <c r="TDI3" s="51"/>
      <c r="TDJ3" s="51"/>
      <c r="TDK3" s="51"/>
      <c r="TDL3" s="51"/>
      <c r="TDM3" s="51"/>
      <c r="TDN3" s="51"/>
      <c r="TDO3" s="51"/>
      <c r="TDP3" s="51"/>
      <c r="TDQ3" s="51"/>
      <c r="TDR3" s="51"/>
      <c r="TDS3" s="51"/>
      <c r="TDT3" s="51"/>
      <c r="TDU3" s="51"/>
      <c r="TDV3" s="51"/>
      <c r="TDW3" s="51"/>
      <c r="TDX3" s="51"/>
      <c r="TDY3" s="51"/>
      <c r="TDZ3" s="51"/>
      <c r="TEA3" s="51"/>
      <c r="TEB3" s="51"/>
      <c r="TEC3" s="51"/>
      <c r="TED3" s="51"/>
      <c r="TEE3" s="51"/>
      <c r="TEF3" s="51"/>
      <c r="TEG3" s="51"/>
      <c r="TEH3" s="51"/>
      <c r="TEI3" s="51"/>
      <c r="TEJ3" s="51"/>
      <c r="TEK3" s="51"/>
      <c r="TEL3" s="51"/>
      <c r="TEM3" s="51"/>
      <c r="TEN3" s="51"/>
      <c r="TEO3" s="51"/>
      <c r="TEP3" s="51"/>
      <c r="TEQ3" s="51"/>
      <c r="TER3" s="51"/>
      <c r="TES3" s="51"/>
      <c r="TET3" s="51"/>
      <c r="TEU3" s="51"/>
      <c r="TEV3" s="51"/>
      <c r="TEW3" s="51"/>
      <c r="TEX3" s="51"/>
      <c r="TEY3" s="51"/>
      <c r="TEZ3" s="51"/>
      <c r="TFA3" s="51"/>
      <c r="TFB3" s="51"/>
      <c r="TFC3" s="51"/>
      <c r="TFD3" s="51"/>
      <c r="TFE3" s="51"/>
      <c r="TFF3" s="51"/>
      <c r="TFG3" s="51"/>
      <c r="TFH3" s="51"/>
      <c r="TFI3" s="51"/>
      <c r="TFJ3" s="51"/>
      <c r="TFK3" s="51"/>
      <c r="TFL3" s="51"/>
      <c r="TFM3" s="51"/>
      <c r="TFN3" s="51"/>
      <c r="TFO3" s="51"/>
      <c r="TFP3" s="51"/>
      <c r="TFQ3" s="51"/>
      <c r="TFR3" s="51"/>
      <c r="TFS3" s="51"/>
      <c r="TFT3" s="51"/>
      <c r="TFU3" s="51"/>
      <c r="TFV3" s="51"/>
      <c r="TFW3" s="51"/>
      <c r="TFX3" s="51"/>
      <c r="TFY3" s="51"/>
      <c r="TFZ3" s="51"/>
      <c r="TGA3" s="51"/>
      <c r="TGB3" s="51"/>
      <c r="TGC3" s="51"/>
      <c r="TGD3" s="51"/>
      <c r="TGE3" s="51"/>
      <c r="TGF3" s="51"/>
      <c r="TGG3" s="51"/>
      <c r="TGH3" s="51"/>
      <c r="TGI3" s="51"/>
      <c r="TGJ3" s="51"/>
      <c r="TGK3" s="51"/>
      <c r="TGL3" s="51"/>
      <c r="TGM3" s="51"/>
      <c r="TGN3" s="51"/>
      <c r="TGO3" s="51"/>
      <c r="TGP3" s="51"/>
      <c r="TGQ3" s="51"/>
      <c r="TGR3" s="51"/>
      <c r="TGS3" s="51"/>
      <c r="TGT3" s="51"/>
      <c r="TGU3" s="51"/>
      <c r="TGV3" s="51"/>
      <c r="TGW3" s="51"/>
      <c r="TGX3" s="51"/>
      <c r="TGY3" s="51"/>
      <c r="TGZ3" s="51"/>
      <c r="THA3" s="51"/>
      <c r="THB3" s="51"/>
      <c r="THC3" s="51"/>
      <c r="THD3" s="51"/>
      <c r="THE3" s="51"/>
      <c r="THF3" s="51"/>
      <c r="THG3" s="51"/>
      <c r="THH3" s="51"/>
      <c r="THI3" s="51"/>
      <c r="THJ3" s="51"/>
      <c r="THK3" s="51"/>
      <c r="THL3" s="51"/>
      <c r="THM3" s="51"/>
      <c r="THN3" s="51"/>
      <c r="THO3" s="51"/>
      <c r="THP3" s="51"/>
      <c r="THQ3" s="51"/>
      <c r="THR3" s="51"/>
      <c r="THS3" s="51"/>
      <c r="THT3" s="51"/>
      <c r="THU3" s="51"/>
      <c r="THV3" s="51"/>
      <c r="THW3" s="51"/>
      <c r="THX3" s="51"/>
      <c r="THY3" s="51"/>
      <c r="THZ3" s="51"/>
      <c r="TIA3" s="51"/>
      <c r="TIB3" s="51"/>
      <c r="TIC3" s="51"/>
      <c r="TID3" s="51"/>
      <c r="TIE3" s="51"/>
      <c r="TIF3" s="51"/>
      <c r="TIG3" s="51"/>
      <c r="TIH3" s="51"/>
      <c r="TII3" s="51"/>
      <c r="TIJ3" s="51"/>
      <c r="TIK3" s="51"/>
      <c r="TIL3" s="51"/>
      <c r="TIM3" s="51"/>
      <c r="TIN3" s="51"/>
      <c r="TIO3" s="51"/>
      <c r="TIP3" s="51"/>
      <c r="TIQ3" s="51"/>
      <c r="TIR3" s="51"/>
      <c r="TIS3" s="51"/>
      <c r="TIT3" s="51"/>
      <c r="TIU3" s="51"/>
      <c r="TIV3" s="51"/>
      <c r="TIW3" s="51"/>
      <c r="TIX3" s="51"/>
      <c r="TIY3" s="51"/>
      <c r="TIZ3" s="51"/>
      <c r="TJA3" s="51"/>
      <c r="TJB3" s="51"/>
      <c r="TJC3" s="51"/>
      <c r="TJD3" s="51"/>
      <c r="TJE3" s="51"/>
      <c r="TJF3" s="51"/>
      <c r="TJG3" s="51"/>
      <c r="TJH3" s="51"/>
      <c r="TJI3" s="51"/>
      <c r="TJJ3" s="51"/>
      <c r="TJK3" s="51"/>
      <c r="TJL3" s="51"/>
      <c r="TJM3" s="51"/>
      <c r="TJN3" s="51"/>
      <c r="TJO3" s="51"/>
      <c r="TJP3" s="51"/>
      <c r="TJQ3" s="51"/>
      <c r="TJR3" s="51"/>
      <c r="TJS3" s="51"/>
      <c r="TJT3" s="51"/>
      <c r="TJU3" s="51"/>
      <c r="TJV3" s="51"/>
      <c r="TJW3" s="51"/>
      <c r="TJX3" s="51"/>
      <c r="TJY3" s="51"/>
      <c r="TJZ3" s="51"/>
      <c r="TKA3" s="51"/>
      <c r="TKB3" s="51"/>
      <c r="TKC3" s="51"/>
      <c r="TKD3" s="51"/>
      <c r="TKE3" s="51"/>
      <c r="TKF3" s="51"/>
      <c r="TKG3" s="51"/>
      <c r="TKH3" s="51"/>
      <c r="TKI3" s="51"/>
      <c r="TKJ3" s="51"/>
      <c r="TKK3" s="51"/>
      <c r="TKL3" s="51"/>
      <c r="TKM3" s="51"/>
      <c r="TKN3" s="51"/>
      <c r="TKO3" s="51"/>
      <c r="TKP3" s="51"/>
      <c r="TKQ3" s="51"/>
      <c r="TKR3" s="51"/>
      <c r="TKS3" s="51"/>
      <c r="TKT3" s="51"/>
      <c r="TKU3" s="51"/>
      <c r="TKV3" s="51"/>
      <c r="TKW3" s="51"/>
      <c r="TKX3" s="51"/>
      <c r="TKY3" s="51"/>
      <c r="TKZ3" s="51"/>
      <c r="TLA3" s="51"/>
      <c r="TLB3" s="51"/>
      <c r="TLC3" s="51"/>
      <c r="TLD3" s="51"/>
      <c r="TLE3" s="51"/>
      <c r="TLF3" s="51"/>
      <c r="TLG3" s="51"/>
      <c r="TLH3" s="51"/>
      <c r="TLI3" s="51"/>
      <c r="TLJ3" s="51"/>
      <c r="TLK3" s="51"/>
      <c r="TLL3" s="51"/>
      <c r="TLM3" s="51"/>
      <c r="TLN3" s="51"/>
      <c r="TLO3" s="51"/>
      <c r="TLP3" s="51"/>
      <c r="TLQ3" s="51"/>
      <c r="TLR3" s="51"/>
      <c r="TLS3" s="51"/>
      <c r="TLT3" s="51"/>
      <c r="TLU3" s="51"/>
      <c r="TLV3" s="51"/>
      <c r="TLW3" s="51"/>
      <c r="TLX3" s="51"/>
      <c r="TLY3" s="51"/>
      <c r="TLZ3" s="51"/>
      <c r="TMA3" s="51"/>
      <c r="TMB3" s="51"/>
      <c r="TMC3" s="51"/>
      <c r="TMD3" s="51"/>
      <c r="TME3" s="51"/>
      <c r="TMF3" s="51"/>
      <c r="TMG3" s="51"/>
      <c r="TMH3" s="51"/>
      <c r="TMI3" s="51"/>
      <c r="TMJ3" s="51"/>
      <c r="TMK3" s="51"/>
      <c r="TML3" s="51"/>
      <c r="TMM3" s="51"/>
      <c r="TMN3" s="51"/>
      <c r="TMO3" s="51"/>
      <c r="TMP3" s="51"/>
      <c r="TMQ3" s="51"/>
      <c r="TMR3" s="51"/>
      <c r="TMS3" s="51"/>
      <c r="TMT3" s="51"/>
      <c r="TMU3" s="51"/>
      <c r="TMV3" s="51"/>
      <c r="TMW3" s="51"/>
      <c r="TMX3" s="51"/>
      <c r="TMY3" s="51"/>
      <c r="TMZ3" s="51"/>
      <c r="TNA3" s="51"/>
      <c r="TNB3" s="51"/>
      <c r="TNC3" s="51"/>
      <c r="TND3" s="51"/>
      <c r="TNE3" s="51"/>
      <c r="TNF3" s="51"/>
      <c r="TNG3" s="51"/>
      <c r="TNH3" s="51"/>
      <c r="TNI3" s="51"/>
      <c r="TNJ3" s="51"/>
      <c r="TNK3" s="51"/>
      <c r="TNL3" s="51"/>
      <c r="TNM3" s="51"/>
      <c r="TNN3" s="51"/>
      <c r="TNO3" s="51"/>
      <c r="TNP3" s="51"/>
      <c r="TNQ3" s="51"/>
      <c r="TNR3" s="51"/>
      <c r="TNS3" s="51"/>
      <c r="TNT3" s="51"/>
      <c r="TNU3" s="51"/>
      <c r="TNV3" s="51"/>
      <c r="TNW3" s="51"/>
      <c r="TNX3" s="51"/>
      <c r="TNY3" s="51"/>
      <c r="TNZ3" s="51"/>
      <c r="TOA3" s="51"/>
      <c r="TOB3" s="51"/>
      <c r="TOC3" s="51"/>
      <c r="TOD3" s="51"/>
      <c r="TOE3" s="51"/>
      <c r="TOF3" s="51"/>
      <c r="TOG3" s="51"/>
      <c r="TOH3" s="51"/>
      <c r="TOI3" s="51"/>
      <c r="TOJ3" s="51"/>
      <c r="TOK3" s="51"/>
      <c r="TOL3" s="51"/>
      <c r="TOM3" s="51"/>
      <c r="TON3" s="51"/>
      <c r="TOO3" s="51"/>
      <c r="TOP3" s="51"/>
      <c r="TOQ3" s="51"/>
      <c r="TOR3" s="51"/>
      <c r="TOS3" s="51"/>
      <c r="TOT3" s="51"/>
      <c r="TOU3" s="51"/>
      <c r="TOV3" s="51"/>
      <c r="TOW3" s="51"/>
      <c r="TOX3" s="51"/>
      <c r="TOY3" s="51"/>
      <c r="TOZ3" s="51"/>
      <c r="TPA3" s="51"/>
      <c r="TPB3" s="51"/>
      <c r="TPC3" s="51"/>
      <c r="TPD3" s="51"/>
      <c r="TPE3" s="51"/>
      <c r="TPF3" s="51"/>
      <c r="TPG3" s="51"/>
      <c r="TPH3" s="51"/>
      <c r="TPI3" s="51"/>
      <c r="TPJ3" s="51"/>
      <c r="TPK3" s="51"/>
      <c r="TPL3" s="51"/>
      <c r="TPM3" s="51"/>
      <c r="TPN3" s="51"/>
      <c r="TPO3" s="51"/>
      <c r="TPP3" s="51"/>
      <c r="TPQ3" s="51"/>
      <c r="TPR3" s="51"/>
      <c r="TPS3" s="51"/>
      <c r="TPT3" s="51"/>
      <c r="TPU3" s="51"/>
      <c r="TPV3" s="51"/>
      <c r="TPW3" s="51"/>
      <c r="TPX3" s="51"/>
      <c r="TPY3" s="51"/>
      <c r="TPZ3" s="51"/>
      <c r="TQA3" s="51"/>
      <c r="TQB3" s="51"/>
      <c r="TQC3" s="51"/>
      <c r="TQD3" s="51"/>
      <c r="TQE3" s="51"/>
      <c r="TQF3" s="51"/>
      <c r="TQG3" s="51"/>
      <c r="TQH3" s="51"/>
      <c r="TQI3" s="51"/>
      <c r="TQJ3" s="51"/>
      <c r="TQK3" s="51"/>
      <c r="TQL3" s="51"/>
      <c r="TQM3" s="51"/>
      <c r="TQN3" s="51"/>
      <c r="TQO3" s="51"/>
      <c r="TQP3" s="51"/>
      <c r="TQQ3" s="51"/>
      <c r="TQR3" s="51"/>
      <c r="TQS3" s="51"/>
      <c r="TQT3" s="51"/>
      <c r="TQU3" s="51"/>
      <c r="TQV3" s="51"/>
      <c r="TQW3" s="51"/>
      <c r="TQX3" s="51"/>
      <c r="TQY3" s="51"/>
      <c r="TQZ3" s="51"/>
      <c r="TRA3" s="51"/>
      <c r="TRB3" s="51"/>
      <c r="TRC3" s="51"/>
      <c r="TRD3" s="51"/>
      <c r="TRE3" s="51"/>
      <c r="TRF3" s="51"/>
      <c r="TRG3" s="51"/>
      <c r="TRH3" s="51"/>
      <c r="TRI3" s="51"/>
      <c r="TRJ3" s="51"/>
      <c r="TRK3" s="51"/>
      <c r="TRL3" s="51"/>
      <c r="TRM3" s="51"/>
      <c r="TRN3" s="51"/>
      <c r="TRO3" s="51"/>
      <c r="TRP3" s="51"/>
      <c r="TRQ3" s="51"/>
      <c r="TRR3" s="51"/>
      <c r="TRS3" s="51"/>
      <c r="TRT3" s="51"/>
      <c r="TRU3" s="51"/>
      <c r="TRV3" s="51"/>
      <c r="TRW3" s="51"/>
      <c r="TRX3" s="51"/>
      <c r="TRY3" s="51"/>
      <c r="TRZ3" s="51"/>
      <c r="TSA3" s="51"/>
      <c r="TSB3" s="51"/>
      <c r="TSC3" s="51"/>
      <c r="TSD3" s="51"/>
      <c r="TSE3" s="51"/>
      <c r="TSF3" s="51"/>
      <c r="TSG3" s="51"/>
      <c r="TSH3" s="51"/>
      <c r="TSI3" s="51"/>
      <c r="TSJ3" s="51"/>
      <c r="TSK3" s="51"/>
      <c r="TSL3" s="51"/>
      <c r="TSM3" s="51"/>
      <c r="TSN3" s="51"/>
      <c r="TSO3" s="51"/>
      <c r="TSP3" s="51"/>
      <c r="TSQ3" s="51"/>
      <c r="TSR3" s="51"/>
      <c r="TSS3" s="51"/>
      <c r="TST3" s="51"/>
      <c r="TSU3" s="51"/>
      <c r="TSV3" s="51"/>
      <c r="TSW3" s="51"/>
      <c r="TSX3" s="51"/>
      <c r="TSY3" s="51"/>
      <c r="TSZ3" s="51"/>
      <c r="TTA3" s="51"/>
      <c r="TTB3" s="51"/>
      <c r="TTC3" s="51"/>
      <c r="TTD3" s="51"/>
      <c r="TTE3" s="51"/>
      <c r="TTF3" s="51"/>
      <c r="TTG3" s="51"/>
      <c r="TTH3" s="51"/>
      <c r="TTI3" s="51"/>
      <c r="TTJ3" s="51"/>
      <c r="TTK3" s="51"/>
      <c r="TTL3" s="51"/>
      <c r="TTM3" s="51"/>
      <c r="TTN3" s="51"/>
      <c r="TTO3" s="51"/>
      <c r="TTP3" s="51"/>
      <c r="TTQ3" s="51"/>
      <c r="TTR3" s="51"/>
      <c r="TTS3" s="51"/>
      <c r="TTT3" s="51"/>
      <c r="TTU3" s="51"/>
      <c r="TTV3" s="51"/>
      <c r="TTW3" s="51"/>
      <c r="TTX3" s="51"/>
      <c r="TTY3" s="51"/>
      <c r="TTZ3" s="51"/>
      <c r="TUA3" s="51"/>
      <c r="TUB3" s="51"/>
      <c r="TUC3" s="51"/>
      <c r="TUD3" s="51"/>
      <c r="TUE3" s="51"/>
      <c r="TUF3" s="51"/>
      <c r="TUG3" s="51"/>
      <c r="TUH3" s="51"/>
      <c r="TUI3" s="51"/>
      <c r="TUJ3" s="51"/>
      <c r="TUK3" s="51"/>
      <c r="TUL3" s="51"/>
      <c r="TUM3" s="51"/>
      <c r="TUN3" s="51"/>
      <c r="TUO3" s="51"/>
      <c r="TUP3" s="51"/>
      <c r="TUQ3" s="51"/>
      <c r="TUR3" s="51"/>
      <c r="TUS3" s="51"/>
      <c r="TUT3" s="51"/>
      <c r="TUU3" s="51"/>
      <c r="TUV3" s="51"/>
      <c r="TUW3" s="51"/>
      <c r="TUX3" s="51"/>
      <c r="TUY3" s="51"/>
      <c r="TUZ3" s="51"/>
      <c r="TVA3" s="51"/>
      <c r="TVB3" s="51"/>
      <c r="TVC3" s="51"/>
      <c r="TVD3" s="51"/>
      <c r="TVE3" s="51"/>
      <c r="TVF3" s="51"/>
      <c r="TVG3" s="51"/>
      <c r="TVH3" s="51"/>
      <c r="TVI3" s="51"/>
      <c r="TVJ3" s="51"/>
      <c r="TVK3" s="51"/>
      <c r="TVL3" s="51"/>
      <c r="TVM3" s="51"/>
      <c r="TVN3" s="51"/>
      <c r="TVO3" s="51"/>
      <c r="TVP3" s="51"/>
      <c r="TVQ3" s="51"/>
      <c r="TVR3" s="51"/>
      <c r="TVS3" s="51"/>
      <c r="TVT3" s="51"/>
      <c r="TVU3" s="51"/>
      <c r="TVV3" s="51"/>
      <c r="TVW3" s="51"/>
      <c r="TVX3" s="51"/>
      <c r="TVY3" s="51"/>
      <c r="TVZ3" s="51"/>
      <c r="TWA3" s="51"/>
      <c r="TWB3" s="51"/>
      <c r="TWC3" s="51"/>
      <c r="TWD3" s="51"/>
      <c r="TWE3" s="51"/>
      <c r="TWF3" s="51"/>
      <c r="TWG3" s="51"/>
      <c r="TWH3" s="51"/>
      <c r="TWI3" s="51"/>
      <c r="TWJ3" s="51"/>
      <c r="TWK3" s="51"/>
      <c r="TWL3" s="51"/>
      <c r="TWM3" s="51"/>
      <c r="TWN3" s="51"/>
      <c r="TWO3" s="51"/>
      <c r="TWP3" s="51"/>
      <c r="TWQ3" s="51"/>
      <c r="TWR3" s="51"/>
      <c r="TWS3" s="51"/>
      <c r="TWT3" s="51"/>
      <c r="TWU3" s="51"/>
      <c r="TWV3" s="51"/>
      <c r="TWW3" s="51"/>
      <c r="TWX3" s="51"/>
      <c r="TWY3" s="51"/>
      <c r="TWZ3" s="51"/>
      <c r="TXA3" s="51"/>
      <c r="TXB3" s="51"/>
      <c r="TXC3" s="51"/>
      <c r="TXD3" s="51"/>
      <c r="TXE3" s="51"/>
      <c r="TXF3" s="51"/>
      <c r="TXG3" s="51"/>
      <c r="TXH3" s="51"/>
      <c r="TXI3" s="51"/>
      <c r="TXJ3" s="51"/>
      <c r="TXK3" s="51"/>
      <c r="TXL3" s="51"/>
      <c r="TXM3" s="51"/>
      <c r="TXN3" s="51"/>
      <c r="TXO3" s="51"/>
      <c r="TXP3" s="51"/>
      <c r="TXQ3" s="51"/>
      <c r="TXR3" s="51"/>
      <c r="TXS3" s="51"/>
      <c r="TXT3" s="51"/>
      <c r="TXU3" s="51"/>
      <c r="TXV3" s="51"/>
      <c r="TXW3" s="51"/>
      <c r="TXX3" s="51"/>
      <c r="TXY3" s="51"/>
      <c r="TXZ3" s="51"/>
      <c r="TYA3" s="51"/>
      <c r="TYB3" s="51"/>
      <c r="TYC3" s="51"/>
      <c r="TYD3" s="51"/>
      <c r="TYE3" s="51"/>
      <c r="TYF3" s="51"/>
      <c r="TYG3" s="51"/>
      <c r="TYH3" s="51"/>
      <c r="TYI3" s="51"/>
      <c r="TYJ3" s="51"/>
      <c r="TYK3" s="51"/>
      <c r="TYL3" s="51"/>
      <c r="TYM3" s="51"/>
      <c r="TYN3" s="51"/>
      <c r="TYO3" s="51"/>
      <c r="TYP3" s="51"/>
      <c r="TYQ3" s="51"/>
      <c r="TYR3" s="51"/>
      <c r="TYS3" s="51"/>
      <c r="TYT3" s="51"/>
      <c r="TYU3" s="51"/>
      <c r="TYV3" s="51"/>
      <c r="TYW3" s="51"/>
      <c r="TYX3" s="51"/>
      <c r="TYY3" s="51"/>
      <c r="TYZ3" s="51"/>
      <c r="TZA3" s="51"/>
      <c r="TZB3" s="51"/>
      <c r="TZC3" s="51"/>
      <c r="TZD3" s="51"/>
      <c r="TZE3" s="51"/>
      <c r="TZF3" s="51"/>
      <c r="TZG3" s="51"/>
      <c r="TZH3" s="51"/>
      <c r="TZI3" s="51"/>
      <c r="TZJ3" s="51"/>
      <c r="TZK3" s="51"/>
      <c r="TZL3" s="51"/>
      <c r="TZM3" s="51"/>
      <c r="TZN3" s="51"/>
      <c r="TZO3" s="51"/>
      <c r="TZP3" s="51"/>
      <c r="TZQ3" s="51"/>
      <c r="TZR3" s="51"/>
      <c r="TZS3" s="51"/>
      <c r="TZT3" s="51"/>
      <c r="TZU3" s="51"/>
      <c r="TZV3" s="51"/>
      <c r="TZW3" s="51"/>
      <c r="TZX3" s="51"/>
      <c r="TZY3" s="51"/>
      <c r="TZZ3" s="51"/>
      <c r="UAA3" s="51"/>
      <c r="UAB3" s="51"/>
      <c r="UAC3" s="51"/>
      <c r="UAD3" s="51"/>
      <c r="UAE3" s="51"/>
      <c r="UAF3" s="51"/>
      <c r="UAG3" s="51"/>
      <c r="UAH3" s="51"/>
      <c r="UAI3" s="51"/>
      <c r="UAJ3" s="51"/>
      <c r="UAK3" s="51"/>
      <c r="UAL3" s="51"/>
      <c r="UAM3" s="51"/>
      <c r="UAN3" s="51"/>
      <c r="UAO3" s="51"/>
      <c r="UAP3" s="51"/>
      <c r="UAQ3" s="51"/>
      <c r="UAR3" s="51"/>
      <c r="UAS3" s="51"/>
      <c r="UAT3" s="51"/>
      <c r="UAU3" s="51"/>
      <c r="UAV3" s="51"/>
      <c r="UAW3" s="51"/>
      <c r="UAX3" s="51"/>
      <c r="UAY3" s="51"/>
      <c r="UAZ3" s="51"/>
      <c r="UBA3" s="51"/>
      <c r="UBB3" s="51"/>
      <c r="UBC3" s="51"/>
      <c r="UBD3" s="51"/>
      <c r="UBE3" s="51"/>
      <c r="UBF3" s="51"/>
      <c r="UBG3" s="51"/>
      <c r="UBH3" s="51"/>
      <c r="UBI3" s="51"/>
      <c r="UBJ3" s="51"/>
      <c r="UBK3" s="51"/>
      <c r="UBL3" s="51"/>
      <c r="UBM3" s="51"/>
      <c r="UBN3" s="51"/>
      <c r="UBO3" s="51"/>
      <c r="UBP3" s="51"/>
      <c r="UBQ3" s="51"/>
      <c r="UBR3" s="51"/>
      <c r="UBS3" s="51"/>
      <c r="UBT3" s="51"/>
      <c r="UBU3" s="51"/>
      <c r="UBV3" s="51"/>
      <c r="UBW3" s="51"/>
      <c r="UBX3" s="51"/>
      <c r="UBY3" s="51"/>
      <c r="UBZ3" s="51"/>
      <c r="UCA3" s="51"/>
      <c r="UCB3" s="51"/>
      <c r="UCC3" s="51"/>
      <c r="UCD3" s="51"/>
      <c r="UCE3" s="51"/>
      <c r="UCF3" s="51"/>
      <c r="UCG3" s="51"/>
      <c r="UCH3" s="51"/>
      <c r="UCI3" s="51"/>
      <c r="UCJ3" s="51"/>
      <c r="UCK3" s="51"/>
      <c r="UCL3" s="51"/>
      <c r="UCM3" s="51"/>
      <c r="UCN3" s="51"/>
      <c r="UCO3" s="51"/>
      <c r="UCP3" s="51"/>
      <c r="UCQ3" s="51"/>
      <c r="UCR3" s="51"/>
      <c r="UCS3" s="51"/>
      <c r="UCT3" s="51"/>
      <c r="UCU3" s="51"/>
      <c r="UCV3" s="51"/>
      <c r="UCW3" s="51"/>
      <c r="UCX3" s="51"/>
      <c r="UCY3" s="51"/>
      <c r="UCZ3" s="51"/>
      <c r="UDA3" s="51"/>
      <c r="UDB3" s="51"/>
      <c r="UDC3" s="51"/>
      <c r="UDD3" s="51"/>
      <c r="UDE3" s="51"/>
      <c r="UDF3" s="51"/>
      <c r="UDG3" s="51"/>
      <c r="UDH3" s="51"/>
      <c r="UDI3" s="51"/>
      <c r="UDJ3" s="51"/>
      <c r="UDK3" s="51"/>
      <c r="UDL3" s="51"/>
      <c r="UDM3" s="51"/>
      <c r="UDN3" s="51"/>
      <c r="UDO3" s="51"/>
      <c r="UDP3" s="51"/>
      <c r="UDQ3" s="51"/>
      <c r="UDR3" s="51"/>
      <c r="UDS3" s="51"/>
      <c r="UDT3" s="51"/>
      <c r="UDU3" s="51"/>
      <c r="UDV3" s="51"/>
      <c r="UDW3" s="51"/>
      <c r="UDX3" s="51"/>
      <c r="UDY3" s="51"/>
      <c r="UDZ3" s="51"/>
      <c r="UEA3" s="51"/>
      <c r="UEB3" s="51"/>
      <c r="UEC3" s="51"/>
      <c r="UED3" s="51"/>
      <c r="UEE3" s="51"/>
      <c r="UEF3" s="51"/>
      <c r="UEG3" s="51"/>
      <c r="UEH3" s="51"/>
      <c r="UEI3" s="51"/>
      <c r="UEJ3" s="51"/>
      <c r="UEK3" s="51"/>
      <c r="UEL3" s="51"/>
      <c r="UEM3" s="51"/>
      <c r="UEN3" s="51"/>
      <c r="UEO3" s="51"/>
      <c r="UEP3" s="51"/>
      <c r="UEQ3" s="51"/>
      <c r="UER3" s="51"/>
      <c r="UES3" s="51"/>
      <c r="UET3" s="51"/>
      <c r="UEU3" s="51"/>
      <c r="UEV3" s="51"/>
      <c r="UEW3" s="51"/>
      <c r="UEX3" s="51"/>
      <c r="UEY3" s="51"/>
      <c r="UEZ3" s="51"/>
      <c r="UFA3" s="51"/>
      <c r="UFB3" s="51"/>
      <c r="UFC3" s="51"/>
      <c r="UFD3" s="51"/>
      <c r="UFE3" s="51"/>
      <c r="UFF3" s="51"/>
      <c r="UFG3" s="51"/>
      <c r="UFH3" s="51"/>
      <c r="UFI3" s="51"/>
      <c r="UFJ3" s="51"/>
      <c r="UFK3" s="51"/>
      <c r="UFL3" s="51"/>
      <c r="UFM3" s="51"/>
      <c r="UFN3" s="51"/>
      <c r="UFO3" s="51"/>
      <c r="UFP3" s="51"/>
      <c r="UFQ3" s="51"/>
      <c r="UFR3" s="51"/>
      <c r="UFS3" s="51"/>
      <c r="UFT3" s="51"/>
      <c r="UFU3" s="51"/>
      <c r="UFV3" s="51"/>
      <c r="UFW3" s="51"/>
      <c r="UFX3" s="51"/>
      <c r="UFY3" s="51"/>
      <c r="UFZ3" s="51"/>
      <c r="UGA3" s="51"/>
      <c r="UGB3" s="51"/>
      <c r="UGC3" s="51"/>
      <c r="UGD3" s="51"/>
      <c r="UGE3" s="51"/>
      <c r="UGF3" s="51"/>
      <c r="UGG3" s="51"/>
      <c r="UGH3" s="51"/>
      <c r="UGI3" s="51"/>
      <c r="UGJ3" s="51"/>
      <c r="UGK3" s="51"/>
      <c r="UGL3" s="51"/>
      <c r="UGM3" s="51"/>
      <c r="UGN3" s="51"/>
      <c r="UGO3" s="51"/>
      <c r="UGP3" s="51"/>
      <c r="UGQ3" s="51"/>
      <c r="UGR3" s="51"/>
      <c r="UGS3" s="51"/>
      <c r="UGT3" s="51"/>
      <c r="UGU3" s="51"/>
      <c r="UGV3" s="51"/>
      <c r="UGW3" s="51"/>
      <c r="UGX3" s="51"/>
      <c r="UGY3" s="51"/>
      <c r="UGZ3" s="51"/>
      <c r="UHA3" s="51"/>
      <c r="UHB3" s="51"/>
      <c r="UHC3" s="51"/>
      <c r="UHD3" s="51"/>
      <c r="UHE3" s="51"/>
      <c r="UHF3" s="51"/>
      <c r="UHG3" s="51"/>
      <c r="UHH3" s="51"/>
      <c r="UHI3" s="51"/>
      <c r="UHJ3" s="51"/>
      <c r="UHK3" s="51"/>
      <c r="UHL3" s="51"/>
      <c r="UHM3" s="51"/>
      <c r="UHN3" s="51"/>
      <c r="UHO3" s="51"/>
      <c r="UHP3" s="51"/>
      <c r="UHQ3" s="51"/>
      <c r="UHR3" s="51"/>
      <c r="UHS3" s="51"/>
      <c r="UHT3" s="51"/>
      <c r="UHU3" s="51"/>
      <c r="UHV3" s="51"/>
      <c r="UHW3" s="51"/>
      <c r="UHX3" s="51"/>
      <c r="UHY3" s="51"/>
      <c r="UHZ3" s="51"/>
      <c r="UIA3" s="51"/>
      <c r="UIB3" s="51"/>
      <c r="UIC3" s="51"/>
      <c r="UID3" s="51"/>
      <c r="UIE3" s="51"/>
      <c r="UIF3" s="51"/>
      <c r="UIG3" s="51"/>
      <c r="UIH3" s="51"/>
      <c r="UII3" s="51"/>
      <c r="UIJ3" s="51"/>
      <c r="UIK3" s="51"/>
      <c r="UIL3" s="51"/>
      <c r="UIM3" s="51"/>
      <c r="UIN3" s="51"/>
      <c r="UIO3" s="51"/>
      <c r="UIP3" s="51"/>
      <c r="UIQ3" s="51"/>
      <c r="UIR3" s="51"/>
      <c r="UIS3" s="51"/>
      <c r="UIT3" s="51"/>
      <c r="UIU3" s="51"/>
      <c r="UIV3" s="51"/>
      <c r="UIW3" s="51"/>
      <c r="UIX3" s="51"/>
      <c r="UIY3" s="51"/>
      <c r="UIZ3" s="51"/>
      <c r="UJA3" s="51"/>
      <c r="UJB3" s="51"/>
      <c r="UJC3" s="51"/>
      <c r="UJD3" s="51"/>
      <c r="UJE3" s="51"/>
      <c r="UJF3" s="51"/>
      <c r="UJG3" s="51"/>
      <c r="UJH3" s="51"/>
      <c r="UJI3" s="51"/>
      <c r="UJJ3" s="51"/>
      <c r="UJK3" s="51"/>
      <c r="UJL3" s="51"/>
      <c r="UJM3" s="51"/>
      <c r="UJN3" s="51"/>
      <c r="UJO3" s="51"/>
      <c r="UJP3" s="51"/>
      <c r="UJQ3" s="51"/>
      <c r="UJR3" s="51"/>
      <c r="UJS3" s="51"/>
      <c r="UJT3" s="51"/>
      <c r="UJU3" s="51"/>
      <c r="UJV3" s="51"/>
      <c r="UJW3" s="51"/>
      <c r="UJX3" s="51"/>
      <c r="UJY3" s="51"/>
      <c r="UJZ3" s="51"/>
      <c r="UKA3" s="51"/>
      <c r="UKB3" s="51"/>
      <c r="UKC3" s="51"/>
      <c r="UKD3" s="51"/>
      <c r="UKE3" s="51"/>
      <c r="UKF3" s="51"/>
      <c r="UKG3" s="51"/>
      <c r="UKH3" s="51"/>
      <c r="UKI3" s="51"/>
      <c r="UKJ3" s="51"/>
      <c r="UKK3" s="51"/>
      <c r="UKL3" s="51"/>
      <c r="UKM3" s="51"/>
      <c r="UKN3" s="51"/>
      <c r="UKO3" s="51"/>
      <c r="UKP3" s="51"/>
      <c r="UKQ3" s="51"/>
      <c r="UKR3" s="51"/>
      <c r="UKS3" s="51"/>
      <c r="UKT3" s="51"/>
      <c r="UKU3" s="51"/>
      <c r="UKV3" s="51"/>
      <c r="UKW3" s="51"/>
      <c r="UKX3" s="51"/>
      <c r="UKY3" s="51"/>
      <c r="UKZ3" s="51"/>
      <c r="ULA3" s="51"/>
      <c r="ULB3" s="51"/>
      <c r="ULC3" s="51"/>
      <c r="ULD3" s="51"/>
      <c r="ULE3" s="51"/>
      <c r="ULF3" s="51"/>
      <c r="ULG3" s="51"/>
      <c r="ULH3" s="51"/>
      <c r="ULI3" s="51"/>
      <c r="ULJ3" s="51"/>
      <c r="ULK3" s="51"/>
      <c r="ULL3" s="51"/>
      <c r="ULM3" s="51"/>
      <c r="ULN3" s="51"/>
      <c r="ULO3" s="51"/>
      <c r="ULP3" s="51"/>
      <c r="ULQ3" s="51"/>
      <c r="ULR3" s="51"/>
      <c r="ULS3" s="51"/>
      <c r="ULT3" s="51"/>
      <c r="ULU3" s="51"/>
      <c r="ULV3" s="51"/>
      <c r="ULW3" s="51"/>
      <c r="ULX3" s="51"/>
      <c r="ULY3" s="51"/>
      <c r="ULZ3" s="51"/>
      <c r="UMA3" s="51"/>
      <c r="UMB3" s="51"/>
      <c r="UMC3" s="51"/>
      <c r="UMD3" s="51"/>
      <c r="UME3" s="51"/>
      <c r="UMF3" s="51"/>
      <c r="UMG3" s="51"/>
      <c r="UMH3" s="51"/>
      <c r="UMI3" s="51"/>
      <c r="UMJ3" s="51"/>
      <c r="UMK3" s="51"/>
      <c r="UML3" s="51"/>
      <c r="UMM3" s="51"/>
      <c r="UMN3" s="51"/>
      <c r="UMO3" s="51"/>
      <c r="UMP3" s="51"/>
      <c r="UMQ3" s="51"/>
      <c r="UMR3" s="51"/>
      <c r="UMS3" s="51"/>
      <c r="UMT3" s="51"/>
      <c r="UMU3" s="51"/>
      <c r="UMV3" s="51"/>
      <c r="UMW3" s="51"/>
      <c r="UMX3" s="51"/>
      <c r="UMY3" s="51"/>
      <c r="UMZ3" s="51"/>
      <c r="UNA3" s="51"/>
      <c r="UNB3" s="51"/>
      <c r="UNC3" s="51"/>
      <c r="UND3" s="51"/>
      <c r="UNE3" s="51"/>
      <c r="UNF3" s="51"/>
      <c r="UNG3" s="51"/>
      <c r="UNH3" s="51"/>
      <c r="UNI3" s="51"/>
      <c r="UNJ3" s="51"/>
      <c r="UNK3" s="51"/>
      <c r="UNL3" s="51"/>
      <c r="UNM3" s="51"/>
      <c r="UNN3" s="51"/>
      <c r="UNO3" s="51"/>
      <c r="UNP3" s="51"/>
      <c r="UNQ3" s="51"/>
      <c r="UNR3" s="51"/>
      <c r="UNS3" s="51"/>
      <c r="UNT3" s="51"/>
      <c r="UNU3" s="51"/>
      <c r="UNV3" s="51"/>
      <c r="UNW3" s="51"/>
      <c r="UNX3" s="51"/>
      <c r="UNY3" s="51"/>
      <c r="UNZ3" s="51"/>
      <c r="UOA3" s="51"/>
      <c r="UOB3" s="51"/>
      <c r="UOC3" s="51"/>
      <c r="UOD3" s="51"/>
      <c r="UOE3" s="51"/>
      <c r="UOF3" s="51"/>
      <c r="UOG3" s="51"/>
      <c r="UOH3" s="51"/>
      <c r="UOI3" s="51"/>
      <c r="UOJ3" s="51"/>
      <c r="UOK3" s="51"/>
      <c r="UOL3" s="51"/>
      <c r="UOM3" s="51"/>
      <c r="UON3" s="51"/>
      <c r="UOO3" s="51"/>
      <c r="UOP3" s="51"/>
      <c r="UOQ3" s="51"/>
      <c r="UOR3" s="51"/>
      <c r="UOS3" s="51"/>
      <c r="UOT3" s="51"/>
      <c r="UOU3" s="51"/>
      <c r="UOV3" s="51"/>
      <c r="UOW3" s="51"/>
      <c r="UOX3" s="51"/>
      <c r="UOY3" s="51"/>
      <c r="UOZ3" s="51"/>
      <c r="UPA3" s="51"/>
      <c r="UPB3" s="51"/>
      <c r="UPC3" s="51"/>
      <c r="UPD3" s="51"/>
      <c r="UPE3" s="51"/>
      <c r="UPF3" s="51"/>
      <c r="UPG3" s="51"/>
      <c r="UPH3" s="51"/>
      <c r="UPI3" s="51"/>
      <c r="UPJ3" s="51"/>
      <c r="UPK3" s="51"/>
      <c r="UPL3" s="51"/>
      <c r="UPM3" s="51"/>
      <c r="UPN3" s="51"/>
      <c r="UPO3" s="51"/>
      <c r="UPP3" s="51"/>
      <c r="UPQ3" s="51"/>
      <c r="UPR3" s="51"/>
      <c r="UPS3" s="51"/>
      <c r="UPT3" s="51"/>
      <c r="UPU3" s="51"/>
      <c r="UPV3" s="51"/>
      <c r="UPW3" s="51"/>
      <c r="UPX3" s="51"/>
      <c r="UPY3" s="51"/>
      <c r="UPZ3" s="51"/>
      <c r="UQA3" s="51"/>
      <c r="UQB3" s="51"/>
      <c r="UQC3" s="51"/>
      <c r="UQD3" s="51"/>
      <c r="UQE3" s="51"/>
      <c r="UQF3" s="51"/>
      <c r="UQG3" s="51"/>
      <c r="UQH3" s="51"/>
      <c r="UQI3" s="51"/>
      <c r="UQJ3" s="51"/>
      <c r="UQK3" s="51"/>
      <c r="UQL3" s="51"/>
      <c r="UQM3" s="51"/>
      <c r="UQN3" s="51"/>
      <c r="UQO3" s="51"/>
      <c r="UQP3" s="51"/>
      <c r="UQQ3" s="51"/>
      <c r="UQR3" s="51"/>
      <c r="UQS3" s="51"/>
      <c r="UQT3" s="51"/>
      <c r="UQU3" s="51"/>
      <c r="UQV3" s="51"/>
      <c r="UQW3" s="51"/>
      <c r="UQX3" s="51"/>
      <c r="UQY3" s="51"/>
      <c r="UQZ3" s="51"/>
      <c r="URA3" s="51"/>
      <c r="URB3" s="51"/>
      <c r="URC3" s="51"/>
      <c r="URD3" s="51"/>
      <c r="URE3" s="51"/>
      <c r="URF3" s="51"/>
      <c r="URG3" s="51"/>
      <c r="URH3" s="51"/>
      <c r="URI3" s="51"/>
      <c r="URJ3" s="51"/>
      <c r="URK3" s="51"/>
      <c r="URL3" s="51"/>
      <c r="URM3" s="51"/>
      <c r="URN3" s="51"/>
      <c r="URO3" s="51"/>
      <c r="URP3" s="51"/>
      <c r="URQ3" s="51"/>
      <c r="URR3" s="51"/>
      <c r="URS3" s="51"/>
      <c r="URT3" s="51"/>
      <c r="URU3" s="51"/>
      <c r="URV3" s="51"/>
      <c r="URW3" s="51"/>
      <c r="URX3" s="51"/>
      <c r="URY3" s="51"/>
      <c r="URZ3" s="51"/>
      <c r="USA3" s="51"/>
      <c r="USB3" s="51"/>
      <c r="USC3" s="51"/>
      <c r="USD3" s="51"/>
      <c r="USE3" s="51"/>
      <c r="USF3" s="51"/>
      <c r="USG3" s="51"/>
      <c r="USH3" s="51"/>
      <c r="USI3" s="51"/>
      <c r="USJ3" s="51"/>
      <c r="USK3" s="51"/>
      <c r="USL3" s="51"/>
      <c r="USM3" s="51"/>
      <c r="USN3" s="51"/>
      <c r="USO3" s="51"/>
      <c r="USP3" s="51"/>
      <c r="USQ3" s="51"/>
      <c r="USR3" s="51"/>
      <c r="USS3" s="51"/>
      <c r="UST3" s="51"/>
      <c r="USU3" s="51"/>
      <c r="USV3" s="51"/>
      <c r="USW3" s="51"/>
      <c r="USX3" s="51"/>
      <c r="USY3" s="51"/>
      <c r="USZ3" s="51"/>
      <c r="UTA3" s="51"/>
      <c r="UTB3" s="51"/>
      <c r="UTC3" s="51"/>
      <c r="UTD3" s="51"/>
      <c r="UTE3" s="51"/>
      <c r="UTF3" s="51"/>
      <c r="UTG3" s="51"/>
      <c r="UTH3" s="51"/>
      <c r="UTI3" s="51"/>
      <c r="UTJ3" s="51"/>
      <c r="UTK3" s="51"/>
      <c r="UTL3" s="51"/>
      <c r="UTM3" s="51"/>
      <c r="UTN3" s="51"/>
      <c r="UTO3" s="51"/>
      <c r="UTP3" s="51"/>
      <c r="UTQ3" s="51"/>
      <c r="UTR3" s="51"/>
      <c r="UTS3" s="51"/>
      <c r="UTT3" s="51"/>
      <c r="UTU3" s="51"/>
      <c r="UTV3" s="51"/>
      <c r="UTW3" s="51"/>
      <c r="UTX3" s="51"/>
      <c r="UTY3" s="51"/>
      <c r="UTZ3" s="51"/>
      <c r="UUA3" s="51"/>
      <c r="UUB3" s="51"/>
      <c r="UUC3" s="51"/>
      <c r="UUD3" s="51"/>
      <c r="UUE3" s="51"/>
      <c r="UUF3" s="51"/>
      <c r="UUG3" s="51"/>
      <c r="UUH3" s="51"/>
      <c r="UUI3" s="51"/>
      <c r="UUJ3" s="51"/>
      <c r="UUK3" s="51"/>
      <c r="UUL3" s="51"/>
      <c r="UUM3" s="51"/>
      <c r="UUN3" s="51"/>
      <c r="UUO3" s="51"/>
      <c r="UUP3" s="51"/>
      <c r="UUQ3" s="51"/>
      <c r="UUR3" s="51"/>
      <c r="UUS3" s="51"/>
      <c r="UUT3" s="51"/>
      <c r="UUU3" s="51"/>
      <c r="UUV3" s="51"/>
      <c r="UUW3" s="51"/>
      <c r="UUX3" s="51"/>
      <c r="UUY3" s="51"/>
      <c r="UUZ3" s="51"/>
      <c r="UVA3" s="51"/>
      <c r="UVB3" s="51"/>
      <c r="UVC3" s="51"/>
      <c r="UVD3" s="51"/>
      <c r="UVE3" s="51"/>
      <c r="UVF3" s="51"/>
      <c r="UVG3" s="51"/>
      <c r="UVH3" s="51"/>
      <c r="UVI3" s="51"/>
      <c r="UVJ3" s="51"/>
      <c r="UVK3" s="51"/>
      <c r="UVL3" s="51"/>
      <c r="UVM3" s="51"/>
      <c r="UVN3" s="51"/>
      <c r="UVO3" s="51"/>
      <c r="UVP3" s="51"/>
      <c r="UVQ3" s="51"/>
      <c r="UVR3" s="51"/>
      <c r="UVS3" s="51"/>
      <c r="UVT3" s="51"/>
      <c r="UVU3" s="51"/>
      <c r="UVV3" s="51"/>
      <c r="UVW3" s="51"/>
      <c r="UVX3" s="51"/>
      <c r="UVY3" s="51"/>
      <c r="UVZ3" s="51"/>
      <c r="UWA3" s="51"/>
      <c r="UWB3" s="51"/>
      <c r="UWC3" s="51"/>
      <c r="UWD3" s="51"/>
      <c r="UWE3" s="51"/>
      <c r="UWF3" s="51"/>
      <c r="UWG3" s="51"/>
      <c r="UWH3" s="51"/>
      <c r="UWI3" s="51"/>
      <c r="UWJ3" s="51"/>
      <c r="UWK3" s="51"/>
      <c r="UWL3" s="51"/>
      <c r="UWM3" s="51"/>
      <c r="UWN3" s="51"/>
      <c r="UWO3" s="51"/>
      <c r="UWP3" s="51"/>
      <c r="UWQ3" s="51"/>
      <c r="UWR3" s="51"/>
      <c r="UWS3" s="51"/>
      <c r="UWT3" s="51"/>
      <c r="UWU3" s="51"/>
      <c r="UWV3" s="51"/>
      <c r="UWW3" s="51"/>
      <c r="UWX3" s="51"/>
      <c r="UWY3" s="51"/>
      <c r="UWZ3" s="51"/>
      <c r="UXA3" s="51"/>
      <c r="UXB3" s="51"/>
      <c r="UXC3" s="51"/>
      <c r="UXD3" s="51"/>
      <c r="UXE3" s="51"/>
      <c r="UXF3" s="51"/>
      <c r="UXG3" s="51"/>
      <c r="UXH3" s="51"/>
      <c r="UXI3" s="51"/>
      <c r="UXJ3" s="51"/>
      <c r="UXK3" s="51"/>
      <c r="UXL3" s="51"/>
      <c r="UXM3" s="51"/>
      <c r="UXN3" s="51"/>
      <c r="UXO3" s="51"/>
      <c r="UXP3" s="51"/>
      <c r="UXQ3" s="51"/>
      <c r="UXR3" s="51"/>
      <c r="UXS3" s="51"/>
      <c r="UXT3" s="51"/>
      <c r="UXU3" s="51"/>
      <c r="UXV3" s="51"/>
      <c r="UXW3" s="51"/>
      <c r="UXX3" s="51"/>
      <c r="UXY3" s="51"/>
      <c r="UXZ3" s="51"/>
      <c r="UYA3" s="51"/>
      <c r="UYB3" s="51"/>
      <c r="UYC3" s="51"/>
      <c r="UYD3" s="51"/>
      <c r="UYE3" s="51"/>
      <c r="UYF3" s="51"/>
      <c r="UYG3" s="51"/>
      <c r="UYH3" s="51"/>
      <c r="UYI3" s="51"/>
      <c r="UYJ3" s="51"/>
      <c r="UYK3" s="51"/>
      <c r="UYL3" s="51"/>
      <c r="UYM3" s="51"/>
      <c r="UYN3" s="51"/>
      <c r="UYO3" s="51"/>
      <c r="UYP3" s="51"/>
      <c r="UYQ3" s="51"/>
      <c r="UYR3" s="51"/>
      <c r="UYS3" s="51"/>
      <c r="UYT3" s="51"/>
      <c r="UYU3" s="51"/>
      <c r="UYV3" s="51"/>
      <c r="UYW3" s="51"/>
      <c r="UYX3" s="51"/>
      <c r="UYY3" s="51"/>
      <c r="UYZ3" s="51"/>
      <c r="UZA3" s="51"/>
      <c r="UZB3" s="51"/>
      <c r="UZC3" s="51"/>
      <c r="UZD3" s="51"/>
      <c r="UZE3" s="51"/>
      <c r="UZF3" s="51"/>
      <c r="UZG3" s="51"/>
      <c r="UZH3" s="51"/>
      <c r="UZI3" s="51"/>
      <c r="UZJ3" s="51"/>
      <c r="UZK3" s="51"/>
      <c r="UZL3" s="51"/>
      <c r="UZM3" s="51"/>
      <c r="UZN3" s="51"/>
      <c r="UZO3" s="51"/>
      <c r="UZP3" s="51"/>
      <c r="UZQ3" s="51"/>
      <c r="UZR3" s="51"/>
      <c r="UZS3" s="51"/>
      <c r="UZT3" s="51"/>
      <c r="UZU3" s="51"/>
      <c r="UZV3" s="51"/>
      <c r="UZW3" s="51"/>
      <c r="UZX3" s="51"/>
      <c r="UZY3" s="51"/>
      <c r="UZZ3" s="51"/>
      <c r="VAA3" s="51"/>
      <c r="VAB3" s="51"/>
      <c r="VAC3" s="51"/>
      <c r="VAD3" s="51"/>
      <c r="VAE3" s="51"/>
      <c r="VAF3" s="51"/>
      <c r="VAG3" s="51"/>
      <c r="VAH3" s="51"/>
      <c r="VAI3" s="51"/>
      <c r="VAJ3" s="51"/>
      <c r="VAK3" s="51"/>
      <c r="VAL3" s="51"/>
      <c r="VAM3" s="51"/>
      <c r="VAN3" s="51"/>
      <c r="VAO3" s="51"/>
      <c r="VAP3" s="51"/>
      <c r="VAQ3" s="51"/>
      <c r="VAR3" s="51"/>
      <c r="VAS3" s="51"/>
      <c r="VAT3" s="51"/>
      <c r="VAU3" s="51"/>
      <c r="VAV3" s="51"/>
      <c r="VAW3" s="51"/>
      <c r="VAX3" s="51"/>
      <c r="VAY3" s="51"/>
      <c r="VAZ3" s="51"/>
      <c r="VBA3" s="51"/>
      <c r="VBB3" s="51"/>
      <c r="VBC3" s="51"/>
      <c r="VBD3" s="51"/>
      <c r="VBE3" s="51"/>
      <c r="VBF3" s="51"/>
      <c r="VBG3" s="51"/>
      <c r="VBH3" s="51"/>
      <c r="VBI3" s="51"/>
      <c r="VBJ3" s="51"/>
      <c r="VBK3" s="51"/>
      <c r="VBL3" s="51"/>
      <c r="VBM3" s="51"/>
      <c r="VBN3" s="51"/>
      <c r="VBO3" s="51"/>
      <c r="VBP3" s="51"/>
      <c r="VBQ3" s="51"/>
      <c r="VBR3" s="51"/>
      <c r="VBS3" s="51"/>
      <c r="VBT3" s="51"/>
      <c r="VBU3" s="51"/>
      <c r="VBV3" s="51"/>
      <c r="VBW3" s="51"/>
      <c r="VBX3" s="51"/>
      <c r="VBY3" s="51"/>
      <c r="VBZ3" s="51"/>
      <c r="VCA3" s="51"/>
      <c r="VCB3" s="51"/>
      <c r="VCC3" s="51"/>
      <c r="VCD3" s="51"/>
      <c r="VCE3" s="51"/>
      <c r="VCF3" s="51"/>
      <c r="VCG3" s="51"/>
      <c r="VCH3" s="51"/>
      <c r="VCI3" s="51"/>
      <c r="VCJ3" s="51"/>
      <c r="VCK3" s="51"/>
      <c r="VCL3" s="51"/>
      <c r="VCM3" s="51"/>
      <c r="VCN3" s="51"/>
      <c r="VCO3" s="51"/>
      <c r="VCP3" s="51"/>
      <c r="VCQ3" s="51"/>
      <c r="VCR3" s="51"/>
      <c r="VCS3" s="51"/>
      <c r="VCT3" s="51"/>
      <c r="VCU3" s="51"/>
      <c r="VCV3" s="51"/>
      <c r="VCW3" s="51"/>
      <c r="VCX3" s="51"/>
      <c r="VCY3" s="51"/>
      <c r="VCZ3" s="51"/>
      <c r="VDA3" s="51"/>
      <c r="VDB3" s="51"/>
      <c r="VDC3" s="51"/>
      <c r="VDD3" s="51"/>
      <c r="VDE3" s="51"/>
      <c r="VDF3" s="51"/>
      <c r="VDG3" s="51"/>
      <c r="VDH3" s="51"/>
      <c r="VDI3" s="51"/>
      <c r="VDJ3" s="51"/>
      <c r="VDK3" s="51"/>
      <c r="VDL3" s="51"/>
      <c r="VDM3" s="51"/>
      <c r="VDN3" s="51"/>
      <c r="VDO3" s="51"/>
      <c r="VDP3" s="51"/>
      <c r="VDQ3" s="51"/>
      <c r="VDR3" s="51"/>
      <c r="VDS3" s="51"/>
      <c r="VDT3" s="51"/>
      <c r="VDU3" s="51"/>
      <c r="VDV3" s="51"/>
      <c r="VDW3" s="51"/>
      <c r="VDX3" s="51"/>
      <c r="VDY3" s="51"/>
      <c r="VDZ3" s="51"/>
      <c r="VEA3" s="51"/>
      <c r="VEB3" s="51"/>
      <c r="VEC3" s="51"/>
      <c r="VED3" s="51"/>
      <c r="VEE3" s="51"/>
      <c r="VEF3" s="51"/>
      <c r="VEG3" s="51"/>
      <c r="VEH3" s="51"/>
      <c r="VEI3" s="51"/>
      <c r="VEJ3" s="51"/>
      <c r="VEK3" s="51"/>
      <c r="VEL3" s="51"/>
      <c r="VEM3" s="51"/>
      <c r="VEN3" s="51"/>
      <c r="VEO3" s="51"/>
      <c r="VEP3" s="51"/>
      <c r="VEQ3" s="51"/>
      <c r="VER3" s="51"/>
      <c r="VES3" s="51"/>
      <c r="VET3" s="51"/>
      <c r="VEU3" s="51"/>
      <c r="VEV3" s="51"/>
      <c r="VEW3" s="51"/>
      <c r="VEX3" s="51"/>
      <c r="VEY3" s="51"/>
      <c r="VEZ3" s="51"/>
      <c r="VFA3" s="51"/>
      <c r="VFB3" s="51"/>
      <c r="VFC3" s="51"/>
      <c r="VFD3" s="51"/>
      <c r="VFE3" s="51"/>
      <c r="VFF3" s="51"/>
      <c r="VFG3" s="51"/>
      <c r="VFH3" s="51"/>
      <c r="VFI3" s="51"/>
      <c r="VFJ3" s="51"/>
      <c r="VFK3" s="51"/>
      <c r="VFL3" s="51"/>
      <c r="VFM3" s="51"/>
      <c r="VFN3" s="51"/>
      <c r="VFO3" s="51"/>
      <c r="VFP3" s="51"/>
      <c r="VFQ3" s="51"/>
      <c r="VFR3" s="51"/>
      <c r="VFS3" s="51"/>
      <c r="VFT3" s="51"/>
      <c r="VFU3" s="51"/>
      <c r="VFV3" s="51"/>
      <c r="VFW3" s="51"/>
      <c r="VFX3" s="51"/>
      <c r="VFY3" s="51"/>
      <c r="VFZ3" s="51"/>
      <c r="VGA3" s="51"/>
      <c r="VGB3" s="51"/>
      <c r="VGC3" s="51"/>
      <c r="VGD3" s="51"/>
      <c r="VGE3" s="51"/>
      <c r="VGF3" s="51"/>
      <c r="VGG3" s="51"/>
      <c r="VGH3" s="51"/>
      <c r="VGI3" s="51"/>
      <c r="VGJ3" s="51"/>
      <c r="VGK3" s="51"/>
      <c r="VGL3" s="51"/>
      <c r="VGM3" s="51"/>
      <c r="VGN3" s="51"/>
      <c r="VGO3" s="51"/>
      <c r="VGP3" s="51"/>
      <c r="VGQ3" s="51"/>
      <c r="VGR3" s="51"/>
      <c r="VGS3" s="51"/>
      <c r="VGT3" s="51"/>
      <c r="VGU3" s="51"/>
      <c r="VGV3" s="51"/>
      <c r="VGW3" s="51"/>
      <c r="VGX3" s="51"/>
      <c r="VGY3" s="51"/>
      <c r="VGZ3" s="51"/>
      <c r="VHA3" s="51"/>
      <c r="VHB3" s="51"/>
      <c r="VHC3" s="51"/>
      <c r="VHD3" s="51"/>
      <c r="VHE3" s="51"/>
      <c r="VHF3" s="51"/>
      <c r="VHG3" s="51"/>
      <c r="VHH3" s="51"/>
      <c r="VHI3" s="51"/>
      <c r="VHJ3" s="51"/>
      <c r="VHK3" s="51"/>
      <c r="VHL3" s="51"/>
      <c r="VHM3" s="51"/>
      <c r="VHN3" s="51"/>
      <c r="VHO3" s="51"/>
      <c r="VHP3" s="51"/>
      <c r="VHQ3" s="51"/>
      <c r="VHR3" s="51"/>
      <c r="VHS3" s="51"/>
      <c r="VHT3" s="51"/>
      <c r="VHU3" s="51"/>
      <c r="VHV3" s="51"/>
      <c r="VHW3" s="51"/>
      <c r="VHX3" s="51"/>
      <c r="VHY3" s="51"/>
      <c r="VHZ3" s="51"/>
      <c r="VIA3" s="51"/>
      <c r="VIB3" s="51"/>
      <c r="VIC3" s="51"/>
      <c r="VID3" s="51"/>
      <c r="VIE3" s="51"/>
      <c r="VIF3" s="51"/>
      <c r="VIG3" s="51"/>
      <c r="VIH3" s="51"/>
      <c r="VII3" s="51"/>
      <c r="VIJ3" s="51"/>
      <c r="VIK3" s="51"/>
      <c r="VIL3" s="51"/>
      <c r="VIM3" s="51"/>
      <c r="VIN3" s="51"/>
      <c r="VIO3" s="51"/>
      <c r="VIP3" s="51"/>
      <c r="VIQ3" s="51"/>
      <c r="VIR3" s="51"/>
      <c r="VIS3" s="51"/>
      <c r="VIT3" s="51"/>
      <c r="VIU3" s="51"/>
      <c r="VIV3" s="51"/>
      <c r="VIW3" s="51"/>
      <c r="VIX3" s="51"/>
      <c r="VIY3" s="51"/>
      <c r="VIZ3" s="51"/>
      <c r="VJA3" s="51"/>
      <c r="VJB3" s="51"/>
      <c r="VJC3" s="51"/>
      <c r="VJD3" s="51"/>
      <c r="VJE3" s="51"/>
      <c r="VJF3" s="51"/>
      <c r="VJG3" s="51"/>
      <c r="VJH3" s="51"/>
      <c r="VJI3" s="51"/>
      <c r="VJJ3" s="51"/>
      <c r="VJK3" s="51"/>
      <c r="VJL3" s="51"/>
      <c r="VJM3" s="51"/>
      <c r="VJN3" s="51"/>
      <c r="VJO3" s="51"/>
      <c r="VJP3" s="51"/>
      <c r="VJQ3" s="51"/>
      <c r="VJR3" s="51"/>
      <c r="VJS3" s="51"/>
      <c r="VJT3" s="51"/>
      <c r="VJU3" s="51"/>
      <c r="VJV3" s="51"/>
      <c r="VJW3" s="51"/>
      <c r="VJX3" s="51"/>
      <c r="VJY3" s="51"/>
      <c r="VJZ3" s="51"/>
      <c r="VKA3" s="51"/>
      <c r="VKB3" s="51"/>
      <c r="VKC3" s="51"/>
      <c r="VKD3" s="51"/>
      <c r="VKE3" s="51"/>
      <c r="VKF3" s="51"/>
      <c r="VKG3" s="51"/>
      <c r="VKH3" s="51"/>
      <c r="VKI3" s="51"/>
      <c r="VKJ3" s="51"/>
      <c r="VKK3" s="51"/>
      <c r="VKL3" s="51"/>
      <c r="VKM3" s="51"/>
      <c r="VKN3" s="51"/>
      <c r="VKO3" s="51"/>
      <c r="VKP3" s="51"/>
      <c r="VKQ3" s="51"/>
      <c r="VKR3" s="51"/>
      <c r="VKS3" s="51"/>
      <c r="VKT3" s="51"/>
      <c r="VKU3" s="51"/>
      <c r="VKV3" s="51"/>
      <c r="VKW3" s="51"/>
      <c r="VKX3" s="51"/>
      <c r="VKY3" s="51"/>
      <c r="VKZ3" s="51"/>
      <c r="VLA3" s="51"/>
      <c r="VLB3" s="51"/>
      <c r="VLC3" s="51"/>
      <c r="VLD3" s="51"/>
      <c r="VLE3" s="51"/>
      <c r="VLF3" s="51"/>
      <c r="VLG3" s="51"/>
      <c r="VLH3" s="51"/>
      <c r="VLI3" s="51"/>
      <c r="VLJ3" s="51"/>
      <c r="VLK3" s="51"/>
      <c r="VLL3" s="51"/>
      <c r="VLM3" s="51"/>
      <c r="VLN3" s="51"/>
      <c r="VLO3" s="51"/>
      <c r="VLP3" s="51"/>
      <c r="VLQ3" s="51"/>
      <c r="VLR3" s="51"/>
      <c r="VLS3" s="51"/>
      <c r="VLT3" s="51"/>
      <c r="VLU3" s="51"/>
      <c r="VLV3" s="51"/>
      <c r="VLW3" s="51"/>
      <c r="VLX3" s="51"/>
      <c r="VLY3" s="51"/>
      <c r="VLZ3" s="51"/>
      <c r="VMA3" s="51"/>
      <c r="VMB3" s="51"/>
      <c r="VMC3" s="51"/>
      <c r="VMD3" s="51"/>
      <c r="VME3" s="51"/>
      <c r="VMF3" s="51"/>
      <c r="VMG3" s="51"/>
      <c r="VMH3" s="51"/>
      <c r="VMI3" s="51"/>
      <c r="VMJ3" s="51"/>
      <c r="VMK3" s="51"/>
      <c r="VML3" s="51"/>
      <c r="VMM3" s="51"/>
      <c r="VMN3" s="51"/>
      <c r="VMO3" s="51"/>
      <c r="VMP3" s="51"/>
      <c r="VMQ3" s="51"/>
      <c r="VMR3" s="51"/>
      <c r="VMS3" s="51"/>
      <c r="VMT3" s="51"/>
      <c r="VMU3" s="51"/>
      <c r="VMV3" s="51"/>
      <c r="VMW3" s="51"/>
      <c r="VMX3" s="51"/>
      <c r="VMY3" s="51"/>
      <c r="VMZ3" s="51"/>
      <c r="VNA3" s="51"/>
      <c r="VNB3" s="51"/>
      <c r="VNC3" s="51"/>
      <c r="VND3" s="51"/>
      <c r="VNE3" s="51"/>
      <c r="VNF3" s="51"/>
      <c r="VNG3" s="51"/>
      <c r="VNH3" s="51"/>
      <c r="VNI3" s="51"/>
      <c r="VNJ3" s="51"/>
      <c r="VNK3" s="51"/>
      <c r="VNL3" s="51"/>
      <c r="VNM3" s="51"/>
      <c r="VNN3" s="51"/>
      <c r="VNO3" s="51"/>
      <c r="VNP3" s="51"/>
      <c r="VNQ3" s="51"/>
      <c r="VNR3" s="51"/>
      <c r="VNS3" s="51"/>
      <c r="VNT3" s="51"/>
      <c r="VNU3" s="51"/>
      <c r="VNV3" s="51"/>
      <c r="VNW3" s="51"/>
      <c r="VNX3" s="51"/>
      <c r="VNY3" s="51"/>
      <c r="VNZ3" s="51"/>
      <c r="VOA3" s="51"/>
      <c r="VOB3" s="51"/>
      <c r="VOC3" s="51"/>
      <c r="VOD3" s="51"/>
      <c r="VOE3" s="51"/>
      <c r="VOF3" s="51"/>
      <c r="VOG3" s="51"/>
      <c r="VOH3" s="51"/>
      <c r="VOI3" s="51"/>
      <c r="VOJ3" s="51"/>
      <c r="VOK3" s="51"/>
      <c r="VOL3" s="51"/>
      <c r="VOM3" s="51"/>
      <c r="VON3" s="51"/>
      <c r="VOO3" s="51"/>
      <c r="VOP3" s="51"/>
      <c r="VOQ3" s="51"/>
      <c r="VOR3" s="51"/>
      <c r="VOS3" s="51"/>
      <c r="VOT3" s="51"/>
      <c r="VOU3" s="51"/>
      <c r="VOV3" s="51"/>
      <c r="VOW3" s="51"/>
      <c r="VOX3" s="51"/>
      <c r="VOY3" s="51"/>
      <c r="VOZ3" s="51"/>
      <c r="VPA3" s="51"/>
      <c r="VPB3" s="51"/>
      <c r="VPC3" s="51"/>
      <c r="VPD3" s="51"/>
      <c r="VPE3" s="51"/>
      <c r="VPF3" s="51"/>
      <c r="VPG3" s="51"/>
      <c r="VPH3" s="51"/>
      <c r="VPI3" s="51"/>
      <c r="VPJ3" s="51"/>
      <c r="VPK3" s="51"/>
      <c r="VPL3" s="51"/>
      <c r="VPM3" s="51"/>
      <c r="VPN3" s="51"/>
      <c r="VPO3" s="51"/>
      <c r="VPP3" s="51"/>
      <c r="VPQ3" s="51"/>
      <c r="VPR3" s="51"/>
      <c r="VPS3" s="51"/>
      <c r="VPT3" s="51"/>
      <c r="VPU3" s="51"/>
      <c r="VPV3" s="51"/>
      <c r="VPW3" s="51"/>
      <c r="VPX3" s="51"/>
      <c r="VPY3" s="51"/>
      <c r="VPZ3" s="51"/>
      <c r="VQA3" s="51"/>
      <c r="VQB3" s="51"/>
      <c r="VQC3" s="51"/>
      <c r="VQD3" s="51"/>
      <c r="VQE3" s="51"/>
      <c r="VQF3" s="51"/>
      <c r="VQG3" s="51"/>
      <c r="VQH3" s="51"/>
      <c r="VQI3" s="51"/>
      <c r="VQJ3" s="51"/>
      <c r="VQK3" s="51"/>
      <c r="VQL3" s="51"/>
      <c r="VQM3" s="51"/>
      <c r="VQN3" s="51"/>
      <c r="VQO3" s="51"/>
      <c r="VQP3" s="51"/>
      <c r="VQQ3" s="51"/>
      <c r="VQR3" s="51"/>
      <c r="VQS3" s="51"/>
      <c r="VQT3" s="51"/>
      <c r="VQU3" s="51"/>
      <c r="VQV3" s="51"/>
      <c r="VQW3" s="51"/>
      <c r="VQX3" s="51"/>
      <c r="VQY3" s="51"/>
      <c r="VQZ3" s="51"/>
      <c r="VRA3" s="51"/>
      <c r="VRB3" s="51"/>
      <c r="VRC3" s="51"/>
      <c r="VRD3" s="51"/>
      <c r="VRE3" s="51"/>
      <c r="VRF3" s="51"/>
      <c r="VRG3" s="51"/>
      <c r="VRH3" s="51"/>
      <c r="VRI3" s="51"/>
      <c r="VRJ3" s="51"/>
      <c r="VRK3" s="51"/>
      <c r="VRL3" s="51"/>
      <c r="VRM3" s="51"/>
      <c r="VRN3" s="51"/>
      <c r="VRO3" s="51"/>
      <c r="VRP3" s="51"/>
      <c r="VRQ3" s="51"/>
      <c r="VRR3" s="51"/>
      <c r="VRS3" s="51"/>
      <c r="VRT3" s="51"/>
      <c r="VRU3" s="51"/>
      <c r="VRV3" s="51"/>
      <c r="VRW3" s="51"/>
      <c r="VRX3" s="51"/>
      <c r="VRY3" s="51"/>
      <c r="VRZ3" s="51"/>
      <c r="VSA3" s="51"/>
      <c r="VSB3" s="51"/>
      <c r="VSC3" s="51"/>
      <c r="VSD3" s="51"/>
      <c r="VSE3" s="51"/>
      <c r="VSF3" s="51"/>
      <c r="VSG3" s="51"/>
      <c r="VSH3" s="51"/>
      <c r="VSI3" s="51"/>
      <c r="VSJ3" s="51"/>
      <c r="VSK3" s="51"/>
      <c r="VSL3" s="51"/>
      <c r="VSM3" s="51"/>
      <c r="VSN3" s="51"/>
      <c r="VSO3" s="51"/>
      <c r="VSP3" s="51"/>
      <c r="VSQ3" s="51"/>
      <c r="VSR3" s="51"/>
      <c r="VSS3" s="51"/>
      <c r="VST3" s="51"/>
      <c r="VSU3" s="51"/>
      <c r="VSV3" s="51"/>
      <c r="VSW3" s="51"/>
      <c r="VSX3" s="51"/>
      <c r="VSY3" s="51"/>
      <c r="VSZ3" s="51"/>
      <c r="VTA3" s="51"/>
      <c r="VTB3" s="51"/>
      <c r="VTC3" s="51"/>
      <c r="VTD3" s="51"/>
      <c r="VTE3" s="51"/>
      <c r="VTF3" s="51"/>
      <c r="VTG3" s="51"/>
      <c r="VTH3" s="51"/>
      <c r="VTI3" s="51"/>
      <c r="VTJ3" s="51"/>
      <c r="VTK3" s="51"/>
      <c r="VTL3" s="51"/>
      <c r="VTM3" s="51"/>
      <c r="VTN3" s="51"/>
      <c r="VTO3" s="51"/>
      <c r="VTP3" s="51"/>
      <c r="VTQ3" s="51"/>
      <c r="VTR3" s="51"/>
      <c r="VTS3" s="51"/>
      <c r="VTT3" s="51"/>
      <c r="VTU3" s="51"/>
      <c r="VTV3" s="51"/>
      <c r="VTW3" s="51"/>
      <c r="VTX3" s="51"/>
      <c r="VTY3" s="51"/>
      <c r="VTZ3" s="51"/>
      <c r="VUA3" s="51"/>
      <c r="VUB3" s="51"/>
      <c r="VUC3" s="51"/>
      <c r="VUD3" s="51"/>
      <c r="VUE3" s="51"/>
      <c r="VUF3" s="51"/>
      <c r="VUG3" s="51"/>
      <c r="VUH3" s="51"/>
      <c r="VUI3" s="51"/>
      <c r="VUJ3" s="51"/>
      <c r="VUK3" s="51"/>
      <c r="VUL3" s="51"/>
      <c r="VUM3" s="51"/>
      <c r="VUN3" s="51"/>
      <c r="VUO3" s="51"/>
      <c r="VUP3" s="51"/>
      <c r="VUQ3" s="51"/>
      <c r="VUR3" s="51"/>
      <c r="VUS3" s="51"/>
      <c r="VUT3" s="51"/>
      <c r="VUU3" s="51"/>
      <c r="VUV3" s="51"/>
      <c r="VUW3" s="51"/>
      <c r="VUX3" s="51"/>
      <c r="VUY3" s="51"/>
      <c r="VUZ3" s="51"/>
      <c r="VVA3" s="51"/>
      <c r="VVB3" s="51"/>
      <c r="VVC3" s="51"/>
      <c r="VVD3" s="51"/>
      <c r="VVE3" s="51"/>
      <c r="VVF3" s="51"/>
      <c r="VVG3" s="51"/>
      <c r="VVH3" s="51"/>
      <c r="VVI3" s="51"/>
      <c r="VVJ3" s="51"/>
      <c r="VVK3" s="51"/>
      <c r="VVL3" s="51"/>
      <c r="VVM3" s="51"/>
      <c r="VVN3" s="51"/>
      <c r="VVO3" s="51"/>
      <c r="VVP3" s="51"/>
      <c r="VVQ3" s="51"/>
      <c r="VVR3" s="51"/>
      <c r="VVS3" s="51"/>
      <c r="VVT3" s="51"/>
      <c r="VVU3" s="51"/>
      <c r="VVV3" s="51"/>
      <c r="VVW3" s="51"/>
      <c r="VVX3" s="51"/>
      <c r="VVY3" s="51"/>
      <c r="VVZ3" s="51"/>
      <c r="VWA3" s="51"/>
      <c r="VWB3" s="51"/>
      <c r="VWC3" s="51"/>
      <c r="VWD3" s="51"/>
      <c r="VWE3" s="51"/>
      <c r="VWF3" s="51"/>
      <c r="VWG3" s="51"/>
      <c r="VWH3" s="51"/>
      <c r="VWI3" s="51"/>
      <c r="VWJ3" s="51"/>
      <c r="VWK3" s="51"/>
      <c r="VWL3" s="51"/>
      <c r="VWM3" s="51"/>
      <c r="VWN3" s="51"/>
      <c r="VWO3" s="51"/>
      <c r="VWP3" s="51"/>
      <c r="VWQ3" s="51"/>
      <c r="VWR3" s="51"/>
      <c r="VWS3" s="51"/>
      <c r="VWT3" s="51"/>
      <c r="VWU3" s="51"/>
      <c r="VWV3" s="51"/>
      <c r="VWW3" s="51"/>
      <c r="VWX3" s="51"/>
      <c r="VWY3" s="51"/>
      <c r="VWZ3" s="51"/>
      <c r="VXA3" s="51"/>
      <c r="VXB3" s="51"/>
      <c r="VXC3" s="51"/>
      <c r="VXD3" s="51"/>
      <c r="VXE3" s="51"/>
      <c r="VXF3" s="51"/>
      <c r="VXG3" s="51"/>
      <c r="VXH3" s="51"/>
      <c r="VXI3" s="51"/>
      <c r="VXJ3" s="51"/>
      <c r="VXK3" s="51"/>
      <c r="VXL3" s="51"/>
      <c r="VXM3" s="51"/>
      <c r="VXN3" s="51"/>
      <c r="VXO3" s="51"/>
      <c r="VXP3" s="51"/>
      <c r="VXQ3" s="51"/>
      <c r="VXR3" s="51"/>
      <c r="VXS3" s="51"/>
      <c r="VXT3" s="51"/>
      <c r="VXU3" s="51"/>
      <c r="VXV3" s="51"/>
      <c r="VXW3" s="51"/>
      <c r="VXX3" s="51"/>
      <c r="VXY3" s="51"/>
      <c r="VXZ3" s="51"/>
      <c r="VYA3" s="51"/>
      <c r="VYB3" s="51"/>
      <c r="VYC3" s="51"/>
      <c r="VYD3" s="51"/>
      <c r="VYE3" s="51"/>
      <c r="VYF3" s="51"/>
      <c r="VYG3" s="51"/>
      <c r="VYH3" s="51"/>
      <c r="VYI3" s="51"/>
      <c r="VYJ3" s="51"/>
      <c r="VYK3" s="51"/>
      <c r="VYL3" s="51"/>
      <c r="VYM3" s="51"/>
      <c r="VYN3" s="51"/>
      <c r="VYO3" s="51"/>
      <c r="VYP3" s="51"/>
      <c r="VYQ3" s="51"/>
      <c r="VYR3" s="51"/>
      <c r="VYS3" s="51"/>
      <c r="VYT3" s="51"/>
      <c r="VYU3" s="51"/>
      <c r="VYV3" s="51"/>
      <c r="VYW3" s="51"/>
      <c r="VYX3" s="51"/>
      <c r="VYY3" s="51"/>
      <c r="VYZ3" s="51"/>
      <c r="VZA3" s="51"/>
      <c r="VZB3" s="51"/>
      <c r="VZC3" s="51"/>
      <c r="VZD3" s="51"/>
      <c r="VZE3" s="51"/>
      <c r="VZF3" s="51"/>
      <c r="VZG3" s="51"/>
      <c r="VZH3" s="51"/>
      <c r="VZI3" s="51"/>
      <c r="VZJ3" s="51"/>
      <c r="VZK3" s="51"/>
      <c r="VZL3" s="51"/>
      <c r="VZM3" s="51"/>
      <c r="VZN3" s="51"/>
      <c r="VZO3" s="51"/>
      <c r="VZP3" s="51"/>
      <c r="VZQ3" s="51"/>
      <c r="VZR3" s="51"/>
      <c r="VZS3" s="51"/>
      <c r="VZT3" s="51"/>
      <c r="VZU3" s="51"/>
      <c r="VZV3" s="51"/>
      <c r="VZW3" s="51"/>
      <c r="VZX3" s="51"/>
      <c r="VZY3" s="51"/>
      <c r="VZZ3" s="51"/>
      <c r="WAA3" s="51"/>
      <c r="WAB3" s="51"/>
      <c r="WAC3" s="51"/>
      <c r="WAD3" s="51"/>
      <c r="WAE3" s="51"/>
      <c r="WAF3" s="51"/>
      <c r="WAG3" s="51"/>
      <c r="WAH3" s="51"/>
      <c r="WAI3" s="51"/>
      <c r="WAJ3" s="51"/>
      <c r="WAK3" s="51"/>
      <c r="WAL3" s="51"/>
      <c r="WAM3" s="51"/>
      <c r="WAN3" s="51"/>
      <c r="WAO3" s="51"/>
      <c r="WAP3" s="51"/>
      <c r="WAQ3" s="51"/>
      <c r="WAR3" s="51"/>
      <c r="WAS3" s="51"/>
      <c r="WAT3" s="51"/>
      <c r="WAU3" s="51"/>
      <c r="WAV3" s="51"/>
      <c r="WAW3" s="51"/>
      <c r="WAX3" s="51"/>
      <c r="WAY3" s="51"/>
      <c r="WAZ3" s="51"/>
      <c r="WBA3" s="51"/>
      <c r="WBB3" s="51"/>
      <c r="WBC3" s="51"/>
      <c r="WBD3" s="51"/>
      <c r="WBE3" s="51"/>
      <c r="WBF3" s="51"/>
      <c r="WBG3" s="51"/>
      <c r="WBH3" s="51"/>
      <c r="WBI3" s="51"/>
      <c r="WBJ3" s="51"/>
      <c r="WBK3" s="51"/>
      <c r="WBL3" s="51"/>
      <c r="WBM3" s="51"/>
      <c r="WBN3" s="51"/>
      <c r="WBO3" s="51"/>
      <c r="WBP3" s="51"/>
      <c r="WBQ3" s="51"/>
      <c r="WBR3" s="51"/>
      <c r="WBS3" s="51"/>
      <c r="WBT3" s="51"/>
      <c r="WBU3" s="51"/>
      <c r="WBV3" s="51"/>
      <c r="WBW3" s="51"/>
      <c r="WBX3" s="51"/>
      <c r="WBY3" s="51"/>
      <c r="WBZ3" s="51"/>
      <c r="WCA3" s="51"/>
      <c r="WCB3" s="51"/>
      <c r="WCC3" s="51"/>
      <c r="WCD3" s="51"/>
      <c r="WCE3" s="51"/>
      <c r="WCF3" s="51"/>
      <c r="WCG3" s="51"/>
      <c r="WCH3" s="51"/>
      <c r="WCI3" s="51"/>
      <c r="WCJ3" s="51"/>
      <c r="WCK3" s="51"/>
      <c r="WCL3" s="51"/>
      <c r="WCM3" s="51"/>
      <c r="WCN3" s="51"/>
      <c r="WCO3" s="51"/>
      <c r="WCP3" s="51"/>
      <c r="WCQ3" s="51"/>
      <c r="WCR3" s="51"/>
      <c r="WCS3" s="51"/>
      <c r="WCT3" s="51"/>
      <c r="WCU3" s="51"/>
      <c r="WCV3" s="51"/>
      <c r="WCW3" s="51"/>
      <c r="WCX3" s="51"/>
      <c r="WCY3" s="51"/>
      <c r="WCZ3" s="51"/>
      <c r="WDA3" s="51"/>
      <c r="WDB3" s="51"/>
      <c r="WDC3" s="51"/>
      <c r="WDD3" s="51"/>
      <c r="WDE3" s="51"/>
      <c r="WDF3" s="51"/>
      <c r="WDG3" s="51"/>
      <c r="WDH3" s="51"/>
      <c r="WDI3" s="51"/>
      <c r="WDJ3" s="51"/>
      <c r="WDK3" s="51"/>
      <c r="WDL3" s="51"/>
      <c r="WDM3" s="51"/>
      <c r="WDN3" s="51"/>
      <c r="WDO3" s="51"/>
      <c r="WDP3" s="51"/>
      <c r="WDQ3" s="51"/>
      <c r="WDR3" s="51"/>
      <c r="WDS3" s="51"/>
      <c r="WDT3" s="51"/>
      <c r="WDU3" s="51"/>
      <c r="WDV3" s="51"/>
      <c r="WDW3" s="51"/>
      <c r="WDX3" s="51"/>
      <c r="WDY3" s="51"/>
      <c r="WDZ3" s="51"/>
      <c r="WEA3" s="51"/>
      <c r="WEB3" s="51"/>
      <c r="WEC3" s="51"/>
      <c r="WED3" s="51"/>
      <c r="WEE3" s="51"/>
      <c r="WEF3" s="51"/>
      <c r="WEG3" s="51"/>
      <c r="WEH3" s="51"/>
      <c r="WEI3" s="51"/>
      <c r="WEJ3" s="51"/>
      <c r="WEK3" s="51"/>
      <c r="WEL3" s="51"/>
      <c r="WEM3" s="51"/>
      <c r="WEN3" s="51"/>
      <c r="WEO3" s="51"/>
      <c r="WEP3" s="51"/>
      <c r="WEQ3" s="51"/>
      <c r="WER3" s="51"/>
      <c r="WES3" s="51"/>
      <c r="WET3" s="51"/>
      <c r="WEU3" s="51"/>
      <c r="WEV3" s="51"/>
      <c r="WEW3" s="51"/>
      <c r="WEX3" s="51"/>
      <c r="WEY3" s="51"/>
      <c r="WEZ3" s="51"/>
      <c r="WFA3" s="51"/>
      <c r="WFB3" s="51"/>
      <c r="WFC3" s="51"/>
      <c r="WFD3" s="51"/>
      <c r="WFE3" s="51"/>
      <c r="WFF3" s="51"/>
      <c r="WFG3" s="51"/>
      <c r="WFH3" s="51"/>
      <c r="WFI3" s="51"/>
      <c r="WFJ3" s="51"/>
      <c r="WFK3" s="51"/>
      <c r="WFL3" s="51"/>
      <c r="WFM3" s="51"/>
      <c r="WFN3" s="51"/>
      <c r="WFO3" s="51"/>
      <c r="WFP3" s="51"/>
      <c r="WFQ3" s="51"/>
      <c r="WFR3" s="51"/>
      <c r="WFS3" s="51"/>
      <c r="WFT3" s="51"/>
      <c r="WFU3" s="51"/>
      <c r="WFV3" s="51"/>
      <c r="WFW3" s="51"/>
      <c r="WFX3" s="51"/>
      <c r="WFY3" s="51"/>
      <c r="WFZ3" s="51"/>
      <c r="WGA3" s="51"/>
      <c r="WGB3" s="51"/>
      <c r="WGC3" s="51"/>
      <c r="WGD3" s="51"/>
      <c r="WGE3" s="51"/>
      <c r="WGF3" s="51"/>
      <c r="WGG3" s="51"/>
      <c r="WGH3" s="51"/>
      <c r="WGI3" s="51"/>
      <c r="WGJ3" s="51"/>
      <c r="WGK3" s="51"/>
      <c r="WGL3" s="51"/>
      <c r="WGM3" s="51"/>
      <c r="WGN3" s="51"/>
      <c r="WGO3" s="51"/>
      <c r="WGP3" s="51"/>
      <c r="WGQ3" s="51"/>
      <c r="WGR3" s="51"/>
      <c r="WGS3" s="51"/>
      <c r="WGT3" s="51"/>
      <c r="WGU3" s="51"/>
      <c r="WGV3" s="51"/>
      <c r="WGW3" s="51"/>
      <c r="WGX3" s="51"/>
      <c r="WGY3" s="51"/>
      <c r="WGZ3" s="51"/>
      <c r="WHA3" s="51"/>
      <c r="WHB3" s="51"/>
      <c r="WHC3" s="51"/>
      <c r="WHD3" s="51"/>
      <c r="WHE3" s="51"/>
      <c r="WHF3" s="51"/>
      <c r="WHG3" s="51"/>
      <c r="WHH3" s="51"/>
      <c r="WHI3" s="51"/>
      <c r="WHJ3" s="51"/>
      <c r="WHK3" s="51"/>
      <c r="WHL3" s="51"/>
      <c r="WHM3" s="51"/>
      <c r="WHN3" s="51"/>
      <c r="WHO3" s="51"/>
      <c r="WHP3" s="51"/>
      <c r="WHQ3" s="51"/>
      <c r="WHR3" s="51"/>
      <c r="WHS3" s="51"/>
      <c r="WHT3" s="51"/>
      <c r="WHU3" s="51"/>
      <c r="WHV3" s="51"/>
      <c r="WHW3" s="51"/>
      <c r="WHX3" s="51"/>
      <c r="WHY3" s="51"/>
      <c r="WHZ3" s="51"/>
      <c r="WIA3" s="51"/>
      <c r="WIB3" s="51"/>
      <c r="WIC3" s="51"/>
      <c r="WID3" s="51"/>
      <c r="WIE3" s="51"/>
      <c r="WIF3" s="51"/>
      <c r="WIG3" s="51"/>
      <c r="WIH3" s="51"/>
      <c r="WII3" s="51"/>
      <c r="WIJ3" s="51"/>
      <c r="WIK3" s="51"/>
      <c r="WIL3" s="51"/>
      <c r="WIM3" s="51"/>
      <c r="WIN3" s="51"/>
      <c r="WIO3" s="51"/>
      <c r="WIP3" s="51"/>
      <c r="WIQ3" s="51"/>
      <c r="WIR3" s="51"/>
      <c r="WIS3" s="51"/>
      <c r="WIT3" s="51"/>
      <c r="WIU3" s="51"/>
      <c r="WIV3" s="51"/>
      <c r="WIW3" s="51"/>
      <c r="WIX3" s="51"/>
      <c r="WIY3" s="51"/>
      <c r="WIZ3" s="51"/>
      <c r="WJA3" s="51"/>
      <c r="WJB3" s="51"/>
      <c r="WJC3" s="51"/>
      <c r="WJD3" s="51"/>
      <c r="WJE3" s="51"/>
      <c r="WJF3" s="51"/>
      <c r="WJG3" s="51"/>
      <c r="WJH3" s="51"/>
      <c r="WJI3" s="51"/>
      <c r="WJJ3" s="51"/>
      <c r="WJK3" s="51"/>
      <c r="WJL3" s="51"/>
      <c r="WJM3" s="51"/>
      <c r="WJN3" s="51"/>
      <c r="WJO3" s="51"/>
      <c r="WJP3" s="51"/>
      <c r="WJQ3" s="51"/>
      <c r="WJR3" s="51"/>
      <c r="WJS3" s="51"/>
      <c r="WJT3" s="51"/>
      <c r="WJU3" s="51"/>
      <c r="WJV3" s="51"/>
      <c r="WJW3" s="51"/>
      <c r="WJX3" s="51"/>
      <c r="WJY3" s="51"/>
      <c r="WJZ3" s="51"/>
      <c r="WKA3" s="51"/>
      <c r="WKB3" s="51"/>
      <c r="WKC3" s="51"/>
      <c r="WKD3" s="51"/>
      <c r="WKE3" s="51"/>
      <c r="WKF3" s="51"/>
      <c r="WKG3" s="51"/>
      <c r="WKH3" s="51"/>
      <c r="WKI3" s="51"/>
      <c r="WKJ3" s="51"/>
      <c r="WKK3" s="51"/>
      <c r="WKL3" s="51"/>
      <c r="WKM3" s="51"/>
      <c r="WKN3" s="51"/>
      <c r="WKO3" s="51"/>
      <c r="WKP3" s="51"/>
      <c r="WKQ3" s="51"/>
      <c r="WKR3" s="51"/>
      <c r="WKS3" s="51"/>
      <c r="WKT3" s="51"/>
      <c r="WKU3" s="51"/>
      <c r="WKV3" s="51"/>
      <c r="WKW3" s="51"/>
      <c r="WKX3" s="51"/>
      <c r="WKY3" s="51"/>
      <c r="WKZ3" s="51"/>
      <c r="WLA3" s="51"/>
      <c r="WLB3" s="51"/>
      <c r="WLC3" s="51"/>
      <c r="WLD3" s="51"/>
      <c r="WLE3" s="51"/>
      <c r="WLF3" s="51"/>
      <c r="WLG3" s="51"/>
      <c r="WLH3" s="51"/>
      <c r="WLI3" s="51"/>
      <c r="WLJ3" s="51"/>
      <c r="WLK3" s="51"/>
      <c r="WLL3" s="51"/>
      <c r="WLM3" s="51"/>
      <c r="WLN3" s="51"/>
      <c r="WLO3" s="51"/>
      <c r="WLP3" s="51"/>
      <c r="WLQ3" s="51"/>
      <c r="WLR3" s="51"/>
      <c r="WLS3" s="51"/>
      <c r="WLT3" s="51"/>
      <c r="WLU3" s="51"/>
      <c r="WLV3" s="51"/>
      <c r="WLW3" s="51"/>
      <c r="WLX3" s="51"/>
      <c r="WLY3" s="51"/>
      <c r="WLZ3" s="51"/>
      <c r="WMA3" s="51"/>
      <c r="WMB3" s="51"/>
      <c r="WMC3" s="51"/>
      <c r="WMD3" s="51"/>
      <c r="WME3" s="51"/>
      <c r="WMF3" s="51"/>
      <c r="WMG3" s="51"/>
      <c r="WMH3" s="51"/>
      <c r="WMI3" s="51"/>
      <c r="WMJ3" s="51"/>
      <c r="WMK3" s="51"/>
      <c r="WML3" s="51"/>
      <c r="WMM3" s="51"/>
      <c r="WMN3" s="51"/>
      <c r="WMO3" s="51"/>
      <c r="WMP3" s="51"/>
      <c r="WMQ3" s="51"/>
      <c r="WMR3" s="51"/>
      <c r="WMS3" s="51"/>
      <c r="WMT3" s="51"/>
      <c r="WMU3" s="51"/>
      <c r="WMV3" s="51"/>
      <c r="WMW3" s="51"/>
      <c r="WMX3" s="51"/>
      <c r="WMY3" s="51"/>
      <c r="WMZ3" s="51"/>
      <c r="WNA3" s="51"/>
      <c r="WNB3" s="51"/>
      <c r="WNC3" s="51"/>
      <c r="WND3" s="51"/>
      <c r="WNE3" s="51"/>
      <c r="WNF3" s="51"/>
      <c r="WNG3" s="51"/>
      <c r="WNH3" s="51"/>
      <c r="WNI3" s="51"/>
      <c r="WNJ3" s="51"/>
      <c r="WNK3" s="51"/>
      <c r="WNL3" s="51"/>
      <c r="WNM3" s="51"/>
      <c r="WNN3" s="51"/>
      <c r="WNO3" s="51"/>
      <c r="WNP3" s="51"/>
      <c r="WNQ3" s="51"/>
      <c r="WNR3" s="51"/>
      <c r="WNS3" s="51"/>
      <c r="WNT3" s="51"/>
      <c r="WNU3" s="51"/>
      <c r="WNV3" s="51"/>
      <c r="WNW3" s="51"/>
      <c r="WNX3" s="51"/>
      <c r="WNY3" s="51"/>
      <c r="WNZ3" s="51"/>
      <c r="WOA3" s="51"/>
      <c r="WOB3" s="51"/>
      <c r="WOC3" s="51"/>
      <c r="WOD3" s="51"/>
      <c r="WOE3" s="51"/>
      <c r="WOF3" s="51"/>
      <c r="WOG3" s="51"/>
      <c r="WOH3" s="51"/>
      <c r="WOI3" s="51"/>
      <c r="WOJ3" s="51"/>
      <c r="WOK3" s="51"/>
      <c r="WOL3" s="51"/>
      <c r="WOM3" s="51"/>
      <c r="WON3" s="51"/>
      <c r="WOO3" s="51"/>
      <c r="WOP3" s="51"/>
      <c r="WOQ3" s="51"/>
      <c r="WOR3" s="51"/>
      <c r="WOS3" s="51"/>
      <c r="WOT3" s="51"/>
      <c r="WOU3" s="51"/>
      <c r="WOV3" s="51"/>
      <c r="WOW3" s="51"/>
      <c r="WOX3" s="51"/>
      <c r="WOY3" s="51"/>
      <c r="WOZ3" s="51"/>
      <c r="WPA3" s="51"/>
      <c r="WPB3" s="51"/>
      <c r="WPC3" s="51"/>
      <c r="WPD3" s="51"/>
      <c r="WPE3" s="51"/>
      <c r="WPF3" s="51"/>
      <c r="WPG3" s="51"/>
      <c r="WPH3" s="51"/>
      <c r="WPI3" s="51"/>
      <c r="WPJ3" s="51"/>
      <c r="WPK3" s="51"/>
      <c r="WPL3" s="51"/>
      <c r="WPM3" s="51"/>
      <c r="WPN3" s="51"/>
      <c r="WPO3" s="51"/>
      <c r="WPP3" s="51"/>
      <c r="WPQ3" s="51"/>
      <c r="WPR3" s="51"/>
      <c r="WPS3" s="51"/>
      <c r="WPT3" s="51"/>
      <c r="WPU3" s="51"/>
      <c r="WPV3" s="51"/>
      <c r="WPW3" s="51"/>
      <c r="WPX3" s="51"/>
      <c r="WPY3" s="51"/>
      <c r="WPZ3" s="51"/>
      <c r="WQA3" s="51"/>
      <c r="WQB3" s="51"/>
      <c r="WQC3" s="51"/>
      <c r="WQD3" s="51"/>
      <c r="WQE3" s="51"/>
      <c r="WQF3" s="51"/>
      <c r="WQG3" s="51"/>
      <c r="WQH3" s="51"/>
      <c r="WQI3" s="51"/>
      <c r="WQJ3" s="51"/>
      <c r="WQK3" s="51"/>
      <c r="WQL3" s="51"/>
      <c r="WQM3" s="51"/>
      <c r="WQN3" s="51"/>
      <c r="WQO3" s="51"/>
      <c r="WQP3" s="51"/>
      <c r="WQQ3" s="51"/>
      <c r="WQR3" s="51"/>
      <c r="WQS3" s="51"/>
      <c r="WQT3" s="51"/>
      <c r="WQU3" s="51"/>
      <c r="WQV3" s="51"/>
      <c r="WQW3" s="51"/>
      <c r="WQX3" s="51"/>
      <c r="WQY3" s="51"/>
      <c r="WQZ3" s="51"/>
      <c r="WRA3" s="51"/>
      <c r="WRB3" s="51"/>
      <c r="WRC3" s="51"/>
      <c r="WRD3" s="51"/>
      <c r="WRE3" s="51"/>
      <c r="WRF3" s="51"/>
      <c r="WRG3" s="51"/>
      <c r="WRH3" s="51"/>
      <c r="WRI3" s="51"/>
      <c r="WRJ3" s="51"/>
      <c r="WRK3" s="51"/>
      <c r="WRL3" s="51"/>
      <c r="WRM3" s="51"/>
      <c r="WRN3" s="51"/>
      <c r="WRO3" s="51"/>
      <c r="WRP3" s="51"/>
      <c r="WRQ3" s="51"/>
      <c r="WRR3" s="51"/>
      <c r="WRS3" s="51"/>
      <c r="WRT3" s="51"/>
      <c r="WRU3" s="51"/>
      <c r="WRV3" s="51"/>
      <c r="WRW3" s="51"/>
      <c r="WRX3" s="51"/>
      <c r="WRY3" s="51"/>
      <c r="WRZ3" s="51"/>
      <c r="WSA3" s="51"/>
      <c r="WSB3" s="51"/>
      <c r="WSC3" s="51"/>
      <c r="WSD3" s="51"/>
      <c r="WSE3" s="51"/>
      <c r="WSF3" s="51"/>
      <c r="WSG3" s="51"/>
      <c r="WSH3" s="51"/>
      <c r="WSI3" s="51"/>
      <c r="WSJ3" s="51"/>
      <c r="WSK3" s="51"/>
      <c r="WSL3" s="51"/>
      <c r="WSM3" s="51"/>
      <c r="WSN3" s="51"/>
      <c r="WSO3" s="51"/>
      <c r="WSP3" s="51"/>
      <c r="WSQ3" s="51"/>
      <c r="WSR3" s="51"/>
      <c r="WSS3" s="51"/>
      <c r="WST3" s="51"/>
      <c r="WSU3" s="51"/>
      <c r="WSV3" s="51"/>
      <c r="WSW3" s="51"/>
      <c r="WSX3" s="51"/>
      <c r="WSY3" s="51"/>
      <c r="WSZ3" s="51"/>
      <c r="WTA3" s="51"/>
      <c r="WTB3" s="51"/>
      <c r="WTC3" s="51"/>
      <c r="WTD3" s="51"/>
      <c r="WTE3" s="51"/>
      <c r="WTF3" s="51"/>
      <c r="WTG3" s="51"/>
      <c r="WTH3" s="51"/>
      <c r="WTI3" s="51"/>
      <c r="WTJ3" s="51"/>
      <c r="WTK3" s="51"/>
      <c r="WTL3" s="51"/>
      <c r="WTM3" s="51"/>
      <c r="WTN3" s="51"/>
      <c r="WTO3" s="51"/>
      <c r="WTP3" s="51"/>
      <c r="WTQ3" s="51"/>
      <c r="WTR3" s="51"/>
      <c r="WTS3" s="51"/>
      <c r="WTT3" s="51"/>
      <c r="WTU3" s="51"/>
      <c r="WTV3" s="51"/>
      <c r="WTW3" s="51"/>
      <c r="WTX3" s="51"/>
      <c r="WTY3" s="51"/>
      <c r="WTZ3" s="51"/>
      <c r="WUA3" s="51"/>
      <c r="WUB3" s="51"/>
      <c r="WUC3" s="51"/>
      <c r="WUD3" s="51"/>
      <c r="WUE3" s="51"/>
      <c r="WUF3" s="51"/>
      <c r="WUG3" s="51"/>
      <c r="WUH3" s="51"/>
      <c r="WUI3" s="51"/>
      <c r="WUJ3" s="51"/>
      <c r="WUK3" s="51"/>
      <c r="WUL3" s="51"/>
      <c r="WUM3" s="51"/>
      <c r="WUN3" s="51"/>
      <c r="WUO3" s="51"/>
      <c r="WUP3" s="51"/>
      <c r="WUQ3" s="51"/>
      <c r="WUR3" s="51"/>
      <c r="WUS3" s="51"/>
      <c r="WUT3" s="51"/>
      <c r="WUU3" s="51"/>
      <c r="WUV3" s="51"/>
      <c r="WUW3" s="51"/>
      <c r="WUX3" s="51"/>
      <c r="WUY3" s="51"/>
      <c r="WUZ3" s="51"/>
      <c r="WVA3" s="51"/>
      <c r="WVB3" s="51"/>
      <c r="WVC3" s="51"/>
      <c r="WVD3" s="51"/>
      <c r="WVE3" s="51"/>
      <c r="WVF3" s="51"/>
      <c r="WVG3" s="51"/>
      <c r="WVH3" s="51"/>
      <c r="WVI3" s="51"/>
      <c r="WVJ3" s="51"/>
      <c r="WVK3" s="51"/>
      <c r="WVL3" s="51"/>
      <c r="WVM3" s="51"/>
      <c r="WVN3" s="51"/>
      <c r="WVO3" s="51"/>
      <c r="WVP3" s="51"/>
      <c r="WVQ3" s="51"/>
      <c r="WVR3" s="51"/>
      <c r="WVS3" s="51"/>
      <c r="WVT3" s="51"/>
      <c r="WVU3" s="51"/>
      <c r="WVV3" s="51"/>
      <c r="WVW3" s="51"/>
      <c r="WVX3" s="51"/>
      <c r="WVY3" s="51"/>
      <c r="WVZ3" s="51"/>
      <c r="WWA3" s="51"/>
      <c r="WWB3" s="51"/>
      <c r="WWC3" s="51"/>
      <c r="WWD3" s="51"/>
      <c r="WWE3" s="51"/>
      <c r="WWF3" s="51"/>
      <c r="WWG3" s="51"/>
      <c r="WWH3" s="51"/>
      <c r="WWI3" s="51"/>
      <c r="WWJ3" s="51"/>
      <c r="WWK3" s="51"/>
      <c r="WWL3" s="51"/>
      <c r="WWM3" s="51"/>
      <c r="WWN3" s="51"/>
      <c r="WWO3" s="51"/>
      <c r="WWP3" s="51"/>
      <c r="WWQ3" s="51"/>
      <c r="WWR3" s="51"/>
      <c r="WWS3" s="51"/>
      <c r="WWT3" s="51"/>
      <c r="WWU3" s="51"/>
      <c r="WWV3" s="51"/>
      <c r="WWW3" s="51"/>
      <c r="WWX3" s="51"/>
      <c r="WWY3" s="51"/>
      <c r="WWZ3" s="51"/>
      <c r="WXA3" s="51"/>
      <c r="WXB3" s="51"/>
      <c r="WXC3" s="51"/>
      <c r="WXD3" s="51"/>
      <c r="WXE3" s="51"/>
      <c r="WXF3" s="51"/>
      <c r="WXG3" s="51"/>
      <c r="WXH3" s="51"/>
      <c r="WXI3" s="51"/>
      <c r="WXJ3" s="51"/>
      <c r="WXK3" s="51"/>
      <c r="WXL3" s="51"/>
      <c r="WXM3" s="51"/>
      <c r="WXN3" s="51"/>
      <c r="WXO3" s="51"/>
      <c r="WXP3" s="51"/>
      <c r="WXQ3" s="51"/>
      <c r="WXR3" s="51"/>
      <c r="WXS3" s="51"/>
      <c r="WXT3" s="51"/>
      <c r="WXU3" s="51"/>
      <c r="WXV3" s="51"/>
      <c r="WXW3" s="51"/>
      <c r="WXX3" s="51"/>
      <c r="WXY3" s="51"/>
      <c r="WXZ3" s="51"/>
      <c r="WYA3" s="51"/>
      <c r="WYB3" s="51"/>
      <c r="WYC3" s="51"/>
      <c r="WYD3" s="51"/>
      <c r="WYE3" s="51"/>
      <c r="WYF3" s="51"/>
      <c r="WYG3" s="51"/>
      <c r="WYH3" s="51"/>
      <c r="WYI3" s="51"/>
      <c r="WYJ3" s="51"/>
      <c r="WYK3" s="51"/>
      <c r="WYL3" s="51"/>
      <c r="WYM3" s="51"/>
      <c r="WYN3" s="51"/>
      <c r="WYO3" s="51"/>
      <c r="WYP3" s="51"/>
      <c r="WYQ3" s="51"/>
      <c r="WYR3" s="51"/>
      <c r="WYS3" s="51"/>
      <c r="WYT3" s="51"/>
      <c r="WYU3" s="51"/>
      <c r="WYV3" s="51"/>
      <c r="WYW3" s="51"/>
      <c r="WYX3" s="51"/>
      <c r="WYY3" s="51"/>
      <c r="WYZ3" s="51"/>
      <c r="WZA3" s="51"/>
      <c r="WZB3" s="51"/>
      <c r="WZC3" s="51"/>
      <c r="WZD3" s="51"/>
      <c r="WZE3" s="51"/>
      <c r="WZF3" s="51"/>
      <c r="WZG3" s="51"/>
      <c r="WZH3" s="51"/>
      <c r="WZI3" s="51"/>
      <c r="WZJ3" s="51"/>
      <c r="WZK3" s="51"/>
      <c r="WZL3" s="51"/>
      <c r="WZM3" s="51"/>
      <c r="WZN3" s="51"/>
      <c r="WZO3" s="51"/>
      <c r="WZP3" s="51"/>
      <c r="WZQ3" s="51"/>
      <c r="WZR3" s="51"/>
      <c r="WZS3" s="51"/>
      <c r="WZT3" s="51"/>
      <c r="WZU3" s="51"/>
      <c r="WZV3" s="51"/>
      <c r="WZW3" s="51"/>
      <c r="WZX3" s="51"/>
      <c r="WZY3" s="51"/>
      <c r="WZZ3" s="51"/>
      <c r="XAA3" s="51"/>
      <c r="XAB3" s="51"/>
      <c r="XAC3" s="51"/>
      <c r="XAD3" s="51"/>
      <c r="XAE3" s="51"/>
      <c r="XAF3" s="51"/>
      <c r="XAG3" s="51"/>
      <c r="XAH3" s="51"/>
      <c r="XAI3" s="51"/>
      <c r="XAJ3" s="51"/>
      <c r="XAK3" s="51"/>
      <c r="XAL3" s="51"/>
      <c r="XAM3" s="51"/>
      <c r="XAN3" s="51"/>
      <c r="XAO3" s="51"/>
      <c r="XAP3" s="51"/>
      <c r="XAQ3" s="51"/>
      <c r="XAR3" s="51"/>
      <c r="XAS3" s="51"/>
      <c r="XAT3" s="51"/>
      <c r="XAU3" s="51"/>
      <c r="XAV3" s="51"/>
      <c r="XAW3" s="51"/>
      <c r="XAX3" s="51"/>
      <c r="XAY3" s="51"/>
      <c r="XAZ3" s="51"/>
      <c r="XBA3" s="51"/>
      <c r="XBB3" s="51"/>
      <c r="XBC3" s="51"/>
      <c r="XBD3" s="51"/>
      <c r="XBE3" s="51"/>
      <c r="XBF3" s="51"/>
      <c r="XBG3" s="51"/>
      <c r="XBH3" s="51"/>
      <c r="XBI3" s="51"/>
      <c r="XBJ3" s="51"/>
      <c r="XBK3" s="51"/>
      <c r="XBL3" s="51"/>
      <c r="XBM3" s="51"/>
      <c r="XBN3" s="51"/>
      <c r="XBO3" s="51"/>
      <c r="XBP3" s="51"/>
      <c r="XBQ3" s="51"/>
      <c r="XBR3" s="51"/>
      <c r="XBS3" s="51"/>
      <c r="XBT3" s="51"/>
      <c r="XBU3" s="51"/>
      <c r="XBV3" s="51"/>
      <c r="XBW3" s="51"/>
      <c r="XBX3" s="51"/>
      <c r="XBY3" s="51"/>
      <c r="XBZ3" s="51"/>
      <c r="XCA3" s="51"/>
      <c r="XCB3" s="51"/>
      <c r="XCC3" s="51"/>
      <c r="XCD3" s="51"/>
      <c r="XCE3" s="51"/>
      <c r="XCF3" s="51"/>
      <c r="XCG3" s="51"/>
      <c r="XCH3" s="51"/>
      <c r="XCI3" s="51"/>
      <c r="XCJ3" s="51"/>
      <c r="XCK3" s="51"/>
      <c r="XCL3" s="51"/>
      <c r="XCM3" s="51"/>
      <c r="XCN3" s="51"/>
      <c r="XCO3" s="51"/>
      <c r="XCP3" s="51"/>
      <c r="XCQ3" s="51"/>
      <c r="XCR3" s="51"/>
      <c r="XCS3" s="51"/>
      <c r="XCT3" s="51"/>
      <c r="XCU3" s="51"/>
      <c r="XCV3" s="51"/>
      <c r="XCW3" s="51"/>
      <c r="XCX3" s="51"/>
      <c r="XCY3" s="51"/>
      <c r="XCZ3" s="51"/>
      <c r="XDA3" s="51"/>
      <c r="XDB3" s="51"/>
      <c r="XDC3" s="51"/>
      <c r="XDD3" s="51"/>
      <c r="XDE3" s="51"/>
      <c r="XDF3" s="51"/>
      <c r="XDG3" s="51"/>
      <c r="XDH3" s="51"/>
      <c r="XDI3" s="51"/>
      <c r="XDJ3" s="51"/>
      <c r="XDK3" s="51"/>
      <c r="XDL3" s="51"/>
      <c r="XDM3" s="51"/>
      <c r="XDN3" s="51"/>
      <c r="XDO3" s="51"/>
      <c r="XDP3" s="51"/>
      <c r="XDQ3" s="51"/>
      <c r="XDR3" s="51"/>
      <c r="XDS3" s="51"/>
      <c r="XDT3" s="51"/>
      <c r="XDU3" s="51"/>
      <c r="XDV3" s="51"/>
      <c r="XDW3" s="51"/>
      <c r="XDX3" s="51"/>
      <c r="XDY3" s="51"/>
    </row>
    <row r="4" s="51" customFormat="1" ht="36" customHeight="1" spans="1:15">
      <c r="A4" s="67"/>
      <c r="B4" s="10"/>
      <c r="C4" s="189"/>
      <c r="D4" s="190" t="s">
        <v>1198</v>
      </c>
      <c r="E4" s="190" t="s">
        <v>1199</v>
      </c>
      <c r="F4" s="188" t="s">
        <v>1200</v>
      </c>
      <c r="G4" s="190" t="s">
        <v>1201</v>
      </c>
      <c r="H4" s="188" t="s">
        <v>1202</v>
      </c>
      <c r="I4" s="188" t="s">
        <v>1203</v>
      </c>
      <c r="J4" s="188" t="s">
        <v>1204</v>
      </c>
      <c r="K4" s="188" t="s">
        <v>1205</v>
      </c>
      <c r="L4" s="198" t="s">
        <v>1206</v>
      </c>
      <c r="M4" s="198" t="s">
        <v>1207</v>
      </c>
      <c r="N4" s="188" t="s">
        <v>722</v>
      </c>
      <c r="O4" s="189"/>
    </row>
    <row r="5" s="4" customFormat="1" ht="26.25" customHeight="1" spans="1:16353">
      <c r="A5" s="69" t="s">
        <v>1208</v>
      </c>
      <c r="B5" s="70" t="s">
        <v>1209</v>
      </c>
      <c r="C5" s="71"/>
      <c r="D5" s="71"/>
      <c r="E5" s="71"/>
      <c r="F5" s="71"/>
      <c r="G5" s="71"/>
      <c r="H5" s="71"/>
      <c r="I5" s="71"/>
      <c r="J5" s="71"/>
      <c r="K5" s="71"/>
      <c r="L5" s="71"/>
      <c r="M5" s="71"/>
      <c r="N5" s="71"/>
      <c r="O5" s="199"/>
      <c r="P5" s="200"/>
      <c r="Q5" s="200"/>
      <c r="R5" s="200"/>
      <c r="S5" s="200"/>
      <c r="T5" s="200"/>
      <c r="U5" s="200"/>
      <c r="V5" s="200"/>
      <c r="W5" s="200"/>
      <c r="X5" s="200"/>
      <c r="Y5" s="200"/>
      <c r="Z5" s="200"/>
      <c r="AA5" s="200"/>
      <c r="AB5" s="200"/>
      <c r="AC5" s="200"/>
      <c r="AD5" s="200"/>
      <c r="AE5" s="200"/>
      <c r="AF5" s="200"/>
      <c r="AG5" s="200"/>
      <c r="AH5" s="200"/>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c r="BG5" s="200"/>
      <c r="BH5" s="200"/>
      <c r="BI5" s="200"/>
      <c r="BJ5" s="200"/>
      <c r="BK5" s="200"/>
      <c r="BL5" s="200"/>
      <c r="BM5" s="200"/>
      <c r="BN5" s="200"/>
      <c r="BO5" s="200"/>
      <c r="BP5" s="200"/>
      <c r="BQ5" s="200"/>
      <c r="BR5" s="200"/>
      <c r="BS5" s="200"/>
      <c r="BT5" s="200"/>
      <c r="BU5" s="200"/>
      <c r="BV5" s="200"/>
      <c r="BW5" s="200"/>
      <c r="BX5" s="200"/>
      <c r="BY5" s="200"/>
      <c r="BZ5" s="200"/>
      <c r="CA5" s="200"/>
      <c r="CB5" s="200"/>
      <c r="CC5" s="200"/>
      <c r="CD5" s="200"/>
      <c r="CE5" s="200"/>
      <c r="CF5" s="200"/>
      <c r="CG5" s="200"/>
      <c r="CH5" s="200"/>
      <c r="CI5" s="200"/>
      <c r="CJ5" s="200"/>
      <c r="CK5" s="200"/>
      <c r="CL5" s="200"/>
      <c r="CM5" s="200"/>
      <c r="CN5" s="200"/>
      <c r="CO5" s="200"/>
      <c r="CP5" s="200"/>
      <c r="CQ5" s="200"/>
      <c r="CR5" s="200"/>
      <c r="CS5" s="200"/>
      <c r="CT5" s="200"/>
      <c r="CU5" s="200"/>
      <c r="CV5" s="200"/>
      <c r="CW5" s="200"/>
      <c r="CX5" s="200"/>
      <c r="CY5" s="200"/>
      <c r="CZ5" s="200"/>
      <c r="DA5" s="200"/>
      <c r="DB5" s="200"/>
      <c r="DC5" s="200"/>
      <c r="DD5" s="200"/>
      <c r="DE5" s="200"/>
      <c r="DF5" s="200"/>
      <c r="DG5" s="200"/>
      <c r="DH5" s="200"/>
      <c r="DI5" s="200"/>
      <c r="DJ5" s="200"/>
      <c r="DK5" s="200"/>
      <c r="DL5" s="200"/>
      <c r="DM5" s="200"/>
      <c r="DN5" s="200"/>
      <c r="DO5" s="200"/>
      <c r="DP5" s="200"/>
      <c r="DQ5" s="200"/>
      <c r="DR5" s="200"/>
      <c r="DS5" s="200"/>
      <c r="DT5" s="200"/>
      <c r="DU5" s="200"/>
      <c r="DV5" s="200"/>
      <c r="DW5" s="200"/>
      <c r="DX5" s="200"/>
      <c r="DY5" s="200"/>
      <c r="DZ5" s="200"/>
      <c r="EA5" s="200"/>
      <c r="EB5" s="200"/>
      <c r="EC5" s="200"/>
      <c r="ED5" s="200"/>
      <c r="EE5" s="200"/>
      <c r="EF5" s="200"/>
      <c r="EG5" s="200"/>
      <c r="EH5" s="200"/>
      <c r="EI5" s="200"/>
      <c r="EJ5" s="200"/>
      <c r="EK5" s="200"/>
      <c r="EL5" s="200"/>
      <c r="EM5" s="200"/>
      <c r="EN5" s="200"/>
      <c r="EO5" s="200"/>
      <c r="EP5" s="200"/>
      <c r="EQ5" s="200"/>
      <c r="ER5" s="200"/>
      <c r="ES5" s="200"/>
      <c r="ET5" s="200"/>
      <c r="EU5" s="200"/>
      <c r="EV5" s="200"/>
      <c r="EW5" s="200"/>
      <c r="EX5" s="200"/>
      <c r="EY5" s="200"/>
      <c r="EZ5" s="200"/>
      <c r="FA5" s="200"/>
      <c r="FB5" s="200"/>
      <c r="FC5" s="200"/>
      <c r="FD5" s="200"/>
      <c r="FE5" s="200"/>
      <c r="FF5" s="200"/>
      <c r="FG5" s="200"/>
      <c r="FH5" s="200"/>
      <c r="FI5" s="200"/>
      <c r="FJ5" s="200"/>
      <c r="FK5" s="200"/>
      <c r="FL5" s="200"/>
      <c r="FM5" s="200"/>
      <c r="FN5" s="200"/>
      <c r="FO5" s="200"/>
      <c r="FP5" s="200"/>
      <c r="FQ5" s="200"/>
      <c r="FR5" s="200"/>
      <c r="FS5" s="200"/>
      <c r="FT5" s="200"/>
      <c r="FU5" s="200"/>
      <c r="FV5" s="200"/>
      <c r="FW5" s="200"/>
      <c r="FX5" s="200"/>
      <c r="FY5" s="200"/>
      <c r="FZ5" s="200"/>
      <c r="GA5" s="200"/>
      <c r="GB5" s="200"/>
      <c r="GC5" s="200"/>
      <c r="GD5" s="200"/>
      <c r="GE5" s="200"/>
      <c r="GF5" s="200"/>
      <c r="GG5" s="200"/>
      <c r="GH5" s="200"/>
      <c r="GI5" s="200"/>
      <c r="GJ5" s="200"/>
      <c r="GK5" s="200"/>
      <c r="GL5" s="200"/>
      <c r="GM5" s="200"/>
      <c r="GN5" s="200"/>
      <c r="GO5" s="200"/>
      <c r="GP5" s="200"/>
      <c r="GQ5" s="200"/>
      <c r="GR5" s="200"/>
      <c r="GS5" s="200"/>
      <c r="GT5" s="200"/>
      <c r="GU5" s="200"/>
      <c r="GV5" s="200"/>
      <c r="GW5" s="200"/>
      <c r="GX5" s="200"/>
      <c r="GY5" s="200"/>
      <c r="GZ5" s="200"/>
      <c r="HA5" s="200"/>
      <c r="HB5" s="200"/>
      <c r="HC5" s="200"/>
      <c r="HD5" s="200"/>
      <c r="HE5" s="200"/>
      <c r="HF5" s="200"/>
      <c r="HG5" s="200"/>
      <c r="HH5" s="200"/>
      <c r="HI5" s="200"/>
      <c r="HJ5" s="200"/>
      <c r="HK5" s="200"/>
      <c r="HL5" s="200"/>
      <c r="HM5" s="200"/>
      <c r="HN5" s="200"/>
      <c r="HO5" s="200"/>
      <c r="HP5" s="200"/>
      <c r="HQ5" s="200"/>
      <c r="HR5" s="200"/>
      <c r="HS5" s="200"/>
      <c r="HT5" s="200"/>
      <c r="HU5" s="200"/>
      <c r="HV5" s="200"/>
      <c r="HW5" s="200"/>
      <c r="HX5" s="200"/>
      <c r="HY5" s="200"/>
      <c r="HZ5" s="200"/>
      <c r="IA5" s="200"/>
      <c r="IB5" s="200"/>
      <c r="IC5" s="200"/>
      <c r="ID5" s="200"/>
      <c r="IE5" s="200"/>
      <c r="IF5" s="200"/>
      <c r="IG5" s="200"/>
      <c r="IH5" s="200"/>
      <c r="II5" s="200"/>
      <c r="IJ5" s="200"/>
      <c r="IK5" s="200"/>
      <c r="IL5" s="200"/>
      <c r="IM5" s="200"/>
      <c r="IN5" s="200"/>
      <c r="IO5" s="200"/>
      <c r="IP5" s="200"/>
      <c r="IQ5" s="200"/>
      <c r="IR5" s="200"/>
      <c r="IS5" s="200"/>
      <c r="IT5" s="200"/>
      <c r="IU5" s="200"/>
      <c r="IV5" s="200"/>
      <c r="IW5" s="200"/>
      <c r="IX5" s="200"/>
      <c r="IY5" s="200"/>
      <c r="IZ5" s="200"/>
      <c r="JA5" s="200"/>
      <c r="JB5" s="200"/>
      <c r="JC5" s="200"/>
      <c r="JD5" s="200"/>
      <c r="JE5" s="200"/>
      <c r="JF5" s="200"/>
      <c r="JG5" s="200"/>
      <c r="JH5" s="200"/>
      <c r="JI5" s="200"/>
      <c r="JJ5" s="200"/>
      <c r="JK5" s="200"/>
      <c r="JL5" s="200"/>
      <c r="JM5" s="200"/>
      <c r="JN5" s="200"/>
      <c r="JO5" s="200"/>
      <c r="JP5" s="200"/>
      <c r="JQ5" s="200"/>
      <c r="JR5" s="200"/>
      <c r="JS5" s="200"/>
      <c r="JT5" s="200"/>
      <c r="JU5" s="200"/>
      <c r="JV5" s="200"/>
      <c r="JW5" s="200"/>
      <c r="JX5" s="200"/>
      <c r="JY5" s="200"/>
      <c r="JZ5" s="200"/>
      <c r="KA5" s="200"/>
      <c r="KB5" s="200"/>
      <c r="KC5" s="200"/>
      <c r="KD5" s="200"/>
      <c r="KE5" s="200"/>
      <c r="KF5" s="200"/>
      <c r="KG5" s="200"/>
      <c r="KH5" s="200"/>
      <c r="KI5" s="200"/>
      <c r="KJ5" s="200"/>
      <c r="KK5" s="200"/>
      <c r="KL5" s="200"/>
      <c r="KM5" s="200"/>
      <c r="KN5" s="200"/>
      <c r="KO5" s="200"/>
      <c r="KP5" s="200"/>
      <c r="KQ5" s="200"/>
      <c r="KR5" s="200"/>
      <c r="KS5" s="200"/>
      <c r="KT5" s="200"/>
      <c r="KU5" s="200"/>
      <c r="KV5" s="200"/>
      <c r="KW5" s="200"/>
      <c r="KX5" s="200"/>
      <c r="KY5" s="200"/>
      <c r="KZ5" s="200"/>
      <c r="LA5" s="200"/>
      <c r="LB5" s="200"/>
      <c r="LC5" s="200"/>
      <c r="LD5" s="200"/>
      <c r="LE5" s="200"/>
      <c r="LF5" s="200"/>
      <c r="LG5" s="200"/>
      <c r="LH5" s="200"/>
      <c r="LI5" s="200"/>
      <c r="LJ5" s="200"/>
      <c r="LK5" s="200"/>
      <c r="LL5" s="200"/>
      <c r="LM5" s="200"/>
      <c r="LN5" s="200"/>
      <c r="LO5" s="200"/>
      <c r="LP5" s="200"/>
      <c r="LQ5" s="200"/>
      <c r="LR5" s="200"/>
      <c r="LS5" s="200"/>
      <c r="LT5" s="200"/>
      <c r="LU5" s="200"/>
      <c r="LV5" s="200"/>
      <c r="LW5" s="200"/>
      <c r="LX5" s="200"/>
      <c r="LY5" s="200"/>
      <c r="LZ5" s="200"/>
      <c r="MA5" s="200"/>
      <c r="MB5" s="200"/>
      <c r="MC5" s="200"/>
      <c r="MD5" s="200"/>
      <c r="ME5" s="200"/>
      <c r="MF5" s="200"/>
      <c r="MG5" s="200"/>
      <c r="MH5" s="200"/>
      <c r="MI5" s="200"/>
      <c r="MJ5" s="200"/>
      <c r="MK5" s="200"/>
      <c r="ML5" s="200"/>
      <c r="MM5" s="200"/>
      <c r="MN5" s="200"/>
      <c r="MO5" s="200"/>
      <c r="MP5" s="200"/>
      <c r="MQ5" s="200"/>
      <c r="MR5" s="200"/>
      <c r="MS5" s="200"/>
      <c r="MT5" s="200"/>
      <c r="MU5" s="200"/>
      <c r="MV5" s="200"/>
      <c r="MW5" s="200"/>
      <c r="MX5" s="200"/>
      <c r="MY5" s="200"/>
      <c r="MZ5" s="200"/>
      <c r="NA5" s="200"/>
      <c r="NB5" s="200"/>
      <c r="NC5" s="200"/>
      <c r="ND5" s="200"/>
      <c r="NE5" s="200"/>
      <c r="NF5" s="200"/>
      <c r="NG5" s="200"/>
      <c r="NH5" s="200"/>
      <c r="NI5" s="200"/>
      <c r="NJ5" s="200"/>
      <c r="NK5" s="200"/>
      <c r="NL5" s="200"/>
      <c r="NM5" s="200"/>
      <c r="NN5" s="200"/>
      <c r="NO5" s="200"/>
      <c r="NP5" s="200"/>
      <c r="NQ5" s="200"/>
      <c r="NR5" s="200"/>
      <c r="NS5" s="200"/>
      <c r="NT5" s="200"/>
      <c r="NU5" s="200"/>
      <c r="NV5" s="200"/>
      <c r="NW5" s="200"/>
      <c r="NX5" s="200"/>
      <c r="NY5" s="200"/>
      <c r="NZ5" s="200"/>
      <c r="OA5" s="200"/>
      <c r="OB5" s="200"/>
      <c r="OC5" s="200"/>
      <c r="OD5" s="200"/>
      <c r="OE5" s="200"/>
      <c r="OF5" s="200"/>
      <c r="OG5" s="200"/>
      <c r="OH5" s="200"/>
      <c r="OI5" s="200"/>
      <c r="OJ5" s="200"/>
      <c r="OK5" s="200"/>
      <c r="OL5" s="200"/>
      <c r="OM5" s="200"/>
      <c r="ON5" s="200"/>
      <c r="OO5" s="200"/>
      <c r="OP5" s="200"/>
      <c r="OQ5" s="200"/>
      <c r="OR5" s="200"/>
      <c r="OS5" s="200"/>
      <c r="OT5" s="200"/>
      <c r="OU5" s="200"/>
      <c r="OV5" s="200"/>
      <c r="OW5" s="200"/>
      <c r="OX5" s="200"/>
      <c r="OY5" s="200"/>
      <c r="OZ5" s="200"/>
      <c r="PA5" s="200"/>
      <c r="PB5" s="200"/>
      <c r="PC5" s="200"/>
      <c r="PD5" s="200"/>
      <c r="PE5" s="200"/>
      <c r="PF5" s="200"/>
      <c r="PG5" s="200"/>
      <c r="PH5" s="200"/>
      <c r="PI5" s="200"/>
      <c r="PJ5" s="200"/>
      <c r="PK5" s="200"/>
      <c r="PL5" s="200"/>
      <c r="PM5" s="200"/>
      <c r="PN5" s="200"/>
      <c r="PO5" s="200"/>
      <c r="PP5" s="200"/>
      <c r="PQ5" s="200"/>
      <c r="PR5" s="200"/>
      <c r="PS5" s="200"/>
      <c r="PT5" s="200"/>
      <c r="PU5" s="200"/>
      <c r="PV5" s="200"/>
      <c r="PW5" s="200"/>
      <c r="PX5" s="200"/>
      <c r="PY5" s="200"/>
      <c r="PZ5" s="200"/>
      <c r="QA5" s="200"/>
      <c r="QB5" s="200"/>
      <c r="QC5" s="200"/>
      <c r="QD5" s="200"/>
      <c r="QE5" s="200"/>
      <c r="QF5" s="200"/>
      <c r="QG5" s="200"/>
      <c r="QH5" s="200"/>
      <c r="QI5" s="200"/>
      <c r="QJ5" s="200"/>
      <c r="QK5" s="200"/>
      <c r="QL5" s="200"/>
      <c r="QM5" s="200"/>
      <c r="QN5" s="200"/>
      <c r="QO5" s="200"/>
      <c r="QP5" s="200"/>
      <c r="QQ5" s="200"/>
      <c r="QR5" s="200"/>
      <c r="QS5" s="200"/>
      <c r="QT5" s="200"/>
      <c r="QU5" s="200"/>
      <c r="QV5" s="200"/>
      <c r="QW5" s="200"/>
      <c r="QX5" s="200"/>
      <c r="QY5" s="200"/>
      <c r="QZ5" s="200"/>
      <c r="RA5" s="200"/>
      <c r="RB5" s="200"/>
      <c r="RC5" s="200"/>
      <c r="RD5" s="200"/>
      <c r="RE5" s="200"/>
      <c r="RF5" s="200"/>
      <c r="RG5" s="200"/>
      <c r="RH5" s="200"/>
      <c r="RI5" s="200"/>
      <c r="RJ5" s="200"/>
      <c r="RK5" s="200"/>
      <c r="RL5" s="200"/>
      <c r="RM5" s="200"/>
      <c r="RN5" s="200"/>
      <c r="RO5" s="200"/>
      <c r="RP5" s="200"/>
      <c r="RQ5" s="200"/>
      <c r="RR5" s="200"/>
      <c r="RS5" s="200"/>
      <c r="RT5" s="200"/>
      <c r="RU5" s="200"/>
      <c r="RV5" s="200"/>
      <c r="RW5" s="200"/>
      <c r="RX5" s="200"/>
      <c r="RY5" s="200"/>
      <c r="RZ5" s="200"/>
      <c r="SA5" s="200"/>
      <c r="SB5" s="200"/>
      <c r="SC5" s="200"/>
      <c r="SD5" s="200"/>
      <c r="SE5" s="200"/>
      <c r="SF5" s="200"/>
      <c r="SG5" s="200"/>
      <c r="SH5" s="200"/>
      <c r="SI5" s="200"/>
      <c r="SJ5" s="200"/>
      <c r="SK5" s="200"/>
      <c r="SL5" s="200"/>
      <c r="SM5" s="200"/>
      <c r="SN5" s="200"/>
      <c r="SO5" s="200"/>
      <c r="SP5" s="200"/>
      <c r="SQ5" s="200"/>
      <c r="SR5" s="200"/>
      <c r="SS5" s="200"/>
      <c r="ST5" s="200"/>
      <c r="SU5" s="200"/>
      <c r="SV5" s="200"/>
      <c r="SW5" s="200"/>
      <c r="SX5" s="200"/>
      <c r="SY5" s="200"/>
      <c r="SZ5" s="200"/>
      <c r="TA5" s="200"/>
      <c r="TB5" s="200"/>
      <c r="TC5" s="200"/>
      <c r="TD5" s="200"/>
      <c r="TE5" s="200"/>
      <c r="TF5" s="200"/>
      <c r="TG5" s="200"/>
      <c r="TH5" s="200"/>
      <c r="TI5" s="200"/>
      <c r="TJ5" s="200"/>
      <c r="TK5" s="200"/>
      <c r="TL5" s="200"/>
      <c r="TM5" s="200"/>
      <c r="TN5" s="200"/>
      <c r="TO5" s="200"/>
      <c r="TP5" s="200"/>
      <c r="TQ5" s="200"/>
      <c r="TR5" s="200"/>
      <c r="TS5" s="200"/>
      <c r="TT5" s="200"/>
      <c r="TU5" s="200"/>
      <c r="TV5" s="200"/>
      <c r="TW5" s="200"/>
      <c r="TX5" s="200"/>
      <c r="TY5" s="200"/>
      <c r="TZ5" s="200"/>
      <c r="UA5" s="200"/>
      <c r="UB5" s="200"/>
      <c r="UC5" s="200"/>
      <c r="UD5" s="200"/>
      <c r="UE5" s="200"/>
      <c r="UF5" s="200"/>
      <c r="UG5" s="200"/>
      <c r="UH5" s="200"/>
      <c r="UI5" s="200"/>
      <c r="UJ5" s="200"/>
      <c r="UK5" s="200"/>
      <c r="UL5" s="200"/>
      <c r="UM5" s="200"/>
      <c r="UN5" s="200"/>
      <c r="UO5" s="200"/>
      <c r="UP5" s="200"/>
      <c r="UQ5" s="200"/>
      <c r="UR5" s="200"/>
      <c r="US5" s="200"/>
      <c r="UT5" s="200"/>
      <c r="UU5" s="200"/>
      <c r="UV5" s="200"/>
      <c r="UW5" s="200"/>
      <c r="UX5" s="200"/>
      <c r="UY5" s="200"/>
      <c r="UZ5" s="200"/>
      <c r="VA5" s="200"/>
      <c r="VB5" s="200"/>
      <c r="VC5" s="200"/>
      <c r="VD5" s="200"/>
      <c r="VE5" s="200"/>
      <c r="VF5" s="200"/>
      <c r="VG5" s="200"/>
      <c r="VH5" s="200"/>
      <c r="VI5" s="200"/>
      <c r="VJ5" s="200"/>
      <c r="VK5" s="200"/>
      <c r="VL5" s="200"/>
      <c r="VM5" s="200"/>
      <c r="VN5" s="200"/>
      <c r="VO5" s="200"/>
      <c r="VP5" s="200"/>
      <c r="VQ5" s="200"/>
      <c r="VR5" s="200"/>
      <c r="VS5" s="200"/>
      <c r="VT5" s="200"/>
      <c r="VU5" s="200"/>
      <c r="VV5" s="200"/>
      <c r="VW5" s="200"/>
      <c r="VX5" s="200"/>
      <c r="VY5" s="200"/>
      <c r="VZ5" s="200"/>
      <c r="WA5" s="200"/>
      <c r="WB5" s="200"/>
      <c r="WC5" s="200"/>
      <c r="WD5" s="200"/>
      <c r="WE5" s="200"/>
      <c r="WF5" s="200"/>
      <c r="WG5" s="200"/>
      <c r="WH5" s="200"/>
      <c r="WI5" s="200"/>
      <c r="WJ5" s="200"/>
      <c r="WK5" s="200"/>
      <c r="WL5" s="200"/>
      <c r="WM5" s="200"/>
      <c r="WN5" s="200"/>
      <c r="WO5" s="200"/>
      <c r="WP5" s="200"/>
      <c r="WQ5" s="200"/>
      <c r="WR5" s="200"/>
      <c r="WS5" s="200"/>
      <c r="WT5" s="200"/>
      <c r="WU5" s="200"/>
      <c r="WV5" s="200"/>
      <c r="WW5" s="200"/>
      <c r="WX5" s="200"/>
      <c r="WY5" s="200"/>
      <c r="WZ5" s="200"/>
      <c r="XA5" s="200"/>
      <c r="XB5" s="200"/>
      <c r="XC5" s="200"/>
      <c r="XD5" s="200"/>
      <c r="XE5" s="200"/>
      <c r="XF5" s="200"/>
      <c r="XG5" s="200"/>
      <c r="XH5" s="200"/>
      <c r="XI5" s="200"/>
      <c r="XJ5" s="200"/>
      <c r="XK5" s="200"/>
      <c r="XL5" s="200"/>
      <c r="XM5" s="200"/>
      <c r="XN5" s="200"/>
      <c r="XO5" s="200"/>
      <c r="XP5" s="200"/>
      <c r="XQ5" s="200"/>
      <c r="XR5" s="200"/>
      <c r="XS5" s="200"/>
      <c r="XT5" s="200"/>
      <c r="XU5" s="200"/>
      <c r="XV5" s="200"/>
      <c r="XW5" s="200"/>
      <c r="XX5" s="200"/>
      <c r="XY5" s="200"/>
      <c r="XZ5" s="200"/>
      <c r="YA5" s="200"/>
      <c r="YB5" s="200"/>
      <c r="YC5" s="200"/>
      <c r="YD5" s="200"/>
      <c r="YE5" s="200"/>
      <c r="YF5" s="200"/>
      <c r="YG5" s="200"/>
      <c r="YH5" s="200"/>
      <c r="YI5" s="200"/>
      <c r="YJ5" s="200"/>
      <c r="YK5" s="200"/>
      <c r="YL5" s="200"/>
      <c r="YM5" s="200"/>
      <c r="YN5" s="200"/>
      <c r="YO5" s="200"/>
      <c r="YP5" s="200"/>
      <c r="YQ5" s="200"/>
      <c r="YR5" s="200"/>
      <c r="YS5" s="200"/>
      <c r="YT5" s="200"/>
      <c r="YU5" s="200"/>
      <c r="YV5" s="200"/>
      <c r="YW5" s="200"/>
      <c r="YX5" s="200"/>
      <c r="YY5" s="200"/>
      <c r="YZ5" s="200"/>
      <c r="ZA5" s="200"/>
      <c r="ZB5" s="200"/>
      <c r="ZC5" s="200"/>
      <c r="ZD5" s="200"/>
      <c r="ZE5" s="200"/>
      <c r="ZF5" s="200"/>
      <c r="ZG5" s="200"/>
      <c r="ZH5" s="200"/>
      <c r="ZI5" s="200"/>
      <c r="ZJ5" s="200"/>
      <c r="ZK5" s="200"/>
      <c r="ZL5" s="200"/>
      <c r="ZM5" s="200"/>
      <c r="ZN5" s="200"/>
      <c r="ZO5" s="200"/>
      <c r="ZP5" s="200"/>
      <c r="ZQ5" s="200"/>
      <c r="ZR5" s="200"/>
      <c r="ZS5" s="200"/>
      <c r="ZT5" s="200"/>
      <c r="ZU5" s="200"/>
      <c r="ZV5" s="200"/>
      <c r="ZW5" s="200"/>
      <c r="ZX5" s="200"/>
      <c r="ZY5" s="200"/>
      <c r="ZZ5" s="200"/>
      <c r="AAA5" s="200"/>
      <c r="AAB5" s="200"/>
      <c r="AAC5" s="200"/>
      <c r="AAD5" s="200"/>
      <c r="AAE5" s="200"/>
      <c r="AAF5" s="200"/>
      <c r="AAG5" s="200"/>
      <c r="AAH5" s="200"/>
      <c r="AAI5" s="200"/>
      <c r="AAJ5" s="200"/>
      <c r="AAK5" s="200"/>
      <c r="AAL5" s="200"/>
      <c r="AAM5" s="200"/>
      <c r="AAN5" s="200"/>
      <c r="AAO5" s="200"/>
      <c r="AAP5" s="200"/>
      <c r="AAQ5" s="200"/>
      <c r="AAR5" s="200"/>
      <c r="AAS5" s="200"/>
      <c r="AAT5" s="200"/>
      <c r="AAU5" s="200"/>
      <c r="AAV5" s="200"/>
      <c r="AAW5" s="200"/>
      <c r="AAX5" s="200"/>
      <c r="AAY5" s="200"/>
      <c r="AAZ5" s="200"/>
      <c r="ABA5" s="200"/>
      <c r="ABB5" s="200"/>
      <c r="ABC5" s="200"/>
      <c r="ABD5" s="200"/>
      <c r="ABE5" s="200"/>
      <c r="ABF5" s="200"/>
      <c r="ABG5" s="200"/>
      <c r="ABH5" s="200"/>
      <c r="ABI5" s="200"/>
      <c r="ABJ5" s="200"/>
      <c r="ABK5" s="200"/>
      <c r="ABL5" s="200"/>
      <c r="ABM5" s="200"/>
      <c r="ABN5" s="200"/>
      <c r="ABO5" s="200"/>
      <c r="ABP5" s="200"/>
      <c r="ABQ5" s="200"/>
      <c r="ABR5" s="200"/>
      <c r="ABS5" s="200"/>
      <c r="ABT5" s="200"/>
      <c r="ABU5" s="200"/>
      <c r="ABV5" s="200"/>
      <c r="ABW5" s="200"/>
      <c r="ABX5" s="200"/>
      <c r="ABY5" s="200"/>
      <c r="ABZ5" s="200"/>
      <c r="ACA5" s="200"/>
      <c r="ACB5" s="200"/>
      <c r="ACC5" s="200"/>
      <c r="ACD5" s="200"/>
      <c r="ACE5" s="200"/>
      <c r="ACF5" s="200"/>
      <c r="ACG5" s="200"/>
      <c r="ACH5" s="200"/>
      <c r="ACI5" s="200"/>
      <c r="ACJ5" s="200"/>
      <c r="ACK5" s="200"/>
      <c r="ACL5" s="200"/>
      <c r="ACM5" s="200"/>
      <c r="ACN5" s="200"/>
      <c r="ACO5" s="200"/>
      <c r="ACP5" s="200"/>
      <c r="ACQ5" s="200"/>
      <c r="ACR5" s="200"/>
      <c r="ACS5" s="200"/>
      <c r="ACT5" s="200"/>
      <c r="ACU5" s="200"/>
      <c r="ACV5" s="200"/>
      <c r="ACW5" s="200"/>
      <c r="ACX5" s="200"/>
      <c r="ACY5" s="200"/>
      <c r="ACZ5" s="200"/>
      <c r="ADA5" s="200"/>
      <c r="ADB5" s="200"/>
      <c r="ADC5" s="200"/>
      <c r="ADD5" s="200"/>
      <c r="ADE5" s="200"/>
      <c r="ADF5" s="200"/>
      <c r="ADG5" s="200"/>
      <c r="ADH5" s="200"/>
      <c r="ADI5" s="200"/>
      <c r="ADJ5" s="200"/>
      <c r="ADK5" s="200"/>
      <c r="ADL5" s="200"/>
      <c r="ADM5" s="200"/>
      <c r="ADN5" s="200"/>
      <c r="ADO5" s="200"/>
      <c r="ADP5" s="200"/>
      <c r="ADQ5" s="200"/>
      <c r="ADR5" s="200"/>
      <c r="ADS5" s="200"/>
      <c r="ADT5" s="200"/>
      <c r="ADU5" s="200"/>
      <c r="ADV5" s="200"/>
      <c r="ADW5" s="200"/>
      <c r="ADX5" s="200"/>
      <c r="ADY5" s="200"/>
      <c r="ADZ5" s="200"/>
      <c r="AEA5" s="200"/>
      <c r="AEB5" s="200"/>
      <c r="AEC5" s="200"/>
      <c r="AED5" s="200"/>
      <c r="AEE5" s="200"/>
      <c r="AEF5" s="200"/>
      <c r="AEG5" s="200"/>
      <c r="AEH5" s="200"/>
      <c r="AEI5" s="200"/>
      <c r="AEJ5" s="200"/>
      <c r="AEK5" s="200"/>
      <c r="AEL5" s="200"/>
      <c r="AEM5" s="200"/>
      <c r="AEN5" s="200"/>
      <c r="AEO5" s="200"/>
      <c r="AEP5" s="200"/>
      <c r="AEQ5" s="200"/>
      <c r="AER5" s="200"/>
      <c r="AES5" s="200"/>
      <c r="AET5" s="200"/>
      <c r="AEU5" s="200"/>
      <c r="AEV5" s="200"/>
      <c r="AEW5" s="200"/>
      <c r="AEX5" s="200"/>
      <c r="AEY5" s="200"/>
      <c r="AEZ5" s="200"/>
      <c r="AFA5" s="200"/>
      <c r="AFB5" s="200"/>
      <c r="AFC5" s="200"/>
      <c r="AFD5" s="200"/>
      <c r="AFE5" s="200"/>
      <c r="AFF5" s="200"/>
      <c r="AFG5" s="200"/>
      <c r="AFH5" s="200"/>
      <c r="AFI5" s="200"/>
      <c r="AFJ5" s="200"/>
      <c r="AFK5" s="200"/>
      <c r="AFL5" s="200"/>
      <c r="AFM5" s="200"/>
      <c r="AFN5" s="200"/>
      <c r="AFO5" s="200"/>
      <c r="AFP5" s="200"/>
      <c r="AFQ5" s="200"/>
      <c r="AFR5" s="200"/>
      <c r="AFS5" s="200"/>
      <c r="AFT5" s="200"/>
      <c r="AFU5" s="200"/>
      <c r="AFV5" s="200"/>
      <c r="AFW5" s="200"/>
      <c r="AFX5" s="200"/>
      <c r="AFY5" s="200"/>
      <c r="AFZ5" s="200"/>
      <c r="AGA5" s="200"/>
      <c r="AGB5" s="200"/>
      <c r="AGC5" s="200"/>
      <c r="AGD5" s="200"/>
      <c r="AGE5" s="200"/>
      <c r="AGF5" s="200"/>
      <c r="AGG5" s="200"/>
      <c r="AGH5" s="200"/>
      <c r="AGI5" s="200"/>
      <c r="AGJ5" s="200"/>
      <c r="AGK5" s="200"/>
      <c r="AGL5" s="200"/>
      <c r="AGM5" s="200"/>
      <c r="AGN5" s="200"/>
      <c r="AGO5" s="200"/>
      <c r="AGP5" s="200"/>
      <c r="AGQ5" s="200"/>
      <c r="AGR5" s="200"/>
      <c r="AGS5" s="200"/>
      <c r="AGT5" s="200"/>
      <c r="AGU5" s="200"/>
      <c r="AGV5" s="200"/>
      <c r="AGW5" s="200"/>
      <c r="AGX5" s="200"/>
      <c r="AGY5" s="200"/>
      <c r="AGZ5" s="200"/>
      <c r="AHA5" s="200"/>
      <c r="AHB5" s="200"/>
      <c r="AHC5" s="200"/>
      <c r="AHD5" s="200"/>
      <c r="AHE5" s="200"/>
      <c r="AHF5" s="200"/>
      <c r="AHG5" s="200"/>
      <c r="AHH5" s="200"/>
      <c r="AHI5" s="200"/>
      <c r="AHJ5" s="200"/>
      <c r="AHK5" s="200"/>
      <c r="AHL5" s="200"/>
      <c r="AHM5" s="200"/>
      <c r="AHN5" s="200"/>
      <c r="AHO5" s="200"/>
      <c r="AHP5" s="200"/>
      <c r="AHQ5" s="200"/>
      <c r="AHR5" s="200"/>
      <c r="AHS5" s="200"/>
      <c r="AHT5" s="200"/>
      <c r="AHU5" s="200"/>
      <c r="AHV5" s="200"/>
      <c r="AHW5" s="200"/>
      <c r="AHX5" s="200"/>
      <c r="AHY5" s="200"/>
      <c r="AHZ5" s="200"/>
      <c r="AIA5" s="200"/>
      <c r="AIB5" s="200"/>
      <c r="AIC5" s="200"/>
      <c r="AID5" s="200"/>
      <c r="AIE5" s="200"/>
      <c r="AIF5" s="200"/>
      <c r="AIG5" s="200"/>
      <c r="AIH5" s="200"/>
      <c r="AII5" s="200"/>
      <c r="AIJ5" s="200"/>
      <c r="AIK5" s="200"/>
      <c r="AIL5" s="200"/>
      <c r="AIM5" s="200"/>
      <c r="AIN5" s="200"/>
      <c r="AIO5" s="200"/>
      <c r="AIP5" s="200"/>
      <c r="AIQ5" s="200"/>
      <c r="AIR5" s="200"/>
      <c r="AIS5" s="200"/>
      <c r="AIT5" s="200"/>
      <c r="AIU5" s="200"/>
      <c r="AIV5" s="200"/>
      <c r="AIW5" s="200"/>
      <c r="AIX5" s="200"/>
      <c r="AIY5" s="200"/>
      <c r="AIZ5" s="200"/>
      <c r="AJA5" s="200"/>
      <c r="AJB5" s="200"/>
      <c r="AJC5" s="200"/>
      <c r="AJD5" s="200"/>
      <c r="AJE5" s="200"/>
      <c r="AJF5" s="200"/>
      <c r="AJG5" s="200"/>
      <c r="AJH5" s="200"/>
      <c r="AJI5" s="200"/>
      <c r="AJJ5" s="200"/>
      <c r="AJK5" s="200"/>
      <c r="AJL5" s="200"/>
      <c r="AJM5" s="200"/>
      <c r="AJN5" s="200"/>
      <c r="AJO5" s="200"/>
      <c r="AJP5" s="200"/>
      <c r="AJQ5" s="200"/>
      <c r="AJR5" s="200"/>
      <c r="AJS5" s="200"/>
      <c r="AJT5" s="200"/>
      <c r="AJU5" s="200"/>
      <c r="AJV5" s="200"/>
      <c r="AJW5" s="200"/>
      <c r="AJX5" s="200"/>
      <c r="AJY5" s="200"/>
      <c r="AJZ5" s="200"/>
      <c r="AKA5" s="200"/>
      <c r="AKB5" s="200"/>
      <c r="AKC5" s="200"/>
      <c r="AKD5" s="200"/>
      <c r="AKE5" s="200"/>
      <c r="AKF5" s="200"/>
      <c r="AKG5" s="200"/>
      <c r="AKH5" s="200"/>
      <c r="AKI5" s="200"/>
      <c r="AKJ5" s="200"/>
      <c r="AKK5" s="200"/>
      <c r="AKL5" s="200"/>
      <c r="AKM5" s="200"/>
      <c r="AKN5" s="200"/>
      <c r="AKO5" s="200"/>
      <c r="AKP5" s="200"/>
      <c r="AKQ5" s="200"/>
      <c r="AKR5" s="200"/>
      <c r="AKS5" s="200"/>
      <c r="AKT5" s="200"/>
      <c r="AKU5" s="200"/>
      <c r="AKV5" s="200"/>
      <c r="AKW5" s="200"/>
      <c r="AKX5" s="200"/>
      <c r="AKY5" s="200"/>
      <c r="AKZ5" s="200"/>
      <c r="ALA5" s="200"/>
      <c r="ALB5" s="200"/>
      <c r="ALC5" s="200"/>
      <c r="ALD5" s="200"/>
      <c r="ALE5" s="200"/>
      <c r="ALF5" s="200"/>
      <c r="ALG5" s="200"/>
      <c r="ALH5" s="200"/>
      <c r="ALI5" s="200"/>
      <c r="ALJ5" s="200"/>
      <c r="ALK5" s="200"/>
      <c r="ALL5" s="200"/>
      <c r="ALM5" s="200"/>
      <c r="ALN5" s="200"/>
      <c r="ALO5" s="200"/>
      <c r="ALP5" s="200"/>
      <c r="ALQ5" s="200"/>
      <c r="ALR5" s="200"/>
      <c r="ALS5" s="200"/>
      <c r="ALT5" s="200"/>
      <c r="ALU5" s="200"/>
      <c r="ALV5" s="200"/>
      <c r="ALW5" s="200"/>
      <c r="ALX5" s="200"/>
      <c r="ALY5" s="200"/>
      <c r="ALZ5" s="200"/>
      <c r="AMA5" s="200"/>
      <c r="AMB5" s="200"/>
      <c r="AMC5" s="200"/>
      <c r="AMD5" s="200"/>
      <c r="AME5" s="200"/>
      <c r="AMF5" s="200"/>
      <c r="AMG5" s="200"/>
      <c r="AMH5" s="200"/>
      <c r="AMI5" s="200"/>
      <c r="AMJ5" s="200"/>
      <c r="AMK5" s="200"/>
      <c r="AML5" s="200"/>
      <c r="AMM5" s="200"/>
      <c r="AMN5" s="200"/>
      <c r="AMO5" s="200"/>
      <c r="AMP5" s="200"/>
      <c r="AMQ5" s="200"/>
      <c r="AMR5" s="200"/>
      <c r="AMS5" s="200"/>
      <c r="AMT5" s="200"/>
      <c r="AMU5" s="200"/>
      <c r="AMV5" s="200"/>
      <c r="AMW5" s="200"/>
      <c r="AMX5" s="200"/>
      <c r="AMY5" s="200"/>
      <c r="AMZ5" s="200"/>
      <c r="ANA5" s="200"/>
      <c r="ANB5" s="200"/>
      <c r="ANC5" s="200"/>
      <c r="AND5" s="200"/>
      <c r="ANE5" s="200"/>
      <c r="ANF5" s="200"/>
      <c r="ANG5" s="200"/>
      <c r="ANH5" s="200"/>
      <c r="ANI5" s="200"/>
      <c r="ANJ5" s="200"/>
      <c r="ANK5" s="200"/>
      <c r="ANL5" s="200"/>
      <c r="ANM5" s="200"/>
      <c r="ANN5" s="200"/>
      <c r="ANO5" s="200"/>
      <c r="ANP5" s="200"/>
      <c r="ANQ5" s="200"/>
      <c r="ANR5" s="200"/>
      <c r="ANS5" s="200"/>
      <c r="ANT5" s="200"/>
      <c r="ANU5" s="200"/>
      <c r="ANV5" s="200"/>
      <c r="ANW5" s="200"/>
      <c r="ANX5" s="200"/>
      <c r="ANY5" s="200"/>
      <c r="ANZ5" s="200"/>
      <c r="AOA5" s="200"/>
      <c r="AOB5" s="200"/>
      <c r="AOC5" s="200"/>
      <c r="AOD5" s="200"/>
      <c r="AOE5" s="200"/>
      <c r="AOF5" s="200"/>
      <c r="AOG5" s="200"/>
      <c r="AOH5" s="200"/>
      <c r="AOI5" s="200"/>
      <c r="AOJ5" s="200"/>
      <c r="AOK5" s="200"/>
      <c r="AOL5" s="200"/>
      <c r="AOM5" s="200"/>
      <c r="AON5" s="200"/>
      <c r="AOO5" s="200"/>
      <c r="AOP5" s="200"/>
      <c r="AOQ5" s="200"/>
      <c r="AOR5" s="200"/>
      <c r="AOS5" s="200"/>
      <c r="AOT5" s="200"/>
      <c r="AOU5" s="200"/>
      <c r="AOV5" s="200"/>
      <c r="AOW5" s="200"/>
      <c r="AOX5" s="200"/>
      <c r="AOY5" s="200"/>
      <c r="AOZ5" s="200"/>
      <c r="APA5" s="200"/>
      <c r="APB5" s="200"/>
      <c r="APC5" s="200"/>
      <c r="APD5" s="200"/>
      <c r="APE5" s="200"/>
      <c r="APF5" s="200"/>
      <c r="APG5" s="200"/>
      <c r="APH5" s="200"/>
      <c r="API5" s="200"/>
      <c r="APJ5" s="200"/>
      <c r="APK5" s="200"/>
      <c r="APL5" s="200"/>
      <c r="APM5" s="200"/>
      <c r="APN5" s="200"/>
      <c r="APO5" s="200"/>
      <c r="APP5" s="200"/>
      <c r="APQ5" s="200"/>
      <c r="APR5" s="200"/>
      <c r="APS5" s="200"/>
      <c r="APT5" s="200"/>
      <c r="APU5" s="200"/>
      <c r="APV5" s="200"/>
      <c r="APW5" s="200"/>
      <c r="APX5" s="200"/>
      <c r="APY5" s="200"/>
      <c r="APZ5" s="200"/>
      <c r="AQA5" s="200"/>
      <c r="AQB5" s="200"/>
      <c r="AQC5" s="200"/>
      <c r="AQD5" s="200"/>
      <c r="AQE5" s="200"/>
      <c r="AQF5" s="200"/>
      <c r="AQG5" s="200"/>
      <c r="AQH5" s="200"/>
      <c r="AQI5" s="200"/>
      <c r="AQJ5" s="200"/>
      <c r="AQK5" s="200"/>
      <c r="AQL5" s="200"/>
      <c r="AQM5" s="200"/>
      <c r="AQN5" s="200"/>
      <c r="AQO5" s="200"/>
      <c r="AQP5" s="200"/>
      <c r="AQQ5" s="200"/>
      <c r="AQR5" s="200"/>
      <c r="AQS5" s="200"/>
      <c r="AQT5" s="200"/>
      <c r="AQU5" s="200"/>
      <c r="AQV5" s="200"/>
      <c r="AQW5" s="200"/>
      <c r="AQX5" s="200"/>
      <c r="AQY5" s="200"/>
      <c r="AQZ5" s="200"/>
      <c r="ARA5" s="200"/>
      <c r="ARB5" s="200"/>
      <c r="ARC5" s="200"/>
      <c r="ARD5" s="200"/>
      <c r="ARE5" s="200"/>
      <c r="ARF5" s="200"/>
      <c r="ARG5" s="200"/>
      <c r="ARH5" s="200"/>
      <c r="ARI5" s="200"/>
      <c r="ARJ5" s="200"/>
      <c r="ARK5" s="200"/>
      <c r="ARL5" s="200"/>
      <c r="ARM5" s="200"/>
      <c r="ARN5" s="200"/>
      <c r="ARO5" s="200"/>
      <c r="ARP5" s="200"/>
      <c r="ARQ5" s="200"/>
      <c r="ARR5" s="200"/>
      <c r="ARS5" s="200"/>
      <c r="ART5" s="200"/>
      <c r="ARU5" s="200"/>
      <c r="ARV5" s="200"/>
      <c r="ARW5" s="200"/>
      <c r="ARX5" s="200"/>
      <c r="ARY5" s="200"/>
      <c r="ARZ5" s="200"/>
      <c r="ASA5" s="200"/>
      <c r="ASB5" s="200"/>
      <c r="ASC5" s="200"/>
      <c r="ASD5" s="200"/>
      <c r="ASE5" s="200"/>
      <c r="ASF5" s="200"/>
      <c r="ASG5" s="200"/>
      <c r="ASH5" s="200"/>
      <c r="ASI5" s="200"/>
      <c r="ASJ5" s="200"/>
      <c r="ASK5" s="200"/>
      <c r="ASL5" s="200"/>
      <c r="ASM5" s="200"/>
      <c r="ASN5" s="200"/>
      <c r="ASO5" s="200"/>
      <c r="ASP5" s="200"/>
      <c r="ASQ5" s="200"/>
      <c r="ASR5" s="200"/>
      <c r="ASS5" s="200"/>
      <c r="AST5" s="200"/>
      <c r="ASU5" s="200"/>
      <c r="ASV5" s="200"/>
      <c r="ASW5" s="200"/>
      <c r="ASX5" s="200"/>
      <c r="ASY5" s="200"/>
      <c r="ASZ5" s="200"/>
      <c r="ATA5" s="200"/>
      <c r="ATB5" s="200"/>
      <c r="ATC5" s="200"/>
      <c r="ATD5" s="200"/>
      <c r="ATE5" s="200"/>
      <c r="ATF5" s="200"/>
      <c r="ATG5" s="200"/>
      <c r="ATH5" s="200"/>
      <c r="ATI5" s="200"/>
      <c r="ATJ5" s="200"/>
      <c r="ATK5" s="200"/>
      <c r="ATL5" s="200"/>
      <c r="ATM5" s="200"/>
      <c r="ATN5" s="200"/>
      <c r="ATO5" s="200"/>
      <c r="ATP5" s="200"/>
      <c r="ATQ5" s="200"/>
      <c r="ATR5" s="200"/>
      <c r="ATS5" s="200"/>
      <c r="ATT5" s="200"/>
      <c r="ATU5" s="200"/>
      <c r="ATV5" s="200"/>
      <c r="ATW5" s="200"/>
      <c r="ATX5" s="200"/>
      <c r="ATY5" s="200"/>
      <c r="ATZ5" s="200"/>
      <c r="AUA5" s="200"/>
      <c r="AUB5" s="200"/>
      <c r="AUC5" s="200"/>
      <c r="AUD5" s="200"/>
      <c r="AUE5" s="200"/>
      <c r="AUF5" s="200"/>
      <c r="AUG5" s="200"/>
      <c r="AUH5" s="200"/>
      <c r="AUI5" s="200"/>
      <c r="AUJ5" s="200"/>
      <c r="AUK5" s="200"/>
      <c r="AUL5" s="200"/>
      <c r="AUM5" s="200"/>
      <c r="AUN5" s="200"/>
      <c r="AUO5" s="200"/>
      <c r="AUP5" s="200"/>
      <c r="AUQ5" s="200"/>
      <c r="AUR5" s="200"/>
      <c r="AUS5" s="200"/>
      <c r="AUT5" s="200"/>
      <c r="AUU5" s="200"/>
      <c r="AUV5" s="200"/>
      <c r="AUW5" s="200"/>
      <c r="AUX5" s="200"/>
      <c r="AUY5" s="200"/>
      <c r="AUZ5" s="200"/>
      <c r="AVA5" s="200"/>
      <c r="AVB5" s="200"/>
      <c r="AVC5" s="200"/>
      <c r="AVD5" s="200"/>
      <c r="AVE5" s="200"/>
      <c r="AVF5" s="200"/>
      <c r="AVG5" s="200"/>
      <c r="AVH5" s="200"/>
      <c r="AVI5" s="200"/>
      <c r="AVJ5" s="200"/>
      <c r="AVK5" s="200"/>
      <c r="AVL5" s="200"/>
      <c r="AVM5" s="200"/>
      <c r="AVN5" s="200"/>
      <c r="AVO5" s="200"/>
      <c r="AVP5" s="200"/>
      <c r="AVQ5" s="200"/>
      <c r="AVR5" s="200"/>
      <c r="AVS5" s="200"/>
      <c r="AVT5" s="200"/>
      <c r="AVU5" s="200"/>
      <c r="AVV5" s="200"/>
      <c r="AVW5" s="200"/>
      <c r="AVX5" s="200"/>
      <c r="AVY5" s="200"/>
      <c r="AVZ5" s="200"/>
      <c r="AWA5" s="200"/>
      <c r="AWB5" s="200"/>
      <c r="AWC5" s="200"/>
      <c r="AWD5" s="200"/>
      <c r="AWE5" s="200"/>
      <c r="AWF5" s="200"/>
      <c r="AWG5" s="200"/>
      <c r="AWH5" s="200"/>
      <c r="AWI5" s="200"/>
      <c r="AWJ5" s="200"/>
      <c r="AWK5" s="200"/>
      <c r="AWL5" s="200"/>
      <c r="AWM5" s="200"/>
      <c r="AWN5" s="200"/>
      <c r="AWO5" s="200"/>
      <c r="AWP5" s="200"/>
      <c r="AWQ5" s="200"/>
      <c r="AWR5" s="200"/>
      <c r="AWS5" s="200"/>
      <c r="AWT5" s="200"/>
      <c r="AWU5" s="200"/>
      <c r="AWV5" s="200"/>
      <c r="AWW5" s="200"/>
      <c r="AWX5" s="200"/>
      <c r="AWY5" s="200"/>
      <c r="AWZ5" s="200"/>
      <c r="AXA5" s="200"/>
      <c r="AXB5" s="200"/>
      <c r="AXC5" s="200"/>
      <c r="AXD5" s="200"/>
      <c r="AXE5" s="200"/>
      <c r="AXF5" s="200"/>
      <c r="AXG5" s="200"/>
      <c r="AXH5" s="200"/>
      <c r="AXI5" s="200"/>
      <c r="AXJ5" s="200"/>
      <c r="AXK5" s="200"/>
      <c r="AXL5" s="200"/>
      <c r="AXM5" s="200"/>
      <c r="AXN5" s="200"/>
      <c r="AXO5" s="200"/>
      <c r="AXP5" s="200"/>
      <c r="AXQ5" s="200"/>
      <c r="AXR5" s="200"/>
      <c r="AXS5" s="200"/>
      <c r="AXT5" s="200"/>
      <c r="AXU5" s="200"/>
      <c r="AXV5" s="200"/>
      <c r="AXW5" s="200"/>
      <c r="AXX5" s="200"/>
      <c r="AXY5" s="200"/>
      <c r="AXZ5" s="200"/>
      <c r="AYA5" s="200"/>
      <c r="AYB5" s="200"/>
      <c r="AYC5" s="200"/>
      <c r="AYD5" s="200"/>
      <c r="AYE5" s="200"/>
      <c r="AYF5" s="200"/>
      <c r="AYG5" s="200"/>
      <c r="AYH5" s="200"/>
      <c r="AYI5" s="200"/>
      <c r="AYJ5" s="200"/>
      <c r="AYK5" s="200"/>
      <c r="AYL5" s="200"/>
      <c r="AYM5" s="200"/>
      <c r="AYN5" s="200"/>
      <c r="AYO5" s="200"/>
      <c r="AYP5" s="200"/>
      <c r="AYQ5" s="200"/>
      <c r="AYR5" s="200"/>
      <c r="AYS5" s="200"/>
      <c r="AYT5" s="200"/>
      <c r="AYU5" s="200"/>
      <c r="AYV5" s="200"/>
      <c r="AYW5" s="200"/>
      <c r="AYX5" s="200"/>
      <c r="AYY5" s="200"/>
      <c r="AYZ5" s="200"/>
      <c r="AZA5" s="200"/>
      <c r="AZB5" s="200"/>
      <c r="AZC5" s="200"/>
      <c r="AZD5" s="200"/>
      <c r="AZE5" s="200"/>
      <c r="AZF5" s="200"/>
      <c r="AZG5" s="200"/>
      <c r="AZH5" s="200"/>
      <c r="AZI5" s="200"/>
      <c r="AZJ5" s="200"/>
      <c r="AZK5" s="200"/>
      <c r="AZL5" s="200"/>
      <c r="AZM5" s="200"/>
      <c r="AZN5" s="200"/>
      <c r="AZO5" s="200"/>
      <c r="AZP5" s="200"/>
      <c r="AZQ5" s="200"/>
      <c r="AZR5" s="200"/>
      <c r="AZS5" s="200"/>
      <c r="AZT5" s="200"/>
      <c r="AZU5" s="200"/>
      <c r="AZV5" s="200"/>
      <c r="AZW5" s="200"/>
      <c r="AZX5" s="200"/>
      <c r="AZY5" s="200"/>
      <c r="AZZ5" s="200"/>
      <c r="BAA5" s="200"/>
      <c r="BAB5" s="200"/>
      <c r="BAC5" s="200"/>
      <c r="BAD5" s="200"/>
      <c r="BAE5" s="200"/>
      <c r="BAF5" s="200"/>
      <c r="BAG5" s="200"/>
      <c r="BAH5" s="200"/>
      <c r="BAI5" s="200"/>
      <c r="BAJ5" s="200"/>
      <c r="BAK5" s="200"/>
      <c r="BAL5" s="200"/>
      <c r="BAM5" s="200"/>
      <c r="BAN5" s="200"/>
      <c r="BAO5" s="200"/>
      <c r="BAP5" s="200"/>
      <c r="BAQ5" s="200"/>
      <c r="BAR5" s="200"/>
      <c r="BAS5" s="200"/>
      <c r="BAT5" s="200"/>
      <c r="BAU5" s="200"/>
      <c r="BAV5" s="200"/>
      <c r="BAW5" s="200"/>
      <c r="BAX5" s="200"/>
      <c r="BAY5" s="200"/>
      <c r="BAZ5" s="200"/>
      <c r="BBA5" s="200"/>
      <c r="BBB5" s="200"/>
      <c r="BBC5" s="200"/>
      <c r="BBD5" s="200"/>
      <c r="BBE5" s="200"/>
      <c r="BBF5" s="200"/>
      <c r="BBG5" s="200"/>
      <c r="BBH5" s="200"/>
      <c r="BBI5" s="200"/>
      <c r="BBJ5" s="200"/>
      <c r="BBK5" s="200"/>
      <c r="BBL5" s="200"/>
      <c r="BBM5" s="200"/>
      <c r="BBN5" s="200"/>
      <c r="BBO5" s="200"/>
      <c r="BBP5" s="200"/>
      <c r="BBQ5" s="200"/>
      <c r="BBR5" s="200"/>
      <c r="BBS5" s="200"/>
      <c r="BBT5" s="200"/>
      <c r="BBU5" s="200"/>
      <c r="BBV5" s="200"/>
      <c r="BBW5" s="200"/>
      <c r="BBX5" s="200"/>
      <c r="BBY5" s="200"/>
      <c r="BBZ5" s="200"/>
      <c r="BCA5" s="200"/>
      <c r="BCB5" s="200"/>
      <c r="BCC5" s="200"/>
      <c r="BCD5" s="200"/>
      <c r="BCE5" s="200"/>
      <c r="BCF5" s="200"/>
      <c r="BCG5" s="200"/>
      <c r="BCH5" s="200"/>
      <c r="BCI5" s="200"/>
      <c r="BCJ5" s="200"/>
      <c r="BCK5" s="200"/>
      <c r="BCL5" s="200"/>
      <c r="BCM5" s="200"/>
      <c r="BCN5" s="200"/>
      <c r="BCO5" s="200"/>
      <c r="BCP5" s="200"/>
      <c r="BCQ5" s="200"/>
      <c r="BCR5" s="200"/>
      <c r="BCS5" s="200"/>
      <c r="BCT5" s="200"/>
      <c r="BCU5" s="200"/>
      <c r="BCV5" s="200"/>
      <c r="BCW5" s="200"/>
      <c r="BCX5" s="200"/>
      <c r="BCY5" s="200"/>
      <c r="BCZ5" s="200"/>
      <c r="BDA5" s="200"/>
      <c r="BDB5" s="200"/>
      <c r="BDC5" s="200"/>
      <c r="BDD5" s="200"/>
      <c r="BDE5" s="200"/>
      <c r="BDF5" s="200"/>
      <c r="BDG5" s="200"/>
      <c r="BDH5" s="200"/>
      <c r="BDI5" s="200"/>
      <c r="BDJ5" s="200"/>
      <c r="BDK5" s="200"/>
      <c r="BDL5" s="200"/>
      <c r="BDM5" s="200"/>
      <c r="BDN5" s="200"/>
      <c r="BDO5" s="200"/>
      <c r="BDP5" s="200"/>
      <c r="BDQ5" s="200"/>
      <c r="BDR5" s="200"/>
      <c r="BDS5" s="200"/>
      <c r="BDT5" s="200"/>
      <c r="BDU5" s="200"/>
      <c r="BDV5" s="200"/>
      <c r="BDW5" s="200"/>
      <c r="BDX5" s="200"/>
      <c r="BDY5" s="200"/>
      <c r="BDZ5" s="200"/>
      <c r="BEA5" s="200"/>
      <c r="BEB5" s="200"/>
      <c r="BEC5" s="200"/>
      <c r="BED5" s="200"/>
      <c r="BEE5" s="200"/>
      <c r="BEF5" s="200"/>
      <c r="BEG5" s="200"/>
      <c r="BEH5" s="200"/>
      <c r="BEI5" s="200"/>
      <c r="BEJ5" s="200"/>
      <c r="BEK5" s="200"/>
      <c r="BEL5" s="200"/>
      <c r="BEM5" s="200"/>
      <c r="BEN5" s="200"/>
      <c r="BEO5" s="200"/>
      <c r="BEP5" s="200"/>
      <c r="BEQ5" s="200"/>
      <c r="BER5" s="200"/>
      <c r="BES5" s="200"/>
      <c r="BET5" s="200"/>
      <c r="BEU5" s="200"/>
      <c r="BEV5" s="200"/>
      <c r="BEW5" s="200"/>
      <c r="BEX5" s="200"/>
      <c r="BEY5" s="200"/>
      <c r="BEZ5" s="200"/>
      <c r="BFA5" s="200"/>
      <c r="BFB5" s="200"/>
      <c r="BFC5" s="200"/>
      <c r="BFD5" s="200"/>
      <c r="BFE5" s="200"/>
      <c r="BFF5" s="200"/>
      <c r="BFG5" s="200"/>
      <c r="BFH5" s="200"/>
      <c r="BFI5" s="200"/>
      <c r="BFJ5" s="200"/>
      <c r="BFK5" s="200"/>
      <c r="BFL5" s="200"/>
      <c r="BFM5" s="200"/>
      <c r="BFN5" s="200"/>
      <c r="BFO5" s="200"/>
      <c r="BFP5" s="200"/>
      <c r="BFQ5" s="200"/>
      <c r="BFR5" s="200"/>
      <c r="BFS5" s="200"/>
      <c r="BFT5" s="200"/>
      <c r="BFU5" s="200"/>
      <c r="BFV5" s="200"/>
      <c r="BFW5" s="200"/>
      <c r="BFX5" s="200"/>
      <c r="BFY5" s="200"/>
      <c r="BFZ5" s="200"/>
      <c r="BGA5" s="200"/>
      <c r="BGB5" s="200"/>
      <c r="BGC5" s="200"/>
      <c r="BGD5" s="200"/>
      <c r="BGE5" s="200"/>
      <c r="BGF5" s="200"/>
      <c r="BGG5" s="200"/>
      <c r="BGH5" s="200"/>
      <c r="BGI5" s="200"/>
      <c r="BGJ5" s="200"/>
      <c r="BGK5" s="200"/>
      <c r="BGL5" s="200"/>
      <c r="BGM5" s="200"/>
      <c r="BGN5" s="200"/>
      <c r="BGO5" s="200"/>
      <c r="BGP5" s="200"/>
      <c r="BGQ5" s="200"/>
      <c r="BGR5" s="200"/>
      <c r="BGS5" s="200"/>
      <c r="BGT5" s="200"/>
      <c r="BGU5" s="200"/>
      <c r="BGV5" s="200"/>
      <c r="BGW5" s="200"/>
      <c r="BGX5" s="200"/>
      <c r="BGY5" s="200"/>
      <c r="BGZ5" s="200"/>
      <c r="BHA5" s="200"/>
      <c r="BHB5" s="200"/>
      <c r="BHC5" s="200"/>
      <c r="BHD5" s="200"/>
      <c r="BHE5" s="200"/>
      <c r="BHF5" s="200"/>
      <c r="BHG5" s="200"/>
      <c r="BHH5" s="200"/>
      <c r="BHI5" s="200"/>
      <c r="BHJ5" s="200"/>
      <c r="BHK5" s="200"/>
      <c r="BHL5" s="200"/>
      <c r="BHM5" s="200"/>
      <c r="BHN5" s="200"/>
      <c r="BHO5" s="200"/>
      <c r="BHP5" s="200"/>
      <c r="BHQ5" s="200"/>
      <c r="BHR5" s="200"/>
      <c r="BHS5" s="200"/>
      <c r="BHT5" s="200"/>
      <c r="BHU5" s="200"/>
      <c r="BHV5" s="200"/>
      <c r="BHW5" s="200"/>
      <c r="BHX5" s="200"/>
      <c r="BHY5" s="200"/>
      <c r="BHZ5" s="200"/>
      <c r="BIA5" s="200"/>
      <c r="BIB5" s="200"/>
      <c r="BIC5" s="200"/>
      <c r="BID5" s="200"/>
      <c r="BIE5" s="200"/>
      <c r="BIF5" s="200"/>
      <c r="BIG5" s="200"/>
      <c r="BIH5" s="200"/>
      <c r="BII5" s="200"/>
      <c r="BIJ5" s="200"/>
      <c r="BIK5" s="200"/>
      <c r="BIL5" s="200"/>
      <c r="BIM5" s="200"/>
      <c r="BIN5" s="200"/>
      <c r="BIO5" s="200"/>
      <c r="BIP5" s="200"/>
      <c r="BIQ5" s="200"/>
      <c r="BIR5" s="200"/>
      <c r="BIS5" s="200"/>
      <c r="BIT5" s="200"/>
      <c r="BIU5" s="200"/>
      <c r="BIV5" s="200"/>
      <c r="BIW5" s="200"/>
      <c r="BIX5" s="200"/>
      <c r="BIY5" s="200"/>
      <c r="BIZ5" s="200"/>
      <c r="BJA5" s="200"/>
      <c r="BJB5" s="200"/>
      <c r="BJC5" s="200"/>
      <c r="BJD5" s="200"/>
      <c r="BJE5" s="200"/>
      <c r="BJF5" s="200"/>
      <c r="BJG5" s="200"/>
      <c r="BJH5" s="200"/>
      <c r="BJI5" s="200"/>
      <c r="BJJ5" s="200"/>
      <c r="BJK5" s="200"/>
      <c r="BJL5" s="200"/>
      <c r="BJM5" s="200"/>
      <c r="BJN5" s="200"/>
      <c r="BJO5" s="200"/>
      <c r="BJP5" s="200"/>
      <c r="BJQ5" s="200"/>
      <c r="BJR5" s="200"/>
      <c r="BJS5" s="200"/>
      <c r="BJT5" s="200"/>
      <c r="BJU5" s="200"/>
      <c r="BJV5" s="200"/>
      <c r="BJW5" s="200"/>
      <c r="BJX5" s="200"/>
      <c r="BJY5" s="200"/>
      <c r="BJZ5" s="200"/>
      <c r="BKA5" s="200"/>
      <c r="BKB5" s="200"/>
      <c r="BKC5" s="200"/>
      <c r="BKD5" s="200"/>
      <c r="BKE5" s="200"/>
      <c r="BKF5" s="200"/>
      <c r="BKG5" s="200"/>
      <c r="BKH5" s="200"/>
      <c r="BKI5" s="200"/>
      <c r="BKJ5" s="200"/>
      <c r="BKK5" s="200"/>
      <c r="BKL5" s="200"/>
      <c r="BKM5" s="200"/>
      <c r="BKN5" s="200"/>
      <c r="BKO5" s="200"/>
      <c r="BKP5" s="200"/>
      <c r="BKQ5" s="200"/>
      <c r="BKR5" s="200"/>
      <c r="BKS5" s="200"/>
      <c r="BKT5" s="200"/>
      <c r="BKU5" s="200"/>
      <c r="BKV5" s="200"/>
      <c r="BKW5" s="200"/>
      <c r="BKX5" s="200"/>
      <c r="BKY5" s="200"/>
      <c r="BKZ5" s="200"/>
      <c r="BLA5" s="200"/>
      <c r="BLB5" s="200"/>
      <c r="BLC5" s="200"/>
      <c r="BLD5" s="200"/>
      <c r="BLE5" s="200"/>
      <c r="BLF5" s="200"/>
      <c r="BLG5" s="200"/>
      <c r="BLH5" s="200"/>
      <c r="BLI5" s="200"/>
      <c r="BLJ5" s="200"/>
      <c r="BLK5" s="200"/>
      <c r="BLL5" s="200"/>
      <c r="BLM5" s="200"/>
      <c r="BLN5" s="200"/>
      <c r="BLO5" s="200"/>
      <c r="BLP5" s="200"/>
      <c r="BLQ5" s="200"/>
      <c r="BLR5" s="200"/>
      <c r="BLS5" s="200"/>
      <c r="BLT5" s="200"/>
      <c r="BLU5" s="200"/>
      <c r="BLV5" s="200"/>
      <c r="BLW5" s="200"/>
      <c r="BLX5" s="200"/>
      <c r="BLY5" s="200"/>
      <c r="BLZ5" s="200"/>
      <c r="BMA5" s="200"/>
      <c r="BMB5" s="200"/>
      <c r="BMC5" s="200"/>
      <c r="BMD5" s="200"/>
      <c r="BME5" s="200"/>
      <c r="BMF5" s="200"/>
      <c r="BMG5" s="200"/>
      <c r="BMH5" s="200"/>
      <c r="BMI5" s="200"/>
      <c r="BMJ5" s="200"/>
      <c r="BMK5" s="200"/>
      <c r="BML5" s="200"/>
      <c r="BMM5" s="200"/>
      <c r="BMN5" s="200"/>
      <c r="BMO5" s="200"/>
      <c r="BMP5" s="200"/>
      <c r="BMQ5" s="200"/>
      <c r="BMR5" s="200"/>
      <c r="BMS5" s="200"/>
      <c r="BMT5" s="200"/>
      <c r="BMU5" s="200"/>
      <c r="BMV5" s="200"/>
      <c r="BMW5" s="200"/>
      <c r="BMX5" s="200"/>
      <c r="BMY5" s="200"/>
      <c r="BMZ5" s="200"/>
      <c r="BNA5" s="200"/>
      <c r="BNB5" s="200"/>
      <c r="BNC5" s="200"/>
      <c r="BND5" s="200"/>
      <c r="BNE5" s="200"/>
      <c r="BNF5" s="200"/>
      <c r="BNG5" s="200"/>
      <c r="BNH5" s="200"/>
      <c r="BNI5" s="200"/>
      <c r="BNJ5" s="200"/>
      <c r="BNK5" s="200"/>
      <c r="BNL5" s="200"/>
      <c r="BNM5" s="200"/>
      <c r="BNN5" s="200"/>
      <c r="BNO5" s="200"/>
      <c r="BNP5" s="200"/>
      <c r="BNQ5" s="200"/>
      <c r="BNR5" s="200"/>
      <c r="BNS5" s="200"/>
      <c r="BNT5" s="200"/>
      <c r="BNU5" s="200"/>
      <c r="BNV5" s="200"/>
      <c r="BNW5" s="200"/>
      <c r="BNX5" s="200"/>
      <c r="BNY5" s="200"/>
      <c r="BNZ5" s="200"/>
      <c r="BOA5" s="200"/>
      <c r="BOB5" s="200"/>
      <c r="BOC5" s="200"/>
      <c r="BOD5" s="200"/>
      <c r="BOE5" s="200"/>
      <c r="BOF5" s="200"/>
      <c r="BOG5" s="200"/>
      <c r="BOH5" s="200"/>
      <c r="BOI5" s="200"/>
      <c r="BOJ5" s="200"/>
      <c r="BOK5" s="200"/>
      <c r="BOL5" s="200"/>
      <c r="BOM5" s="200"/>
      <c r="BON5" s="200"/>
      <c r="BOO5" s="200"/>
      <c r="BOP5" s="200"/>
      <c r="BOQ5" s="200"/>
      <c r="BOR5" s="200"/>
      <c r="BOS5" s="200"/>
      <c r="BOT5" s="200"/>
      <c r="BOU5" s="200"/>
      <c r="BOV5" s="200"/>
      <c r="BOW5" s="200"/>
      <c r="BOX5" s="200"/>
      <c r="BOY5" s="200"/>
      <c r="BOZ5" s="200"/>
      <c r="BPA5" s="200"/>
      <c r="BPB5" s="200"/>
      <c r="BPC5" s="200"/>
      <c r="BPD5" s="200"/>
      <c r="BPE5" s="200"/>
      <c r="BPF5" s="200"/>
      <c r="BPG5" s="200"/>
      <c r="BPH5" s="200"/>
      <c r="BPI5" s="200"/>
      <c r="BPJ5" s="200"/>
      <c r="BPK5" s="200"/>
      <c r="BPL5" s="200"/>
      <c r="BPM5" s="200"/>
      <c r="BPN5" s="200"/>
      <c r="BPO5" s="200"/>
      <c r="BPP5" s="200"/>
      <c r="BPQ5" s="200"/>
      <c r="BPR5" s="200"/>
      <c r="BPS5" s="200"/>
      <c r="BPT5" s="200"/>
      <c r="BPU5" s="200"/>
      <c r="BPV5" s="200"/>
      <c r="BPW5" s="200"/>
      <c r="BPX5" s="200"/>
      <c r="BPY5" s="200"/>
      <c r="BPZ5" s="200"/>
      <c r="BQA5" s="200"/>
      <c r="BQB5" s="200"/>
      <c r="BQC5" s="200"/>
      <c r="BQD5" s="200"/>
      <c r="BQE5" s="200"/>
      <c r="BQF5" s="200"/>
      <c r="BQG5" s="200"/>
      <c r="BQH5" s="200"/>
      <c r="BQI5" s="200"/>
      <c r="BQJ5" s="200"/>
      <c r="BQK5" s="200"/>
      <c r="BQL5" s="200"/>
      <c r="BQM5" s="200"/>
      <c r="BQN5" s="200"/>
      <c r="BQO5" s="200"/>
      <c r="BQP5" s="200"/>
      <c r="BQQ5" s="200"/>
      <c r="BQR5" s="200"/>
      <c r="BQS5" s="200"/>
      <c r="BQT5" s="200"/>
      <c r="BQU5" s="200"/>
      <c r="BQV5" s="200"/>
      <c r="BQW5" s="200"/>
      <c r="BQX5" s="200"/>
      <c r="BQY5" s="200"/>
      <c r="BQZ5" s="200"/>
      <c r="BRA5" s="200"/>
      <c r="BRB5" s="200"/>
      <c r="BRC5" s="200"/>
      <c r="BRD5" s="200"/>
      <c r="BRE5" s="200"/>
      <c r="BRF5" s="200"/>
      <c r="BRG5" s="200"/>
      <c r="BRH5" s="200"/>
      <c r="BRI5" s="200"/>
      <c r="BRJ5" s="200"/>
      <c r="BRK5" s="200"/>
      <c r="BRL5" s="200"/>
      <c r="BRM5" s="200"/>
      <c r="BRN5" s="200"/>
      <c r="BRO5" s="200"/>
      <c r="BRP5" s="200"/>
      <c r="BRQ5" s="200"/>
      <c r="BRR5" s="200"/>
      <c r="BRS5" s="200"/>
      <c r="BRT5" s="200"/>
      <c r="BRU5" s="200"/>
      <c r="BRV5" s="200"/>
      <c r="BRW5" s="200"/>
      <c r="BRX5" s="200"/>
      <c r="BRY5" s="200"/>
      <c r="BRZ5" s="200"/>
      <c r="BSA5" s="200"/>
      <c r="BSB5" s="200"/>
      <c r="BSC5" s="200"/>
      <c r="BSD5" s="200"/>
      <c r="BSE5" s="200"/>
      <c r="BSF5" s="200"/>
      <c r="BSG5" s="200"/>
      <c r="BSH5" s="200"/>
      <c r="BSI5" s="200"/>
      <c r="BSJ5" s="200"/>
      <c r="BSK5" s="200"/>
      <c r="BSL5" s="200"/>
      <c r="BSM5" s="200"/>
      <c r="BSN5" s="200"/>
      <c r="BSO5" s="200"/>
      <c r="BSP5" s="200"/>
      <c r="BSQ5" s="200"/>
      <c r="BSR5" s="200"/>
      <c r="BSS5" s="200"/>
      <c r="BST5" s="200"/>
      <c r="BSU5" s="200"/>
      <c r="BSV5" s="200"/>
      <c r="BSW5" s="200"/>
      <c r="BSX5" s="200"/>
      <c r="BSY5" s="200"/>
      <c r="BSZ5" s="200"/>
      <c r="BTA5" s="200"/>
      <c r="BTB5" s="200"/>
      <c r="BTC5" s="200"/>
      <c r="BTD5" s="200"/>
      <c r="BTE5" s="200"/>
      <c r="BTF5" s="200"/>
      <c r="BTG5" s="200"/>
      <c r="BTH5" s="200"/>
      <c r="BTI5" s="200"/>
      <c r="BTJ5" s="200"/>
      <c r="BTK5" s="200"/>
      <c r="BTL5" s="200"/>
      <c r="BTM5" s="200"/>
      <c r="BTN5" s="200"/>
      <c r="BTO5" s="200"/>
      <c r="BTP5" s="200"/>
      <c r="BTQ5" s="200"/>
      <c r="BTR5" s="200"/>
      <c r="BTS5" s="200"/>
      <c r="BTT5" s="200"/>
      <c r="BTU5" s="200"/>
      <c r="BTV5" s="200"/>
      <c r="BTW5" s="200"/>
      <c r="BTX5" s="200"/>
      <c r="BTY5" s="200"/>
      <c r="BTZ5" s="200"/>
      <c r="BUA5" s="200"/>
      <c r="BUB5" s="200"/>
      <c r="BUC5" s="200"/>
      <c r="BUD5" s="200"/>
      <c r="BUE5" s="200"/>
      <c r="BUF5" s="200"/>
      <c r="BUG5" s="200"/>
      <c r="BUH5" s="200"/>
      <c r="BUI5" s="200"/>
      <c r="BUJ5" s="200"/>
      <c r="BUK5" s="200"/>
      <c r="BUL5" s="200"/>
      <c r="BUM5" s="200"/>
      <c r="BUN5" s="200"/>
      <c r="BUO5" s="200"/>
      <c r="BUP5" s="200"/>
      <c r="BUQ5" s="200"/>
      <c r="BUR5" s="200"/>
      <c r="BUS5" s="200"/>
      <c r="BUT5" s="200"/>
      <c r="BUU5" s="200"/>
      <c r="BUV5" s="200"/>
      <c r="BUW5" s="200"/>
      <c r="BUX5" s="200"/>
      <c r="BUY5" s="200"/>
      <c r="BUZ5" s="200"/>
      <c r="BVA5" s="200"/>
      <c r="BVB5" s="200"/>
      <c r="BVC5" s="200"/>
      <c r="BVD5" s="200"/>
      <c r="BVE5" s="200"/>
      <c r="BVF5" s="200"/>
      <c r="BVG5" s="200"/>
      <c r="BVH5" s="200"/>
      <c r="BVI5" s="200"/>
      <c r="BVJ5" s="200"/>
      <c r="BVK5" s="200"/>
      <c r="BVL5" s="200"/>
      <c r="BVM5" s="200"/>
      <c r="BVN5" s="200"/>
      <c r="BVO5" s="200"/>
      <c r="BVP5" s="200"/>
      <c r="BVQ5" s="200"/>
      <c r="BVR5" s="200"/>
      <c r="BVS5" s="200"/>
      <c r="BVT5" s="200"/>
      <c r="BVU5" s="200"/>
      <c r="BVV5" s="200"/>
      <c r="BVW5" s="200"/>
      <c r="BVX5" s="200"/>
      <c r="BVY5" s="200"/>
      <c r="BVZ5" s="200"/>
      <c r="BWA5" s="200"/>
      <c r="BWB5" s="200"/>
      <c r="BWC5" s="200"/>
      <c r="BWD5" s="200"/>
      <c r="BWE5" s="200"/>
      <c r="BWF5" s="200"/>
      <c r="BWG5" s="200"/>
      <c r="BWH5" s="200"/>
      <c r="BWI5" s="200"/>
      <c r="BWJ5" s="200"/>
      <c r="BWK5" s="200"/>
      <c r="BWL5" s="200"/>
      <c r="BWM5" s="200"/>
      <c r="BWN5" s="200"/>
      <c r="BWO5" s="200"/>
      <c r="BWP5" s="200"/>
      <c r="BWQ5" s="200"/>
      <c r="BWR5" s="200"/>
      <c r="BWS5" s="200"/>
      <c r="BWT5" s="200"/>
      <c r="BWU5" s="200"/>
      <c r="BWV5" s="200"/>
      <c r="BWW5" s="200"/>
      <c r="BWX5" s="200"/>
      <c r="BWY5" s="200"/>
      <c r="BWZ5" s="200"/>
      <c r="BXA5" s="200"/>
      <c r="BXB5" s="200"/>
      <c r="BXC5" s="200"/>
      <c r="BXD5" s="200"/>
      <c r="BXE5" s="200"/>
      <c r="BXF5" s="200"/>
      <c r="BXG5" s="200"/>
      <c r="BXH5" s="200"/>
      <c r="BXI5" s="200"/>
      <c r="BXJ5" s="200"/>
      <c r="BXK5" s="200"/>
      <c r="BXL5" s="200"/>
      <c r="BXM5" s="200"/>
      <c r="BXN5" s="200"/>
      <c r="BXO5" s="200"/>
      <c r="BXP5" s="200"/>
      <c r="BXQ5" s="200"/>
      <c r="BXR5" s="200"/>
      <c r="BXS5" s="200"/>
      <c r="BXT5" s="200"/>
      <c r="BXU5" s="200"/>
      <c r="BXV5" s="200"/>
      <c r="BXW5" s="200"/>
      <c r="BXX5" s="200"/>
      <c r="BXY5" s="200"/>
      <c r="BXZ5" s="200"/>
      <c r="BYA5" s="200"/>
      <c r="BYB5" s="200"/>
      <c r="BYC5" s="200"/>
      <c r="BYD5" s="200"/>
      <c r="BYE5" s="200"/>
      <c r="BYF5" s="200"/>
      <c r="BYG5" s="200"/>
      <c r="BYH5" s="200"/>
      <c r="BYI5" s="200"/>
      <c r="BYJ5" s="200"/>
      <c r="BYK5" s="200"/>
      <c r="BYL5" s="200"/>
      <c r="BYM5" s="200"/>
      <c r="BYN5" s="200"/>
      <c r="BYO5" s="200"/>
      <c r="BYP5" s="200"/>
      <c r="BYQ5" s="200"/>
      <c r="BYR5" s="200"/>
      <c r="BYS5" s="200"/>
      <c r="BYT5" s="200"/>
      <c r="BYU5" s="200"/>
      <c r="BYV5" s="200"/>
      <c r="BYW5" s="200"/>
      <c r="BYX5" s="200"/>
      <c r="BYY5" s="200"/>
      <c r="BYZ5" s="200"/>
      <c r="BZA5" s="200"/>
      <c r="BZB5" s="200"/>
      <c r="BZC5" s="200"/>
      <c r="BZD5" s="200"/>
      <c r="BZE5" s="200"/>
      <c r="BZF5" s="200"/>
      <c r="BZG5" s="200"/>
      <c r="BZH5" s="200"/>
      <c r="BZI5" s="200"/>
      <c r="BZJ5" s="200"/>
      <c r="BZK5" s="200"/>
      <c r="BZL5" s="200"/>
      <c r="BZM5" s="200"/>
      <c r="BZN5" s="200"/>
      <c r="BZO5" s="200"/>
      <c r="BZP5" s="200"/>
      <c r="BZQ5" s="200"/>
      <c r="BZR5" s="200"/>
      <c r="BZS5" s="200"/>
      <c r="BZT5" s="200"/>
      <c r="BZU5" s="200"/>
      <c r="BZV5" s="200"/>
      <c r="BZW5" s="200"/>
      <c r="BZX5" s="200"/>
      <c r="BZY5" s="200"/>
      <c r="BZZ5" s="200"/>
      <c r="CAA5" s="200"/>
      <c r="CAB5" s="200"/>
      <c r="CAC5" s="200"/>
      <c r="CAD5" s="200"/>
      <c r="CAE5" s="200"/>
      <c r="CAF5" s="200"/>
      <c r="CAG5" s="200"/>
      <c r="CAH5" s="200"/>
      <c r="CAI5" s="200"/>
      <c r="CAJ5" s="200"/>
      <c r="CAK5" s="200"/>
      <c r="CAL5" s="200"/>
      <c r="CAM5" s="200"/>
      <c r="CAN5" s="200"/>
      <c r="CAO5" s="200"/>
      <c r="CAP5" s="200"/>
      <c r="CAQ5" s="200"/>
      <c r="CAR5" s="200"/>
      <c r="CAS5" s="200"/>
      <c r="CAT5" s="200"/>
      <c r="CAU5" s="200"/>
      <c r="CAV5" s="200"/>
      <c r="CAW5" s="200"/>
      <c r="CAX5" s="200"/>
      <c r="CAY5" s="200"/>
      <c r="CAZ5" s="200"/>
      <c r="CBA5" s="200"/>
      <c r="CBB5" s="200"/>
      <c r="CBC5" s="200"/>
      <c r="CBD5" s="200"/>
      <c r="CBE5" s="200"/>
      <c r="CBF5" s="200"/>
      <c r="CBG5" s="200"/>
      <c r="CBH5" s="200"/>
      <c r="CBI5" s="200"/>
      <c r="CBJ5" s="200"/>
      <c r="CBK5" s="200"/>
      <c r="CBL5" s="200"/>
      <c r="CBM5" s="200"/>
      <c r="CBN5" s="200"/>
      <c r="CBO5" s="200"/>
      <c r="CBP5" s="200"/>
      <c r="CBQ5" s="200"/>
      <c r="CBR5" s="200"/>
      <c r="CBS5" s="200"/>
      <c r="CBT5" s="200"/>
      <c r="CBU5" s="200"/>
      <c r="CBV5" s="200"/>
      <c r="CBW5" s="200"/>
      <c r="CBX5" s="200"/>
      <c r="CBY5" s="200"/>
      <c r="CBZ5" s="200"/>
      <c r="CCA5" s="200"/>
      <c r="CCB5" s="200"/>
      <c r="CCC5" s="200"/>
      <c r="CCD5" s="200"/>
      <c r="CCE5" s="200"/>
      <c r="CCF5" s="200"/>
      <c r="CCG5" s="200"/>
      <c r="CCH5" s="200"/>
      <c r="CCI5" s="200"/>
      <c r="CCJ5" s="200"/>
      <c r="CCK5" s="200"/>
      <c r="CCL5" s="200"/>
      <c r="CCM5" s="200"/>
      <c r="CCN5" s="200"/>
      <c r="CCO5" s="200"/>
      <c r="CCP5" s="200"/>
      <c r="CCQ5" s="200"/>
      <c r="CCR5" s="200"/>
      <c r="CCS5" s="200"/>
      <c r="CCT5" s="200"/>
      <c r="CCU5" s="200"/>
      <c r="CCV5" s="200"/>
      <c r="CCW5" s="200"/>
      <c r="CCX5" s="200"/>
      <c r="CCY5" s="200"/>
      <c r="CCZ5" s="200"/>
      <c r="CDA5" s="200"/>
      <c r="CDB5" s="200"/>
      <c r="CDC5" s="200"/>
      <c r="CDD5" s="200"/>
      <c r="CDE5" s="200"/>
      <c r="CDF5" s="200"/>
      <c r="CDG5" s="200"/>
      <c r="CDH5" s="200"/>
      <c r="CDI5" s="200"/>
      <c r="CDJ5" s="200"/>
      <c r="CDK5" s="200"/>
      <c r="CDL5" s="200"/>
      <c r="CDM5" s="200"/>
      <c r="CDN5" s="200"/>
      <c r="CDO5" s="200"/>
      <c r="CDP5" s="200"/>
      <c r="CDQ5" s="200"/>
      <c r="CDR5" s="200"/>
      <c r="CDS5" s="200"/>
      <c r="CDT5" s="200"/>
      <c r="CDU5" s="200"/>
      <c r="CDV5" s="200"/>
      <c r="CDW5" s="200"/>
      <c r="CDX5" s="200"/>
      <c r="CDY5" s="200"/>
      <c r="CDZ5" s="200"/>
      <c r="CEA5" s="200"/>
      <c r="CEB5" s="200"/>
      <c r="CEC5" s="200"/>
      <c r="CED5" s="200"/>
      <c r="CEE5" s="200"/>
      <c r="CEF5" s="200"/>
      <c r="CEG5" s="200"/>
      <c r="CEH5" s="200"/>
      <c r="CEI5" s="200"/>
      <c r="CEJ5" s="200"/>
      <c r="CEK5" s="200"/>
      <c r="CEL5" s="200"/>
      <c r="CEM5" s="200"/>
      <c r="CEN5" s="200"/>
      <c r="CEO5" s="200"/>
      <c r="CEP5" s="200"/>
      <c r="CEQ5" s="200"/>
      <c r="CER5" s="200"/>
      <c r="CES5" s="200"/>
      <c r="CET5" s="200"/>
      <c r="CEU5" s="200"/>
      <c r="CEV5" s="200"/>
      <c r="CEW5" s="200"/>
      <c r="CEX5" s="200"/>
      <c r="CEY5" s="200"/>
      <c r="CEZ5" s="200"/>
      <c r="CFA5" s="200"/>
      <c r="CFB5" s="200"/>
      <c r="CFC5" s="200"/>
      <c r="CFD5" s="200"/>
      <c r="CFE5" s="200"/>
      <c r="CFF5" s="200"/>
      <c r="CFG5" s="200"/>
      <c r="CFH5" s="200"/>
      <c r="CFI5" s="200"/>
      <c r="CFJ5" s="200"/>
      <c r="CFK5" s="200"/>
      <c r="CFL5" s="200"/>
      <c r="CFM5" s="200"/>
      <c r="CFN5" s="200"/>
      <c r="CFO5" s="200"/>
      <c r="CFP5" s="200"/>
      <c r="CFQ5" s="200"/>
      <c r="CFR5" s="200"/>
      <c r="CFS5" s="200"/>
      <c r="CFT5" s="200"/>
      <c r="CFU5" s="200"/>
      <c r="CFV5" s="200"/>
      <c r="CFW5" s="200"/>
      <c r="CFX5" s="200"/>
      <c r="CFY5" s="200"/>
      <c r="CFZ5" s="200"/>
      <c r="CGA5" s="200"/>
      <c r="CGB5" s="200"/>
      <c r="CGC5" s="200"/>
      <c r="CGD5" s="200"/>
      <c r="CGE5" s="200"/>
      <c r="CGF5" s="200"/>
      <c r="CGG5" s="200"/>
      <c r="CGH5" s="200"/>
      <c r="CGI5" s="200"/>
      <c r="CGJ5" s="200"/>
      <c r="CGK5" s="200"/>
      <c r="CGL5" s="200"/>
      <c r="CGM5" s="200"/>
      <c r="CGN5" s="200"/>
      <c r="CGO5" s="200"/>
      <c r="CGP5" s="200"/>
      <c r="CGQ5" s="200"/>
      <c r="CGR5" s="200"/>
      <c r="CGS5" s="200"/>
      <c r="CGT5" s="200"/>
      <c r="CGU5" s="200"/>
      <c r="CGV5" s="200"/>
      <c r="CGW5" s="200"/>
      <c r="CGX5" s="200"/>
      <c r="CGY5" s="200"/>
      <c r="CGZ5" s="200"/>
      <c r="CHA5" s="200"/>
      <c r="CHB5" s="200"/>
      <c r="CHC5" s="200"/>
      <c r="CHD5" s="200"/>
      <c r="CHE5" s="200"/>
      <c r="CHF5" s="200"/>
      <c r="CHG5" s="200"/>
      <c r="CHH5" s="200"/>
      <c r="CHI5" s="200"/>
      <c r="CHJ5" s="200"/>
      <c r="CHK5" s="200"/>
      <c r="CHL5" s="200"/>
      <c r="CHM5" s="200"/>
      <c r="CHN5" s="200"/>
      <c r="CHO5" s="200"/>
      <c r="CHP5" s="200"/>
      <c r="CHQ5" s="200"/>
      <c r="CHR5" s="200"/>
      <c r="CHS5" s="200"/>
      <c r="CHT5" s="200"/>
      <c r="CHU5" s="200"/>
      <c r="CHV5" s="200"/>
      <c r="CHW5" s="200"/>
      <c r="CHX5" s="200"/>
      <c r="CHY5" s="200"/>
      <c r="CHZ5" s="200"/>
      <c r="CIA5" s="200"/>
      <c r="CIB5" s="200"/>
      <c r="CIC5" s="200"/>
      <c r="CID5" s="200"/>
      <c r="CIE5" s="200"/>
      <c r="CIF5" s="200"/>
      <c r="CIG5" s="200"/>
      <c r="CIH5" s="200"/>
      <c r="CII5" s="200"/>
      <c r="CIJ5" s="200"/>
      <c r="CIK5" s="200"/>
      <c r="CIL5" s="200"/>
      <c r="CIM5" s="200"/>
      <c r="CIN5" s="200"/>
      <c r="CIO5" s="200"/>
      <c r="CIP5" s="200"/>
      <c r="CIQ5" s="200"/>
      <c r="CIR5" s="200"/>
      <c r="CIS5" s="200"/>
      <c r="CIT5" s="200"/>
      <c r="CIU5" s="200"/>
      <c r="CIV5" s="200"/>
      <c r="CIW5" s="200"/>
      <c r="CIX5" s="200"/>
      <c r="CIY5" s="200"/>
      <c r="CIZ5" s="200"/>
      <c r="CJA5" s="200"/>
      <c r="CJB5" s="200"/>
      <c r="CJC5" s="200"/>
      <c r="CJD5" s="200"/>
      <c r="CJE5" s="200"/>
      <c r="CJF5" s="200"/>
      <c r="CJG5" s="200"/>
      <c r="CJH5" s="200"/>
      <c r="CJI5" s="200"/>
      <c r="CJJ5" s="200"/>
      <c r="CJK5" s="200"/>
      <c r="CJL5" s="200"/>
      <c r="CJM5" s="200"/>
      <c r="CJN5" s="200"/>
      <c r="CJO5" s="200"/>
      <c r="CJP5" s="200"/>
      <c r="CJQ5" s="200"/>
      <c r="CJR5" s="200"/>
      <c r="CJS5" s="200"/>
      <c r="CJT5" s="200"/>
      <c r="CJU5" s="200"/>
      <c r="CJV5" s="200"/>
      <c r="CJW5" s="200"/>
      <c r="CJX5" s="200"/>
      <c r="CJY5" s="200"/>
      <c r="CJZ5" s="200"/>
      <c r="CKA5" s="200"/>
      <c r="CKB5" s="200"/>
      <c r="CKC5" s="200"/>
      <c r="CKD5" s="200"/>
      <c r="CKE5" s="200"/>
      <c r="CKF5" s="200"/>
      <c r="CKG5" s="200"/>
      <c r="CKH5" s="200"/>
      <c r="CKI5" s="200"/>
      <c r="CKJ5" s="200"/>
      <c r="CKK5" s="200"/>
      <c r="CKL5" s="200"/>
      <c r="CKM5" s="200"/>
      <c r="CKN5" s="200"/>
      <c r="CKO5" s="200"/>
      <c r="CKP5" s="200"/>
      <c r="CKQ5" s="200"/>
      <c r="CKR5" s="200"/>
      <c r="CKS5" s="200"/>
      <c r="CKT5" s="200"/>
      <c r="CKU5" s="200"/>
      <c r="CKV5" s="200"/>
      <c r="CKW5" s="200"/>
      <c r="CKX5" s="200"/>
      <c r="CKY5" s="200"/>
      <c r="CKZ5" s="200"/>
      <c r="CLA5" s="200"/>
      <c r="CLB5" s="200"/>
      <c r="CLC5" s="200"/>
      <c r="CLD5" s="200"/>
      <c r="CLE5" s="200"/>
      <c r="CLF5" s="200"/>
      <c r="CLG5" s="200"/>
      <c r="CLH5" s="200"/>
      <c r="CLI5" s="200"/>
      <c r="CLJ5" s="200"/>
      <c r="CLK5" s="200"/>
      <c r="CLL5" s="200"/>
      <c r="CLM5" s="200"/>
      <c r="CLN5" s="200"/>
      <c r="CLO5" s="200"/>
      <c r="CLP5" s="200"/>
      <c r="CLQ5" s="200"/>
      <c r="CLR5" s="200"/>
      <c r="CLS5" s="200"/>
      <c r="CLT5" s="200"/>
      <c r="CLU5" s="200"/>
      <c r="CLV5" s="200"/>
      <c r="CLW5" s="200"/>
      <c r="CLX5" s="200"/>
      <c r="CLY5" s="200"/>
      <c r="CLZ5" s="200"/>
      <c r="CMA5" s="200"/>
      <c r="CMB5" s="200"/>
      <c r="CMC5" s="200"/>
      <c r="CMD5" s="200"/>
      <c r="CME5" s="200"/>
      <c r="CMF5" s="200"/>
      <c r="CMG5" s="200"/>
      <c r="CMH5" s="200"/>
      <c r="CMI5" s="200"/>
      <c r="CMJ5" s="200"/>
      <c r="CMK5" s="200"/>
      <c r="CML5" s="200"/>
      <c r="CMM5" s="200"/>
      <c r="CMN5" s="200"/>
      <c r="CMO5" s="200"/>
      <c r="CMP5" s="200"/>
      <c r="CMQ5" s="200"/>
      <c r="CMR5" s="200"/>
      <c r="CMS5" s="200"/>
      <c r="CMT5" s="200"/>
      <c r="CMU5" s="200"/>
      <c r="CMV5" s="200"/>
      <c r="CMW5" s="200"/>
      <c r="CMX5" s="200"/>
      <c r="CMY5" s="200"/>
      <c r="CMZ5" s="200"/>
      <c r="CNA5" s="200"/>
      <c r="CNB5" s="200"/>
      <c r="CNC5" s="200"/>
      <c r="CND5" s="200"/>
      <c r="CNE5" s="200"/>
      <c r="CNF5" s="200"/>
      <c r="CNG5" s="200"/>
      <c r="CNH5" s="200"/>
      <c r="CNI5" s="200"/>
      <c r="CNJ5" s="200"/>
      <c r="CNK5" s="200"/>
      <c r="CNL5" s="200"/>
      <c r="CNM5" s="200"/>
      <c r="CNN5" s="200"/>
      <c r="CNO5" s="200"/>
      <c r="CNP5" s="200"/>
      <c r="CNQ5" s="200"/>
      <c r="CNR5" s="200"/>
      <c r="CNS5" s="200"/>
      <c r="CNT5" s="200"/>
      <c r="CNU5" s="200"/>
      <c r="CNV5" s="200"/>
      <c r="CNW5" s="200"/>
      <c r="CNX5" s="200"/>
      <c r="CNY5" s="200"/>
      <c r="CNZ5" s="200"/>
      <c r="COA5" s="200"/>
      <c r="COB5" s="200"/>
      <c r="COC5" s="200"/>
      <c r="COD5" s="200"/>
      <c r="COE5" s="200"/>
      <c r="COF5" s="200"/>
      <c r="COG5" s="200"/>
      <c r="COH5" s="200"/>
      <c r="COI5" s="200"/>
      <c r="COJ5" s="200"/>
      <c r="COK5" s="200"/>
      <c r="COL5" s="200"/>
      <c r="COM5" s="200"/>
      <c r="CON5" s="200"/>
      <c r="COO5" s="200"/>
      <c r="COP5" s="200"/>
      <c r="COQ5" s="200"/>
      <c r="COR5" s="200"/>
      <c r="COS5" s="200"/>
      <c r="COT5" s="200"/>
      <c r="COU5" s="200"/>
      <c r="COV5" s="200"/>
      <c r="COW5" s="200"/>
      <c r="COX5" s="200"/>
      <c r="COY5" s="200"/>
      <c r="COZ5" s="200"/>
      <c r="CPA5" s="200"/>
      <c r="CPB5" s="200"/>
      <c r="CPC5" s="200"/>
      <c r="CPD5" s="200"/>
      <c r="CPE5" s="200"/>
      <c r="CPF5" s="200"/>
      <c r="CPG5" s="200"/>
      <c r="CPH5" s="200"/>
      <c r="CPI5" s="200"/>
      <c r="CPJ5" s="200"/>
      <c r="CPK5" s="200"/>
      <c r="CPL5" s="200"/>
      <c r="CPM5" s="200"/>
      <c r="CPN5" s="200"/>
      <c r="CPO5" s="200"/>
      <c r="CPP5" s="200"/>
      <c r="CPQ5" s="200"/>
      <c r="CPR5" s="200"/>
      <c r="CPS5" s="200"/>
      <c r="CPT5" s="200"/>
      <c r="CPU5" s="200"/>
      <c r="CPV5" s="200"/>
      <c r="CPW5" s="200"/>
      <c r="CPX5" s="200"/>
      <c r="CPY5" s="200"/>
      <c r="CPZ5" s="200"/>
      <c r="CQA5" s="200"/>
      <c r="CQB5" s="200"/>
      <c r="CQC5" s="200"/>
      <c r="CQD5" s="200"/>
      <c r="CQE5" s="200"/>
      <c r="CQF5" s="200"/>
      <c r="CQG5" s="200"/>
      <c r="CQH5" s="200"/>
      <c r="CQI5" s="200"/>
      <c r="CQJ5" s="200"/>
      <c r="CQK5" s="200"/>
      <c r="CQL5" s="200"/>
      <c r="CQM5" s="200"/>
      <c r="CQN5" s="200"/>
      <c r="CQO5" s="200"/>
      <c r="CQP5" s="200"/>
      <c r="CQQ5" s="200"/>
      <c r="CQR5" s="200"/>
      <c r="CQS5" s="200"/>
      <c r="CQT5" s="200"/>
      <c r="CQU5" s="200"/>
      <c r="CQV5" s="200"/>
      <c r="CQW5" s="200"/>
      <c r="CQX5" s="200"/>
      <c r="CQY5" s="200"/>
      <c r="CQZ5" s="200"/>
      <c r="CRA5" s="200"/>
      <c r="CRB5" s="200"/>
      <c r="CRC5" s="200"/>
      <c r="CRD5" s="200"/>
      <c r="CRE5" s="200"/>
      <c r="CRF5" s="200"/>
      <c r="CRG5" s="200"/>
      <c r="CRH5" s="200"/>
      <c r="CRI5" s="200"/>
      <c r="CRJ5" s="200"/>
      <c r="CRK5" s="200"/>
      <c r="CRL5" s="200"/>
      <c r="CRM5" s="200"/>
      <c r="CRN5" s="200"/>
      <c r="CRO5" s="200"/>
      <c r="CRP5" s="200"/>
      <c r="CRQ5" s="200"/>
      <c r="CRR5" s="200"/>
      <c r="CRS5" s="200"/>
      <c r="CRT5" s="200"/>
      <c r="CRU5" s="200"/>
      <c r="CRV5" s="200"/>
      <c r="CRW5" s="200"/>
      <c r="CRX5" s="200"/>
      <c r="CRY5" s="200"/>
      <c r="CRZ5" s="200"/>
      <c r="CSA5" s="200"/>
      <c r="CSB5" s="200"/>
      <c r="CSC5" s="200"/>
      <c r="CSD5" s="200"/>
      <c r="CSE5" s="200"/>
      <c r="CSF5" s="200"/>
      <c r="CSG5" s="200"/>
      <c r="CSH5" s="200"/>
      <c r="CSI5" s="200"/>
      <c r="CSJ5" s="200"/>
      <c r="CSK5" s="200"/>
      <c r="CSL5" s="200"/>
      <c r="CSM5" s="200"/>
      <c r="CSN5" s="200"/>
      <c r="CSO5" s="200"/>
      <c r="CSP5" s="200"/>
      <c r="CSQ5" s="200"/>
      <c r="CSR5" s="200"/>
      <c r="CSS5" s="200"/>
      <c r="CST5" s="200"/>
      <c r="CSU5" s="200"/>
      <c r="CSV5" s="200"/>
      <c r="CSW5" s="200"/>
      <c r="CSX5" s="200"/>
      <c r="CSY5" s="200"/>
      <c r="CSZ5" s="200"/>
      <c r="CTA5" s="200"/>
      <c r="CTB5" s="200"/>
      <c r="CTC5" s="200"/>
      <c r="CTD5" s="200"/>
      <c r="CTE5" s="200"/>
      <c r="CTF5" s="200"/>
      <c r="CTG5" s="200"/>
      <c r="CTH5" s="200"/>
      <c r="CTI5" s="200"/>
      <c r="CTJ5" s="200"/>
      <c r="CTK5" s="200"/>
      <c r="CTL5" s="200"/>
      <c r="CTM5" s="200"/>
      <c r="CTN5" s="200"/>
      <c r="CTO5" s="200"/>
      <c r="CTP5" s="200"/>
      <c r="CTQ5" s="200"/>
      <c r="CTR5" s="200"/>
      <c r="CTS5" s="200"/>
      <c r="CTT5" s="200"/>
      <c r="CTU5" s="200"/>
      <c r="CTV5" s="200"/>
      <c r="CTW5" s="200"/>
      <c r="CTX5" s="200"/>
      <c r="CTY5" s="200"/>
      <c r="CTZ5" s="200"/>
      <c r="CUA5" s="200"/>
      <c r="CUB5" s="200"/>
      <c r="CUC5" s="200"/>
      <c r="CUD5" s="200"/>
      <c r="CUE5" s="200"/>
      <c r="CUF5" s="200"/>
      <c r="CUG5" s="200"/>
      <c r="CUH5" s="200"/>
      <c r="CUI5" s="200"/>
      <c r="CUJ5" s="200"/>
      <c r="CUK5" s="200"/>
      <c r="CUL5" s="200"/>
      <c r="CUM5" s="200"/>
      <c r="CUN5" s="200"/>
      <c r="CUO5" s="200"/>
      <c r="CUP5" s="200"/>
      <c r="CUQ5" s="200"/>
      <c r="CUR5" s="200"/>
      <c r="CUS5" s="200"/>
      <c r="CUT5" s="200"/>
      <c r="CUU5" s="200"/>
      <c r="CUV5" s="200"/>
      <c r="CUW5" s="200"/>
      <c r="CUX5" s="200"/>
      <c r="CUY5" s="200"/>
      <c r="CUZ5" s="200"/>
      <c r="CVA5" s="200"/>
      <c r="CVB5" s="200"/>
      <c r="CVC5" s="200"/>
      <c r="CVD5" s="200"/>
      <c r="CVE5" s="200"/>
      <c r="CVF5" s="200"/>
      <c r="CVG5" s="200"/>
      <c r="CVH5" s="200"/>
      <c r="CVI5" s="200"/>
      <c r="CVJ5" s="200"/>
      <c r="CVK5" s="200"/>
      <c r="CVL5" s="200"/>
      <c r="CVM5" s="200"/>
      <c r="CVN5" s="200"/>
      <c r="CVO5" s="200"/>
      <c r="CVP5" s="200"/>
      <c r="CVQ5" s="200"/>
      <c r="CVR5" s="200"/>
      <c r="CVS5" s="200"/>
      <c r="CVT5" s="200"/>
      <c r="CVU5" s="200"/>
      <c r="CVV5" s="200"/>
      <c r="CVW5" s="200"/>
      <c r="CVX5" s="200"/>
      <c r="CVY5" s="200"/>
      <c r="CVZ5" s="200"/>
      <c r="CWA5" s="200"/>
      <c r="CWB5" s="200"/>
      <c r="CWC5" s="200"/>
      <c r="CWD5" s="200"/>
      <c r="CWE5" s="200"/>
      <c r="CWF5" s="200"/>
      <c r="CWG5" s="200"/>
      <c r="CWH5" s="200"/>
      <c r="CWI5" s="200"/>
      <c r="CWJ5" s="200"/>
      <c r="CWK5" s="200"/>
      <c r="CWL5" s="200"/>
      <c r="CWM5" s="200"/>
      <c r="CWN5" s="200"/>
      <c r="CWO5" s="200"/>
      <c r="CWP5" s="200"/>
      <c r="CWQ5" s="200"/>
      <c r="CWR5" s="200"/>
      <c r="CWS5" s="200"/>
      <c r="CWT5" s="200"/>
      <c r="CWU5" s="200"/>
      <c r="CWV5" s="200"/>
      <c r="CWW5" s="200"/>
      <c r="CWX5" s="200"/>
      <c r="CWY5" s="200"/>
      <c r="CWZ5" s="200"/>
      <c r="CXA5" s="200"/>
      <c r="CXB5" s="200"/>
      <c r="CXC5" s="200"/>
      <c r="CXD5" s="200"/>
      <c r="CXE5" s="200"/>
      <c r="CXF5" s="200"/>
      <c r="CXG5" s="200"/>
      <c r="CXH5" s="200"/>
      <c r="CXI5" s="200"/>
      <c r="CXJ5" s="200"/>
      <c r="CXK5" s="200"/>
      <c r="CXL5" s="200"/>
      <c r="CXM5" s="200"/>
      <c r="CXN5" s="200"/>
      <c r="CXO5" s="200"/>
      <c r="CXP5" s="200"/>
      <c r="CXQ5" s="200"/>
      <c r="CXR5" s="200"/>
      <c r="CXS5" s="200"/>
      <c r="CXT5" s="200"/>
      <c r="CXU5" s="200"/>
      <c r="CXV5" s="200"/>
      <c r="CXW5" s="200"/>
      <c r="CXX5" s="200"/>
      <c r="CXY5" s="200"/>
      <c r="CXZ5" s="200"/>
      <c r="CYA5" s="200"/>
      <c r="CYB5" s="200"/>
      <c r="CYC5" s="200"/>
      <c r="CYD5" s="200"/>
      <c r="CYE5" s="200"/>
      <c r="CYF5" s="200"/>
      <c r="CYG5" s="200"/>
      <c r="CYH5" s="200"/>
      <c r="CYI5" s="200"/>
      <c r="CYJ5" s="200"/>
      <c r="CYK5" s="200"/>
      <c r="CYL5" s="200"/>
      <c r="CYM5" s="200"/>
      <c r="CYN5" s="200"/>
      <c r="CYO5" s="200"/>
      <c r="CYP5" s="200"/>
      <c r="CYQ5" s="200"/>
      <c r="CYR5" s="200"/>
      <c r="CYS5" s="200"/>
      <c r="CYT5" s="200"/>
      <c r="CYU5" s="200"/>
      <c r="CYV5" s="200"/>
      <c r="CYW5" s="200"/>
      <c r="CYX5" s="200"/>
      <c r="CYY5" s="200"/>
      <c r="CYZ5" s="200"/>
      <c r="CZA5" s="200"/>
      <c r="CZB5" s="200"/>
      <c r="CZC5" s="200"/>
      <c r="CZD5" s="200"/>
      <c r="CZE5" s="200"/>
      <c r="CZF5" s="200"/>
      <c r="CZG5" s="200"/>
      <c r="CZH5" s="200"/>
      <c r="CZI5" s="200"/>
      <c r="CZJ5" s="200"/>
      <c r="CZK5" s="200"/>
      <c r="CZL5" s="200"/>
      <c r="CZM5" s="200"/>
      <c r="CZN5" s="200"/>
      <c r="CZO5" s="200"/>
      <c r="CZP5" s="200"/>
      <c r="CZQ5" s="200"/>
      <c r="CZR5" s="200"/>
      <c r="CZS5" s="200"/>
      <c r="CZT5" s="200"/>
      <c r="CZU5" s="200"/>
      <c r="CZV5" s="200"/>
      <c r="CZW5" s="200"/>
      <c r="CZX5" s="200"/>
      <c r="CZY5" s="200"/>
      <c r="CZZ5" s="200"/>
      <c r="DAA5" s="200"/>
      <c r="DAB5" s="200"/>
      <c r="DAC5" s="200"/>
      <c r="DAD5" s="200"/>
      <c r="DAE5" s="200"/>
      <c r="DAF5" s="200"/>
      <c r="DAG5" s="200"/>
      <c r="DAH5" s="200"/>
      <c r="DAI5" s="200"/>
      <c r="DAJ5" s="200"/>
      <c r="DAK5" s="200"/>
      <c r="DAL5" s="200"/>
      <c r="DAM5" s="200"/>
      <c r="DAN5" s="200"/>
      <c r="DAO5" s="200"/>
      <c r="DAP5" s="200"/>
      <c r="DAQ5" s="200"/>
      <c r="DAR5" s="200"/>
      <c r="DAS5" s="200"/>
      <c r="DAT5" s="200"/>
      <c r="DAU5" s="200"/>
      <c r="DAV5" s="200"/>
      <c r="DAW5" s="200"/>
      <c r="DAX5" s="200"/>
      <c r="DAY5" s="200"/>
      <c r="DAZ5" s="200"/>
      <c r="DBA5" s="200"/>
      <c r="DBB5" s="200"/>
      <c r="DBC5" s="200"/>
      <c r="DBD5" s="200"/>
      <c r="DBE5" s="200"/>
      <c r="DBF5" s="200"/>
      <c r="DBG5" s="200"/>
      <c r="DBH5" s="200"/>
      <c r="DBI5" s="200"/>
      <c r="DBJ5" s="200"/>
      <c r="DBK5" s="200"/>
      <c r="DBL5" s="200"/>
      <c r="DBM5" s="200"/>
      <c r="DBN5" s="200"/>
      <c r="DBO5" s="200"/>
      <c r="DBP5" s="200"/>
      <c r="DBQ5" s="200"/>
      <c r="DBR5" s="200"/>
      <c r="DBS5" s="200"/>
      <c r="DBT5" s="200"/>
      <c r="DBU5" s="200"/>
      <c r="DBV5" s="200"/>
      <c r="DBW5" s="200"/>
      <c r="DBX5" s="200"/>
      <c r="DBY5" s="200"/>
      <c r="DBZ5" s="200"/>
      <c r="DCA5" s="200"/>
      <c r="DCB5" s="200"/>
      <c r="DCC5" s="200"/>
      <c r="DCD5" s="200"/>
      <c r="DCE5" s="200"/>
      <c r="DCF5" s="200"/>
      <c r="DCG5" s="200"/>
      <c r="DCH5" s="200"/>
      <c r="DCI5" s="200"/>
      <c r="DCJ5" s="200"/>
      <c r="DCK5" s="200"/>
      <c r="DCL5" s="200"/>
      <c r="DCM5" s="200"/>
      <c r="DCN5" s="200"/>
      <c r="DCO5" s="200"/>
      <c r="DCP5" s="200"/>
      <c r="DCQ5" s="200"/>
      <c r="DCR5" s="200"/>
      <c r="DCS5" s="200"/>
      <c r="DCT5" s="200"/>
      <c r="DCU5" s="200"/>
      <c r="DCV5" s="200"/>
      <c r="DCW5" s="200"/>
      <c r="DCX5" s="200"/>
      <c r="DCY5" s="200"/>
      <c r="DCZ5" s="200"/>
      <c r="DDA5" s="200"/>
      <c r="DDB5" s="200"/>
      <c r="DDC5" s="200"/>
      <c r="DDD5" s="200"/>
      <c r="DDE5" s="200"/>
      <c r="DDF5" s="200"/>
      <c r="DDG5" s="200"/>
      <c r="DDH5" s="200"/>
      <c r="DDI5" s="200"/>
      <c r="DDJ5" s="200"/>
      <c r="DDK5" s="200"/>
      <c r="DDL5" s="200"/>
      <c r="DDM5" s="200"/>
      <c r="DDN5" s="200"/>
      <c r="DDO5" s="200"/>
      <c r="DDP5" s="200"/>
      <c r="DDQ5" s="200"/>
      <c r="DDR5" s="200"/>
      <c r="DDS5" s="200"/>
      <c r="DDT5" s="200"/>
      <c r="DDU5" s="200"/>
      <c r="DDV5" s="200"/>
      <c r="DDW5" s="200"/>
      <c r="DDX5" s="200"/>
      <c r="DDY5" s="200"/>
      <c r="DDZ5" s="200"/>
      <c r="DEA5" s="200"/>
      <c r="DEB5" s="200"/>
      <c r="DEC5" s="200"/>
      <c r="DED5" s="200"/>
      <c r="DEE5" s="200"/>
      <c r="DEF5" s="200"/>
      <c r="DEG5" s="200"/>
      <c r="DEH5" s="200"/>
      <c r="DEI5" s="200"/>
      <c r="DEJ5" s="200"/>
      <c r="DEK5" s="200"/>
      <c r="DEL5" s="200"/>
      <c r="DEM5" s="200"/>
      <c r="DEN5" s="200"/>
      <c r="DEO5" s="200"/>
      <c r="DEP5" s="200"/>
      <c r="DEQ5" s="200"/>
      <c r="DER5" s="200"/>
      <c r="DES5" s="200"/>
      <c r="DET5" s="200"/>
      <c r="DEU5" s="200"/>
      <c r="DEV5" s="200"/>
      <c r="DEW5" s="200"/>
      <c r="DEX5" s="200"/>
      <c r="DEY5" s="200"/>
      <c r="DEZ5" s="200"/>
      <c r="DFA5" s="200"/>
      <c r="DFB5" s="200"/>
      <c r="DFC5" s="200"/>
      <c r="DFD5" s="200"/>
      <c r="DFE5" s="200"/>
      <c r="DFF5" s="200"/>
      <c r="DFG5" s="200"/>
      <c r="DFH5" s="200"/>
      <c r="DFI5" s="200"/>
      <c r="DFJ5" s="200"/>
      <c r="DFK5" s="200"/>
      <c r="DFL5" s="200"/>
      <c r="DFM5" s="200"/>
      <c r="DFN5" s="200"/>
      <c r="DFO5" s="200"/>
      <c r="DFP5" s="200"/>
      <c r="DFQ5" s="200"/>
      <c r="DFR5" s="200"/>
      <c r="DFS5" s="200"/>
      <c r="DFT5" s="200"/>
      <c r="DFU5" s="200"/>
      <c r="DFV5" s="200"/>
      <c r="DFW5" s="200"/>
      <c r="DFX5" s="200"/>
      <c r="DFY5" s="200"/>
      <c r="DFZ5" s="200"/>
      <c r="DGA5" s="200"/>
      <c r="DGB5" s="200"/>
      <c r="DGC5" s="200"/>
      <c r="DGD5" s="200"/>
      <c r="DGE5" s="200"/>
      <c r="DGF5" s="200"/>
      <c r="DGG5" s="200"/>
      <c r="DGH5" s="200"/>
      <c r="DGI5" s="200"/>
      <c r="DGJ5" s="200"/>
      <c r="DGK5" s="200"/>
      <c r="DGL5" s="200"/>
      <c r="DGM5" s="200"/>
      <c r="DGN5" s="200"/>
      <c r="DGO5" s="200"/>
      <c r="DGP5" s="200"/>
      <c r="DGQ5" s="200"/>
      <c r="DGR5" s="200"/>
      <c r="DGS5" s="200"/>
      <c r="DGT5" s="200"/>
      <c r="DGU5" s="200"/>
      <c r="DGV5" s="200"/>
      <c r="DGW5" s="200"/>
      <c r="DGX5" s="200"/>
      <c r="DGY5" s="200"/>
      <c r="DGZ5" s="200"/>
      <c r="DHA5" s="200"/>
      <c r="DHB5" s="200"/>
      <c r="DHC5" s="200"/>
      <c r="DHD5" s="200"/>
      <c r="DHE5" s="200"/>
      <c r="DHF5" s="200"/>
      <c r="DHG5" s="200"/>
      <c r="DHH5" s="200"/>
      <c r="DHI5" s="200"/>
      <c r="DHJ5" s="200"/>
      <c r="DHK5" s="200"/>
      <c r="DHL5" s="200"/>
      <c r="DHM5" s="200"/>
      <c r="DHN5" s="200"/>
      <c r="DHO5" s="200"/>
      <c r="DHP5" s="200"/>
      <c r="DHQ5" s="200"/>
      <c r="DHR5" s="200"/>
      <c r="DHS5" s="200"/>
      <c r="DHT5" s="200"/>
      <c r="DHU5" s="200"/>
      <c r="DHV5" s="200"/>
      <c r="DHW5" s="200"/>
      <c r="DHX5" s="200"/>
      <c r="DHY5" s="200"/>
      <c r="DHZ5" s="200"/>
      <c r="DIA5" s="200"/>
      <c r="DIB5" s="200"/>
      <c r="DIC5" s="200"/>
      <c r="DID5" s="200"/>
      <c r="DIE5" s="200"/>
      <c r="DIF5" s="200"/>
      <c r="DIG5" s="200"/>
      <c r="DIH5" s="200"/>
      <c r="DII5" s="200"/>
      <c r="DIJ5" s="200"/>
      <c r="DIK5" s="200"/>
      <c r="DIL5" s="200"/>
      <c r="DIM5" s="200"/>
      <c r="DIN5" s="200"/>
      <c r="DIO5" s="200"/>
      <c r="DIP5" s="200"/>
      <c r="DIQ5" s="200"/>
      <c r="DIR5" s="200"/>
      <c r="DIS5" s="200"/>
      <c r="DIT5" s="200"/>
      <c r="DIU5" s="200"/>
      <c r="DIV5" s="200"/>
      <c r="DIW5" s="200"/>
      <c r="DIX5" s="200"/>
      <c r="DIY5" s="200"/>
      <c r="DIZ5" s="200"/>
      <c r="DJA5" s="200"/>
      <c r="DJB5" s="200"/>
      <c r="DJC5" s="200"/>
      <c r="DJD5" s="200"/>
      <c r="DJE5" s="200"/>
      <c r="DJF5" s="200"/>
      <c r="DJG5" s="200"/>
      <c r="DJH5" s="200"/>
      <c r="DJI5" s="200"/>
      <c r="DJJ5" s="200"/>
      <c r="DJK5" s="200"/>
      <c r="DJL5" s="200"/>
      <c r="DJM5" s="200"/>
      <c r="DJN5" s="200"/>
      <c r="DJO5" s="200"/>
      <c r="DJP5" s="200"/>
      <c r="DJQ5" s="200"/>
      <c r="DJR5" s="200"/>
      <c r="DJS5" s="200"/>
      <c r="DJT5" s="200"/>
      <c r="DJU5" s="200"/>
      <c r="DJV5" s="200"/>
      <c r="DJW5" s="200"/>
      <c r="DJX5" s="200"/>
      <c r="DJY5" s="200"/>
      <c r="DJZ5" s="200"/>
      <c r="DKA5" s="200"/>
      <c r="DKB5" s="200"/>
      <c r="DKC5" s="200"/>
      <c r="DKD5" s="200"/>
      <c r="DKE5" s="200"/>
      <c r="DKF5" s="200"/>
      <c r="DKG5" s="200"/>
      <c r="DKH5" s="200"/>
      <c r="DKI5" s="200"/>
      <c r="DKJ5" s="200"/>
      <c r="DKK5" s="200"/>
      <c r="DKL5" s="200"/>
      <c r="DKM5" s="200"/>
      <c r="DKN5" s="200"/>
      <c r="DKO5" s="200"/>
      <c r="DKP5" s="200"/>
      <c r="DKQ5" s="200"/>
      <c r="DKR5" s="200"/>
      <c r="DKS5" s="200"/>
      <c r="DKT5" s="200"/>
      <c r="DKU5" s="200"/>
      <c r="DKV5" s="200"/>
      <c r="DKW5" s="200"/>
      <c r="DKX5" s="200"/>
      <c r="DKY5" s="200"/>
      <c r="DKZ5" s="200"/>
      <c r="DLA5" s="200"/>
      <c r="DLB5" s="200"/>
      <c r="DLC5" s="200"/>
      <c r="DLD5" s="200"/>
      <c r="DLE5" s="200"/>
      <c r="DLF5" s="200"/>
      <c r="DLG5" s="200"/>
      <c r="DLH5" s="200"/>
      <c r="DLI5" s="200"/>
      <c r="DLJ5" s="200"/>
      <c r="DLK5" s="200"/>
      <c r="DLL5" s="200"/>
      <c r="DLM5" s="200"/>
      <c r="DLN5" s="200"/>
      <c r="DLO5" s="200"/>
      <c r="DLP5" s="200"/>
      <c r="DLQ5" s="200"/>
      <c r="DLR5" s="200"/>
      <c r="DLS5" s="200"/>
      <c r="DLT5" s="200"/>
      <c r="DLU5" s="200"/>
      <c r="DLV5" s="200"/>
      <c r="DLW5" s="200"/>
      <c r="DLX5" s="200"/>
      <c r="DLY5" s="200"/>
      <c r="DLZ5" s="200"/>
      <c r="DMA5" s="200"/>
      <c r="DMB5" s="200"/>
      <c r="DMC5" s="200"/>
      <c r="DMD5" s="200"/>
      <c r="DME5" s="200"/>
      <c r="DMF5" s="200"/>
      <c r="DMG5" s="200"/>
      <c r="DMH5" s="200"/>
      <c r="DMI5" s="200"/>
      <c r="DMJ5" s="200"/>
      <c r="DMK5" s="200"/>
      <c r="DML5" s="200"/>
      <c r="DMM5" s="200"/>
      <c r="DMN5" s="200"/>
      <c r="DMO5" s="200"/>
      <c r="DMP5" s="200"/>
      <c r="DMQ5" s="200"/>
      <c r="DMR5" s="200"/>
      <c r="DMS5" s="200"/>
      <c r="DMT5" s="200"/>
      <c r="DMU5" s="200"/>
      <c r="DMV5" s="200"/>
      <c r="DMW5" s="200"/>
      <c r="DMX5" s="200"/>
      <c r="DMY5" s="200"/>
      <c r="DMZ5" s="200"/>
      <c r="DNA5" s="200"/>
      <c r="DNB5" s="200"/>
      <c r="DNC5" s="200"/>
      <c r="DND5" s="200"/>
      <c r="DNE5" s="200"/>
      <c r="DNF5" s="200"/>
      <c r="DNG5" s="200"/>
      <c r="DNH5" s="200"/>
      <c r="DNI5" s="200"/>
      <c r="DNJ5" s="200"/>
      <c r="DNK5" s="200"/>
      <c r="DNL5" s="200"/>
      <c r="DNM5" s="200"/>
      <c r="DNN5" s="200"/>
      <c r="DNO5" s="200"/>
      <c r="DNP5" s="200"/>
      <c r="DNQ5" s="200"/>
      <c r="DNR5" s="200"/>
      <c r="DNS5" s="200"/>
      <c r="DNT5" s="200"/>
      <c r="DNU5" s="200"/>
      <c r="DNV5" s="200"/>
      <c r="DNW5" s="200"/>
      <c r="DNX5" s="200"/>
      <c r="DNY5" s="200"/>
      <c r="DNZ5" s="200"/>
      <c r="DOA5" s="200"/>
      <c r="DOB5" s="200"/>
      <c r="DOC5" s="200"/>
      <c r="DOD5" s="200"/>
      <c r="DOE5" s="200"/>
      <c r="DOF5" s="200"/>
      <c r="DOG5" s="200"/>
      <c r="DOH5" s="200"/>
      <c r="DOI5" s="200"/>
      <c r="DOJ5" s="200"/>
      <c r="DOK5" s="200"/>
      <c r="DOL5" s="200"/>
      <c r="DOM5" s="200"/>
      <c r="DON5" s="200"/>
      <c r="DOO5" s="200"/>
      <c r="DOP5" s="200"/>
      <c r="DOQ5" s="200"/>
      <c r="DOR5" s="200"/>
      <c r="DOS5" s="200"/>
      <c r="DOT5" s="200"/>
      <c r="DOU5" s="200"/>
      <c r="DOV5" s="200"/>
      <c r="DOW5" s="200"/>
      <c r="DOX5" s="200"/>
      <c r="DOY5" s="200"/>
      <c r="DOZ5" s="200"/>
      <c r="DPA5" s="200"/>
      <c r="DPB5" s="200"/>
      <c r="DPC5" s="200"/>
      <c r="DPD5" s="200"/>
      <c r="DPE5" s="200"/>
      <c r="DPF5" s="200"/>
      <c r="DPG5" s="200"/>
      <c r="DPH5" s="200"/>
      <c r="DPI5" s="200"/>
      <c r="DPJ5" s="200"/>
      <c r="DPK5" s="200"/>
      <c r="DPL5" s="200"/>
      <c r="DPM5" s="200"/>
      <c r="DPN5" s="200"/>
      <c r="DPO5" s="200"/>
      <c r="DPP5" s="200"/>
      <c r="DPQ5" s="200"/>
      <c r="DPR5" s="200"/>
      <c r="DPS5" s="200"/>
      <c r="DPT5" s="200"/>
      <c r="DPU5" s="200"/>
      <c r="DPV5" s="200"/>
      <c r="DPW5" s="200"/>
      <c r="DPX5" s="200"/>
      <c r="DPY5" s="200"/>
      <c r="DPZ5" s="200"/>
      <c r="DQA5" s="200"/>
      <c r="DQB5" s="200"/>
      <c r="DQC5" s="200"/>
      <c r="DQD5" s="200"/>
      <c r="DQE5" s="200"/>
      <c r="DQF5" s="200"/>
      <c r="DQG5" s="200"/>
      <c r="DQH5" s="200"/>
      <c r="DQI5" s="200"/>
      <c r="DQJ5" s="200"/>
      <c r="DQK5" s="200"/>
      <c r="DQL5" s="200"/>
      <c r="DQM5" s="200"/>
      <c r="DQN5" s="200"/>
      <c r="DQO5" s="200"/>
      <c r="DQP5" s="200"/>
      <c r="DQQ5" s="200"/>
      <c r="DQR5" s="200"/>
      <c r="DQS5" s="200"/>
      <c r="DQT5" s="200"/>
      <c r="DQU5" s="200"/>
      <c r="DQV5" s="200"/>
      <c r="DQW5" s="200"/>
      <c r="DQX5" s="200"/>
      <c r="DQY5" s="200"/>
      <c r="DQZ5" s="200"/>
      <c r="DRA5" s="200"/>
      <c r="DRB5" s="200"/>
      <c r="DRC5" s="200"/>
      <c r="DRD5" s="200"/>
      <c r="DRE5" s="200"/>
      <c r="DRF5" s="200"/>
      <c r="DRG5" s="200"/>
      <c r="DRH5" s="200"/>
      <c r="DRI5" s="200"/>
      <c r="DRJ5" s="200"/>
      <c r="DRK5" s="200"/>
      <c r="DRL5" s="200"/>
      <c r="DRM5" s="200"/>
      <c r="DRN5" s="200"/>
      <c r="DRO5" s="200"/>
      <c r="DRP5" s="200"/>
      <c r="DRQ5" s="200"/>
      <c r="DRR5" s="200"/>
      <c r="DRS5" s="200"/>
      <c r="DRT5" s="200"/>
      <c r="DRU5" s="200"/>
      <c r="DRV5" s="200"/>
      <c r="DRW5" s="200"/>
      <c r="DRX5" s="200"/>
      <c r="DRY5" s="200"/>
      <c r="DRZ5" s="200"/>
      <c r="DSA5" s="200"/>
      <c r="DSB5" s="200"/>
      <c r="DSC5" s="200"/>
      <c r="DSD5" s="200"/>
      <c r="DSE5" s="200"/>
      <c r="DSF5" s="200"/>
      <c r="DSG5" s="200"/>
      <c r="DSH5" s="200"/>
      <c r="DSI5" s="200"/>
      <c r="DSJ5" s="200"/>
      <c r="DSK5" s="200"/>
      <c r="DSL5" s="200"/>
      <c r="DSM5" s="200"/>
      <c r="DSN5" s="200"/>
      <c r="DSO5" s="200"/>
      <c r="DSP5" s="200"/>
      <c r="DSQ5" s="200"/>
      <c r="DSR5" s="200"/>
      <c r="DSS5" s="200"/>
      <c r="DST5" s="200"/>
      <c r="DSU5" s="200"/>
      <c r="DSV5" s="200"/>
      <c r="DSW5" s="200"/>
      <c r="DSX5" s="200"/>
      <c r="DSY5" s="200"/>
      <c r="DSZ5" s="200"/>
      <c r="DTA5" s="200"/>
      <c r="DTB5" s="200"/>
      <c r="DTC5" s="200"/>
      <c r="DTD5" s="200"/>
      <c r="DTE5" s="200"/>
      <c r="DTF5" s="200"/>
      <c r="DTG5" s="200"/>
      <c r="DTH5" s="200"/>
      <c r="DTI5" s="200"/>
      <c r="DTJ5" s="200"/>
      <c r="DTK5" s="200"/>
      <c r="DTL5" s="200"/>
      <c r="DTM5" s="200"/>
      <c r="DTN5" s="200"/>
      <c r="DTO5" s="200"/>
      <c r="DTP5" s="200"/>
      <c r="DTQ5" s="200"/>
      <c r="DTR5" s="200"/>
      <c r="DTS5" s="200"/>
      <c r="DTT5" s="200"/>
      <c r="DTU5" s="200"/>
      <c r="DTV5" s="200"/>
      <c r="DTW5" s="200"/>
      <c r="DTX5" s="200"/>
      <c r="DTY5" s="200"/>
      <c r="DTZ5" s="200"/>
      <c r="DUA5" s="200"/>
      <c r="DUB5" s="200"/>
      <c r="DUC5" s="200"/>
      <c r="DUD5" s="200"/>
      <c r="DUE5" s="200"/>
      <c r="DUF5" s="200"/>
      <c r="DUG5" s="200"/>
      <c r="DUH5" s="200"/>
      <c r="DUI5" s="200"/>
      <c r="DUJ5" s="200"/>
      <c r="DUK5" s="200"/>
      <c r="DUL5" s="200"/>
      <c r="DUM5" s="200"/>
      <c r="DUN5" s="200"/>
      <c r="DUO5" s="200"/>
      <c r="DUP5" s="200"/>
      <c r="DUQ5" s="200"/>
      <c r="DUR5" s="200"/>
      <c r="DUS5" s="200"/>
      <c r="DUT5" s="200"/>
      <c r="DUU5" s="200"/>
      <c r="DUV5" s="200"/>
      <c r="DUW5" s="200"/>
      <c r="DUX5" s="200"/>
      <c r="DUY5" s="200"/>
      <c r="DUZ5" s="200"/>
      <c r="DVA5" s="200"/>
      <c r="DVB5" s="200"/>
      <c r="DVC5" s="200"/>
      <c r="DVD5" s="200"/>
      <c r="DVE5" s="200"/>
      <c r="DVF5" s="200"/>
      <c r="DVG5" s="200"/>
      <c r="DVH5" s="200"/>
      <c r="DVI5" s="200"/>
      <c r="DVJ5" s="200"/>
      <c r="DVK5" s="200"/>
      <c r="DVL5" s="200"/>
      <c r="DVM5" s="200"/>
      <c r="DVN5" s="200"/>
      <c r="DVO5" s="200"/>
      <c r="DVP5" s="200"/>
      <c r="DVQ5" s="200"/>
      <c r="DVR5" s="200"/>
      <c r="DVS5" s="200"/>
      <c r="DVT5" s="200"/>
      <c r="DVU5" s="200"/>
      <c r="DVV5" s="200"/>
      <c r="DVW5" s="200"/>
      <c r="DVX5" s="200"/>
      <c r="DVY5" s="200"/>
      <c r="DVZ5" s="200"/>
      <c r="DWA5" s="200"/>
      <c r="DWB5" s="200"/>
      <c r="DWC5" s="200"/>
      <c r="DWD5" s="200"/>
      <c r="DWE5" s="200"/>
      <c r="DWF5" s="200"/>
      <c r="DWG5" s="200"/>
      <c r="DWH5" s="200"/>
      <c r="DWI5" s="200"/>
      <c r="DWJ5" s="200"/>
      <c r="DWK5" s="200"/>
      <c r="DWL5" s="200"/>
      <c r="DWM5" s="200"/>
      <c r="DWN5" s="200"/>
      <c r="DWO5" s="200"/>
      <c r="DWP5" s="200"/>
      <c r="DWQ5" s="200"/>
      <c r="DWR5" s="200"/>
      <c r="DWS5" s="200"/>
      <c r="DWT5" s="200"/>
      <c r="DWU5" s="200"/>
      <c r="DWV5" s="200"/>
      <c r="DWW5" s="200"/>
      <c r="DWX5" s="200"/>
      <c r="DWY5" s="200"/>
      <c r="DWZ5" s="200"/>
      <c r="DXA5" s="200"/>
      <c r="DXB5" s="200"/>
      <c r="DXC5" s="200"/>
      <c r="DXD5" s="200"/>
      <c r="DXE5" s="200"/>
      <c r="DXF5" s="200"/>
      <c r="DXG5" s="200"/>
      <c r="DXH5" s="200"/>
      <c r="DXI5" s="200"/>
      <c r="DXJ5" s="200"/>
      <c r="DXK5" s="200"/>
      <c r="DXL5" s="200"/>
      <c r="DXM5" s="200"/>
      <c r="DXN5" s="200"/>
      <c r="DXO5" s="200"/>
      <c r="DXP5" s="200"/>
      <c r="DXQ5" s="200"/>
      <c r="DXR5" s="200"/>
      <c r="DXS5" s="200"/>
      <c r="DXT5" s="200"/>
      <c r="DXU5" s="200"/>
      <c r="DXV5" s="200"/>
      <c r="DXW5" s="200"/>
      <c r="DXX5" s="200"/>
      <c r="DXY5" s="200"/>
      <c r="DXZ5" s="200"/>
      <c r="DYA5" s="200"/>
      <c r="DYB5" s="200"/>
      <c r="DYC5" s="200"/>
      <c r="DYD5" s="200"/>
      <c r="DYE5" s="200"/>
      <c r="DYF5" s="200"/>
      <c r="DYG5" s="200"/>
      <c r="DYH5" s="200"/>
      <c r="DYI5" s="200"/>
      <c r="DYJ5" s="200"/>
      <c r="DYK5" s="200"/>
      <c r="DYL5" s="200"/>
      <c r="DYM5" s="200"/>
      <c r="DYN5" s="200"/>
      <c r="DYO5" s="200"/>
      <c r="DYP5" s="200"/>
      <c r="DYQ5" s="200"/>
      <c r="DYR5" s="200"/>
      <c r="DYS5" s="200"/>
      <c r="DYT5" s="200"/>
      <c r="DYU5" s="200"/>
      <c r="DYV5" s="200"/>
      <c r="DYW5" s="200"/>
      <c r="DYX5" s="200"/>
      <c r="DYY5" s="200"/>
      <c r="DYZ5" s="200"/>
      <c r="DZA5" s="200"/>
      <c r="DZB5" s="200"/>
      <c r="DZC5" s="200"/>
      <c r="DZD5" s="200"/>
      <c r="DZE5" s="200"/>
      <c r="DZF5" s="200"/>
      <c r="DZG5" s="200"/>
      <c r="DZH5" s="200"/>
      <c r="DZI5" s="200"/>
      <c r="DZJ5" s="200"/>
      <c r="DZK5" s="200"/>
      <c r="DZL5" s="200"/>
      <c r="DZM5" s="200"/>
      <c r="DZN5" s="200"/>
      <c r="DZO5" s="200"/>
      <c r="DZP5" s="200"/>
      <c r="DZQ5" s="200"/>
      <c r="DZR5" s="200"/>
      <c r="DZS5" s="200"/>
      <c r="DZT5" s="200"/>
      <c r="DZU5" s="200"/>
      <c r="DZV5" s="200"/>
      <c r="DZW5" s="200"/>
      <c r="DZX5" s="200"/>
      <c r="DZY5" s="200"/>
      <c r="DZZ5" s="200"/>
      <c r="EAA5" s="200"/>
      <c r="EAB5" s="200"/>
      <c r="EAC5" s="200"/>
      <c r="EAD5" s="200"/>
      <c r="EAE5" s="200"/>
      <c r="EAF5" s="200"/>
      <c r="EAG5" s="200"/>
      <c r="EAH5" s="200"/>
      <c r="EAI5" s="200"/>
      <c r="EAJ5" s="200"/>
      <c r="EAK5" s="200"/>
      <c r="EAL5" s="200"/>
      <c r="EAM5" s="200"/>
      <c r="EAN5" s="200"/>
      <c r="EAO5" s="200"/>
      <c r="EAP5" s="200"/>
      <c r="EAQ5" s="200"/>
      <c r="EAR5" s="200"/>
      <c r="EAS5" s="200"/>
      <c r="EAT5" s="200"/>
      <c r="EAU5" s="200"/>
      <c r="EAV5" s="200"/>
      <c r="EAW5" s="200"/>
      <c r="EAX5" s="200"/>
      <c r="EAY5" s="200"/>
      <c r="EAZ5" s="200"/>
      <c r="EBA5" s="200"/>
      <c r="EBB5" s="200"/>
      <c r="EBC5" s="200"/>
      <c r="EBD5" s="200"/>
      <c r="EBE5" s="200"/>
      <c r="EBF5" s="200"/>
      <c r="EBG5" s="200"/>
      <c r="EBH5" s="200"/>
      <c r="EBI5" s="200"/>
      <c r="EBJ5" s="200"/>
      <c r="EBK5" s="200"/>
      <c r="EBL5" s="200"/>
      <c r="EBM5" s="200"/>
      <c r="EBN5" s="200"/>
      <c r="EBO5" s="200"/>
      <c r="EBP5" s="200"/>
      <c r="EBQ5" s="200"/>
      <c r="EBR5" s="200"/>
      <c r="EBS5" s="200"/>
      <c r="EBT5" s="200"/>
      <c r="EBU5" s="200"/>
      <c r="EBV5" s="200"/>
      <c r="EBW5" s="200"/>
      <c r="EBX5" s="200"/>
      <c r="EBY5" s="200"/>
      <c r="EBZ5" s="200"/>
      <c r="ECA5" s="200"/>
      <c r="ECB5" s="200"/>
      <c r="ECC5" s="200"/>
      <c r="ECD5" s="200"/>
      <c r="ECE5" s="200"/>
      <c r="ECF5" s="200"/>
      <c r="ECG5" s="200"/>
      <c r="ECH5" s="200"/>
      <c r="ECI5" s="200"/>
      <c r="ECJ5" s="200"/>
      <c r="ECK5" s="200"/>
      <c r="ECL5" s="200"/>
      <c r="ECM5" s="200"/>
      <c r="ECN5" s="200"/>
      <c r="ECO5" s="200"/>
      <c r="ECP5" s="200"/>
      <c r="ECQ5" s="200"/>
      <c r="ECR5" s="200"/>
      <c r="ECS5" s="200"/>
      <c r="ECT5" s="200"/>
      <c r="ECU5" s="200"/>
      <c r="ECV5" s="200"/>
      <c r="ECW5" s="200"/>
      <c r="ECX5" s="200"/>
      <c r="ECY5" s="200"/>
      <c r="ECZ5" s="200"/>
      <c r="EDA5" s="200"/>
      <c r="EDB5" s="200"/>
      <c r="EDC5" s="200"/>
      <c r="EDD5" s="200"/>
      <c r="EDE5" s="200"/>
      <c r="EDF5" s="200"/>
      <c r="EDG5" s="200"/>
      <c r="EDH5" s="200"/>
      <c r="EDI5" s="200"/>
      <c r="EDJ5" s="200"/>
      <c r="EDK5" s="200"/>
      <c r="EDL5" s="200"/>
      <c r="EDM5" s="200"/>
      <c r="EDN5" s="200"/>
      <c r="EDO5" s="200"/>
      <c r="EDP5" s="200"/>
      <c r="EDQ5" s="200"/>
      <c r="EDR5" s="200"/>
      <c r="EDS5" s="200"/>
      <c r="EDT5" s="200"/>
      <c r="EDU5" s="200"/>
      <c r="EDV5" s="200"/>
      <c r="EDW5" s="200"/>
      <c r="EDX5" s="200"/>
      <c r="EDY5" s="200"/>
      <c r="EDZ5" s="200"/>
      <c r="EEA5" s="200"/>
      <c r="EEB5" s="200"/>
      <c r="EEC5" s="200"/>
      <c r="EED5" s="200"/>
      <c r="EEE5" s="200"/>
      <c r="EEF5" s="200"/>
      <c r="EEG5" s="200"/>
      <c r="EEH5" s="200"/>
      <c r="EEI5" s="200"/>
      <c r="EEJ5" s="200"/>
      <c r="EEK5" s="200"/>
      <c r="EEL5" s="200"/>
      <c r="EEM5" s="200"/>
      <c r="EEN5" s="200"/>
      <c r="EEO5" s="200"/>
      <c r="EEP5" s="200"/>
      <c r="EEQ5" s="200"/>
      <c r="EER5" s="200"/>
      <c r="EES5" s="200"/>
      <c r="EET5" s="200"/>
      <c r="EEU5" s="200"/>
      <c r="EEV5" s="200"/>
      <c r="EEW5" s="200"/>
      <c r="EEX5" s="200"/>
      <c r="EEY5" s="200"/>
      <c r="EEZ5" s="200"/>
      <c r="EFA5" s="200"/>
      <c r="EFB5" s="200"/>
      <c r="EFC5" s="200"/>
      <c r="EFD5" s="200"/>
      <c r="EFE5" s="200"/>
      <c r="EFF5" s="200"/>
      <c r="EFG5" s="200"/>
      <c r="EFH5" s="200"/>
      <c r="EFI5" s="200"/>
      <c r="EFJ5" s="200"/>
      <c r="EFK5" s="200"/>
      <c r="EFL5" s="200"/>
      <c r="EFM5" s="200"/>
      <c r="EFN5" s="200"/>
      <c r="EFO5" s="200"/>
      <c r="EFP5" s="200"/>
      <c r="EFQ5" s="200"/>
      <c r="EFR5" s="200"/>
      <c r="EFS5" s="200"/>
      <c r="EFT5" s="200"/>
      <c r="EFU5" s="200"/>
      <c r="EFV5" s="200"/>
      <c r="EFW5" s="200"/>
      <c r="EFX5" s="200"/>
      <c r="EFY5" s="200"/>
      <c r="EFZ5" s="200"/>
      <c r="EGA5" s="200"/>
      <c r="EGB5" s="200"/>
      <c r="EGC5" s="200"/>
      <c r="EGD5" s="200"/>
      <c r="EGE5" s="200"/>
      <c r="EGF5" s="200"/>
      <c r="EGG5" s="200"/>
      <c r="EGH5" s="200"/>
      <c r="EGI5" s="200"/>
      <c r="EGJ5" s="200"/>
      <c r="EGK5" s="200"/>
      <c r="EGL5" s="200"/>
      <c r="EGM5" s="200"/>
      <c r="EGN5" s="200"/>
      <c r="EGO5" s="200"/>
      <c r="EGP5" s="200"/>
      <c r="EGQ5" s="200"/>
      <c r="EGR5" s="200"/>
      <c r="EGS5" s="200"/>
      <c r="EGT5" s="200"/>
      <c r="EGU5" s="200"/>
      <c r="EGV5" s="200"/>
      <c r="EGW5" s="200"/>
      <c r="EGX5" s="200"/>
      <c r="EGY5" s="200"/>
      <c r="EGZ5" s="200"/>
      <c r="EHA5" s="200"/>
      <c r="EHB5" s="200"/>
      <c r="EHC5" s="200"/>
      <c r="EHD5" s="200"/>
      <c r="EHE5" s="200"/>
      <c r="EHF5" s="200"/>
      <c r="EHG5" s="200"/>
      <c r="EHH5" s="200"/>
      <c r="EHI5" s="200"/>
      <c r="EHJ5" s="200"/>
      <c r="EHK5" s="200"/>
      <c r="EHL5" s="200"/>
      <c r="EHM5" s="200"/>
      <c r="EHN5" s="200"/>
      <c r="EHO5" s="200"/>
      <c r="EHP5" s="200"/>
      <c r="EHQ5" s="200"/>
      <c r="EHR5" s="200"/>
      <c r="EHS5" s="200"/>
      <c r="EHT5" s="200"/>
      <c r="EHU5" s="200"/>
      <c r="EHV5" s="200"/>
      <c r="EHW5" s="200"/>
      <c r="EHX5" s="200"/>
      <c r="EHY5" s="200"/>
      <c r="EHZ5" s="200"/>
      <c r="EIA5" s="200"/>
      <c r="EIB5" s="200"/>
      <c r="EIC5" s="200"/>
      <c r="EID5" s="200"/>
      <c r="EIE5" s="200"/>
      <c r="EIF5" s="200"/>
      <c r="EIG5" s="200"/>
      <c r="EIH5" s="200"/>
      <c r="EII5" s="200"/>
      <c r="EIJ5" s="200"/>
      <c r="EIK5" s="200"/>
      <c r="EIL5" s="200"/>
      <c r="EIM5" s="200"/>
      <c r="EIN5" s="200"/>
      <c r="EIO5" s="200"/>
      <c r="EIP5" s="200"/>
      <c r="EIQ5" s="200"/>
      <c r="EIR5" s="200"/>
      <c r="EIS5" s="200"/>
      <c r="EIT5" s="200"/>
      <c r="EIU5" s="200"/>
      <c r="EIV5" s="200"/>
      <c r="EIW5" s="200"/>
      <c r="EIX5" s="200"/>
      <c r="EIY5" s="200"/>
      <c r="EIZ5" s="200"/>
      <c r="EJA5" s="200"/>
      <c r="EJB5" s="200"/>
      <c r="EJC5" s="200"/>
      <c r="EJD5" s="200"/>
      <c r="EJE5" s="200"/>
      <c r="EJF5" s="200"/>
      <c r="EJG5" s="200"/>
      <c r="EJH5" s="200"/>
      <c r="EJI5" s="200"/>
      <c r="EJJ5" s="200"/>
      <c r="EJK5" s="200"/>
      <c r="EJL5" s="200"/>
      <c r="EJM5" s="200"/>
      <c r="EJN5" s="200"/>
      <c r="EJO5" s="200"/>
      <c r="EJP5" s="200"/>
      <c r="EJQ5" s="200"/>
      <c r="EJR5" s="200"/>
      <c r="EJS5" s="200"/>
      <c r="EJT5" s="200"/>
      <c r="EJU5" s="200"/>
      <c r="EJV5" s="200"/>
      <c r="EJW5" s="200"/>
      <c r="EJX5" s="200"/>
      <c r="EJY5" s="200"/>
      <c r="EJZ5" s="200"/>
      <c r="EKA5" s="200"/>
      <c r="EKB5" s="200"/>
      <c r="EKC5" s="200"/>
      <c r="EKD5" s="200"/>
      <c r="EKE5" s="200"/>
      <c r="EKF5" s="200"/>
      <c r="EKG5" s="200"/>
      <c r="EKH5" s="200"/>
      <c r="EKI5" s="200"/>
      <c r="EKJ5" s="200"/>
      <c r="EKK5" s="200"/>
      <c r="EKL5" s="200"/>
      <c r="EKM5" s="200"/>
      <c r="EKN5" s="200"/>
      <c r="EKO5" s="200"/>
      <c r="EKP5" s="200"/>
      <c r="EKQ5" s="200"/>
      <c r="EKR5" s="200"/>
      <c r="EKS5" s="200"/>
      <c r="EKT5" s="200"/>
      <c r="EKU5" s="200"/>
      <c r="EKV5" s="200"/>
      <c r="EKW5" s="200"/>
      <c r="EKX5" s="200"/>
      <c r="EKY5" s="200"/>
      <c r="EKZ5" s="200"/>
      <c r="ELA5" s="200"/>
      <c r="ELB5" s="200"/>
      <c r="ELC5" s="200"/>
      <c r="ELD5" s="200"/>
      <c r="ELE5" s="200"/>
      <c r="ELF5" s="200"/>
      <c r="ELG5" s="200"/>
      <c r="ELH5" s="200"/>
      <c r="ELI5" s="200"/>
      <c r="ELJ5" s="200"/>
      <c r="ELK5" s="200"/>
      <c r="ELL5" s="200"/>
      <c r="ELM5" s="200"/>
      <c r="ELN5" s="200"/>
      <c r="ELO5" s="200"/>
      <c r="ELP5" s="200"/>
      <c r="ELQ5" s="200"/>
      <c r="ELR5" s="200"/>
      <c r="ELS5" s="200"/>
      <c r="ELT5" s="200"/>
      <c r="ELU5" s="200"/>
      <c r="ELV5" s="200"/>
      <c r="ELW5" s="200"/>
      <c r="ELX5" s="200"/>
      <c r="ELY5" s="200"/>
      <c r="ELZ5" s="200"/>
      <c r="EMA5" s="200"/>
      <c r="EMB5" s="200"/>
      <c r="EMC5" s="200"/>
      <c r="EMD5" s="200"/>
      <c r="EME5" s="200"/>
      <c r="EMF5" s="200"/>
      <c r="EMG5" s="200"/>
      <c r="EMH5" s="200"/>
      <c r="EMI5" s="200"/>
      <c r="EMJ5" s="200"/>
      <c r="EMK5" s="200"/>
      <c r="EML5" s="200"/>
      <c r="EMM5" s="200"/>
      <c r="EMN5" s="200"/>
      <c r="EMO5" s="200"/>
      <c r="EMP5" s="200"/>
      <c r="EMQ5" s="200"/>
      <c r="EMR5" s="200"/>
      <c r="EMS5" s="200"/>
      <c r="EMT5" s="200"/>
      <c r="EMU5" s="200"/>
      <c r="EMV5" s="200"/>
      <c r="EMW5" s="200"/>
      <c r="EMX5" s="200"/>
      <c r="EMY5" s="200"/>
      <c r="EMZ5" s="200"/>
      <c r="ENA5" s="200"/>
      <c r="ENB5" s="200"/>
      <c r="ENC5" s="200"/>
      <c r="END5" s="200"/>
      <c r="ENE5" s="200"/>
      <c r="ENF5" s="200"/>
      <c r="ENG5" s="200"/>
      <c r="ENH5" s="200"/>
      <c r="ENI5" s="200"/>
      <c r="ENJ5" s="200"/>
      <c r="ENK5" s="200"/>
      <c r="ENL5" s="200"/>
      <c r="ENM5" s="200"/>
      <c r="ENN5" s="200"/>
      <c r="ENO5" s="200"/>
      <c r="ENP5" s="200"/>
      <c r="ENQ5" s="200"/>
      <c r="ENR5" s="200"/>
      <c r="ENS5" s="200"/>
      <c r="ENT5" s="200"/>
      <c r="ENU5" s="200"/>
      <c r="ENV5" s="200"/>
      <c r="ENW5" s="200"/>
      <c r="ENX5" s="200"/>
      <c r="ENY5" s="200"/>
      <c r="ENZ5" s="200"/>
      <c r="EOA5" s="200"/>
      <c r="EOB5" s="200"/>
      <c r="EOC5" s="200"/>
      <c r="EOD5" s="200"/>
      <c r="EOE5" s="200"/>
      <c r="EOF5" s="200"/>
      <c r="EOG5" s="200"/>
      <c r="EOH5" s="200"/>
      <c r="EOI5" s="200"/>
      <c r="EOJ5" s="200"/>
      <c r="EOK5" s="200"/>
      <c r="EOL5" s="200"/>
      <c r="EOM5" s="200"/>
      <c r="EON5" s="200"/>
      <c r="EOO5" s="200"/>
      <c r="EOP5" s="200"/>
      <c r="EOQ5" s="200"/>
      <c r="EOR5" s="200"/>
      <c r="EOS5" s="200"/>
      <c r="EOT5" s="200"/>
      <c r="EOU5" s="200"/>
      <c r="EOV5" s="200"/>
      <c r="EOW5" s="200"/>
      <c r="EOX5" s="200"/>
      <c r="EOY5" s="200"/>
      <c r="EOZ5" s="200"/>
      <c r="EPA5" s="200"/>
      <c r="EPB5" s="200"/>
      <c r="EPC5" s="200"/>
      <c r="EPD5" s="200"/>
      <c r="EPE5" s="200"/>
      <c r="EPF5" s="200"/>
      <c r="EPG5" s="200"/>
      <c r="EPH5" s="200"/>
      <c r="EPI5" s="200"/>
      <c r="EPJ5" s="200"/>
      <c r="EPK5" s="200"/>
      <c r="EPL5" s="200"/>
      <c r="EPM5" s="200"/>
      <c r="EPN5" s="200"/>
      <c r="EPO5" s="200"/>
      <c r="EPP5" s="200"/>
      <c r="EPQ5" s="200"/>
      <c r="EPR5" s="200"/>
      <c r="EPS5" s="200"/>
      <c r="EPT5" s="200"/>
      <c r="EPU5" s="200"/>
      <c r="EPV5" s="200"/>
      <c r="EPW5" s="200"/>
      <c r="EPX5" s="200"/>
      <c r="EPY5" s="200"/>
      <c r="EPZ5" s="200"/>
      <c r="EQA5" s="200"/>
      <c r="EQB5" s="200"/>
      <c r="EQC5" s="200"/>
      <c r="EQD5" s="200"/>
      <c r="EQE5" s="200"/>
      <c r="EQF5" s="200"/>
      <c r="EQG5" s="200"/>
      <c r="EQH5" s="200"/>
      <c r="EQI5" s="200"/>
      <c r="EQJ5" s="200"/>
      <c r="EQK5" s="200"/>
      <c r="EQL5" s="200"/>
      <c r="EQM5" s="200"/>
      <c r="EQN5" s="200"/>
      <c r="EQO5" s="200"/>
      <c r="EQP5" s="200"/>
      <c r="EQQ5" s="200"/>
      <c r="EQR5" s="200"/>
      <c r="EQS5" s="200"/>
      <c r="EQT5" s="200"/>
      <c r="EQU5" s="200"/>
      <c r="EQV5" s="200"/>
      <c r="EQW5" s="200"/>
      <c r="EQX5" s="200"/>
      <c r="EQY5" s="200"/>
      <c r="EQZ5" s="200"/>
      <c r="ERA5" s="200"/>
      <c r="ERB5" s="200"/>
      <c r="ERC5" s="200"/>
      <c r="ERD5" s="200"/>
      <c r="ERE5" s="200"/>
      <c r="ERF5" s="200"/>
      <c r="ERG5" s="200"/>
      <c r="ERH5" s="200"/>
      <c r="ERI5" s="200"/>
      <c r="ERJ5" s="200"/>
      <c r="ERK5" s="200"/>
      <c r="ERL5" s="200"/>
      <c r="ERM5" s="200"/>
      <c r="ERN5" s="200"/>
      <c r="ERO5" s="200"/>
      <c r="ERP5" s="200"/>
      <c r="ERQ5" s="200"/>
      <c r="ERR5" s="200"/>
      <c r="ERS5" s="200"/>
      <c r="ERT5" s="200"/>
      <c r="ERU5" s="200"/>
      <c r="ERV5" s="200"/>
      <c r="ERW5" s="200"/>
      <c r="ERX5" s="200"/>
      <c r="ERY5" s="200"/>
      <c r="ERZ5" s="200"/>
      <c r="ESA5" s="200"/>
      <c r="ESB5" s="200"/>
      <c r="ESC5" s="200"/>
      <c r="ESD5" s="200"/>
      <c r="ESE5" s="200"/>
      <c r="ESF5" s="200"/>
      <c r="ESG5" s="200"/>
      <c r="ESH5" s="200"/>
      <c r="ESI5" s="200"/>
      <c r="ESJ5" s="200"/>
      <c r="ESK5" s="200"/>
      <c r="ESL5" s="200"/>
      <c r="ESM5" s="200"/>
      <c r="ESN5" s="200"/>
      <c r="ESO5" s="200"/>
      <c r="ESP5" s="200"/>
      <c r="ESQ5" s="200"/>
      <c r="ESR5" s="200"/>
      <c r="ESS5" s="200"/>
      <c r="EST5" s="200"/>
      <c r="ESU5" s="200"/>
      <c r="ESV5" s="200"/>
      <c r="ESW5" s="200"/>
      <c r="ESX5" s="200"/>
      <c r="ESY5" s="200"/>
      <c r="ESZ5" s="200"/>
      <c r="ETA5" s="200"/>
      <c r="ETB5" s="200"/>
      <c r="ETC5" s="200"/>
      <c r="ETD5" s="200"/>
      <c r="ETE5" s="200"/>
      <c r="ETF5" s="200"/>
      <c r="ETG5" s="200"/>
      <c r="ETH5" s="200"/>
      <c r="ETI5" s="200"/>
      <c r="ETJ5" s="200"/>
      <c r="ETK5" s="200"/>
      <c r="ETL5" s="200"/>
      <c r="ETM5" s="200"/>
      <c r="ETN5" s="200"/>
      <c r="ETO5" s="200"/>
      <c r="ETP5" s="200"/>
      <c r="ETQ5" s="200"/>
      <c r="ETR5" s="200"/>
      <c r="ETS5" s="200"/>
      <c r="ETT5" s="200"/>
      <c r="ETU5" s="200"/>
      <c r="ETV5" s="200"/>
      <c r="ETW5" s="200"/>
      <c r="ETX5" s="200"/>
      <c r="ETY5" s="200"/>
      <c r="ETZ5" s="200"/>
      <c r="EUA5" s="200"/>
      <c r="EUB5" s="200"/>
      <c r="EUC5" s="200"/>
      <c r="EUD5" s="200"/>
      <c r="EUE5" s="200"/>
      <c r="EUF5" s="200"/>
      <c r="EUG5" s="200"/>
      <c r="EUH5" s="200"/>
      <c r="EUI5" s="200"/>
      <c r="EUJ5" s="200"/>
      <c r="EUK5" s="200"/>
      <c r="EUL5" s="200"/>
      <c r="EUM5" s="200"/>
      <c r="EUN5" s="200"/>
      <c r="EUO5" s="200"/>
      <c r="EUP5" s="200"/>
      <c r="EUQ5" s="200"/>
      <c r="EUR5" s="200"/>
      <c r="EUS5" s="200"/>
      <c r="EUT5" s="200"/>
      <c r="EUU5" s="200"/>
      <c r="EUV5" s="200"/>
      <c r="EUW5" s="200"/>
      <c r="EUX5" s="200"/>
      <c r="EUY5" s="200"/>
      <c r="EUZ5" s="200"/>
      <c r="EVA5" s="200"/>
      <c r="EVB5" s="200"/>
      <c r="EVC5" s="200"/>
      <c r="EVD5" s="200"/>
      <c r="EVE5" s="200"/>
      <c r="EVF5" s="200"/>
      <c r="EVG5" s="200"/>
      <c r="EVH5" s="200"/>
      <c r="EVI5" s="200"/>
      <c r="EVJ5" s="200"/>
      <c r="EVK5" s="200"/>
      <c r="EVL5" s="200"/>
      <c r="EVM5" s="200"/>
      <c r="EVN5" s="200"/>
      <c r="EVO5" s="200"/>
      <c r="EVP5" s="200"/>
      <c r="EVQ5" s="200"/>
      <c r="EVR5" s="200"/>
      <c r="EVS5" s="200"/>
      <c r="EVT5" s="200"/>
      <c r="EVU5" s="200"/>
      <c r="EVV5" s="200"/>
      <c r="EVW5" s="200"/>
      <c r="EVX5" s="200"/>
      <c r="EVY5" s="200"/>
      <c r="EVZ5" s="200"/>
      <c r="EWA5" s="200"/>
      <c r="EWB5" s="200"/>
      <c r="EWC5" s="200"/>
      <c r="EWD5" s="200"/>
      <c r="EWE5" s="200"/>
      <c r="EWF5" s="200"/>
      <c r="EWG5" s="200"/>
      <c r="EWH5" s="200"/>
      <c r="EWI5" s="200"/>
      <c r="EWJ5" s="200"/>
      <c r="EWK5" s="200"/>
      <c r="EWL5" s="200"/>
      <c r="EWM5" s="200"/>
      <c r="EWN5" s="200"/>
      <c r="EWO5" s="200"/>
      <c r="EWP5" s="200"/>
      <c r="EWQ5" s="200"/>
      <c r="EWR5" s="200"/>
      <c r="EWS5" s="200"/>
      <c r="EWT5" s="200"/>
      <c r="EWU5" s="200"/>
      <c r="EWV5" s="200"/>
      <c r="EWW5" s="200"/>
      <c r="EWX5" s="200"/>
      <c r="EWY5" s="200"/>
      <c r="EWZ5" s="200"/>
      <c r="EXA5" s="200"/>
      <c r="EXB5" s="200"/>
      <c r="EXC5" s="200"/>
      <c r="EXD5" s="200"/>
      <c r="EXE5" s="200"/>
      <c r="EXF5" s="200"/>
      <c r="EXG5" s="200"/>
      <c r="EXH5" s="200"/>
      <c r="EXI5" s="200"/>
      <c r="EXJ5" s="200"/>
      <c r="EXK5" s="200"/>
      <c r="EXL5" s="200"/>
      <c r="EXM5" s="200"/>
      <c r="EXN5" s="200"/>
      <c r="EXO5" s="200"/>
      <c r="EXP5" s="200"/>
      <c r="EXQ5" s="200"/>
      <c r="EXR5" s="200"/>
      <c r="EXS5" s="200"/>
      <c r="EXT5" s="200"/>
      <c r="EXU5" s="200"/>
      <c r="EXV5" s="200"/>
      <c r="EXW5" s="200"/>
      <c r="EXX5" s="200"/>
      <c r="EXY5" s="200"/>
      <c r="EXZ5" s="200"/>
      <c r="EYA5" s="200"/>
      <c r="EYB5" s="200"/>
      <c r="EYC5" s="200"/>
      <c r="EYD5" s="200"/>
      <c r="EYE5" s="200"/>
      <c r="EYF5" s="200"/>
      <c r="EYG5" s="200"/>
      <c r="EYH5" s="200"/>
      <c r="EYI5" s="200"/>
      <c r="EYJ5" s="200"/>
      <c r="EYK5" s="200"/>
      <c r="EYL5" s="200"/>
      <c r="EYM5" s="200"/>
      <c r="EYN5" s="200"/>
      <c r="EYO5" s="200"/>
      <c r="EYP5" s="200"/>
      <c r="EYQ5" s="200"/>
      <c r="EYR5" s="200"/>
      <c r="EYS5" s="200"/>
      <c r="EYT5" s="200"/>
      <c r="EYU5" s="200"/>
      <c r="EYV5" s="200"/>
      <c r="EYW5" s="200"/>
      <c r="EYX5" s="200"/>
      <c r="EYY5" s="200"/>
      <c r="EYZ5" s="200"/>
      <c r="EZA5" s="200"/>
      <c r="EZB5" s="200"/>
      <c r="EZC5" s="200"/>
      <c r="EZD5" s="200"/>
      <c r="EZE5" s="200"/>
      <c r="EZF5" s="200"/>
      <c r="EZG5" s="200"/>
      <c r="EZH5" s="200"/>
      <c r="EZI5" s="200"/>
      <c r="EZJ5" s="200"/>
      <c r="EZK5" s="200"/>
      <c r="EZL5" s="200"/>
      <c r="EZM5" s="200"/>
      <c r="EZN5" s="200"/>
      <c r="EZO5" s="200"/>
      <c r="EZP5" s="200"/>
      <c r="EZQ5" s="200"/>
      <c r="EZR5" s="200"/>
      <c r="EZS5" s="200"/>
      <c r="EZT5" s="200"/>
      <c r="EZU5" s="200"/>
      <c r="EZV5" s="200"/>
      <c r="EZW5" s="200"/>
      <c r="EZX5" s="200"/>
      <c r="EZY5" s="200"/>
      <c r="EZZ5" s="200"/>
      <c r="FAA5" s="200"/>
      <c r="FAB5" s="200"/>
      <c r="FAC5" s="200"/>
      <c r="FAD5" s="200"/>
      <c r="FAE5" s="200"/>
      <c r="FAF5" s="200"/>
      <c r="FAG5" s="200"/>
      <c r="FAH5" s="200"/>
      <c r="FAI5" s="200"/>
      <c r="FAJ5" s="200"/>
      <c r="FAK5" s="200"/>
      <c r="FAL5" s="200"/>
      <c r="FAM5" s="200"/>
      <c r="FAN5" s="200"/>
      <c r="FAO5" s="200"/>
      <c r="FAP5" s="200"/>
      <c r="FAQ5" s="200"/>
      <c r="FAR5" s="200"/>
      <c r="FAS5" s="200"/>
      <c r="FAT5" s="200"/>
      <c r="FAU5" s="200"/>
      <c r="FAV5" s="200"/>
      <c r="FAW5" s="200"/>
      <c r="FAX5" s="200"/>
      <c r="FAY5" s="200"/>
      <c r="FAZ5" s="200"/>
      <c r="FBA5" s="200"/>
      <c r="FBB5" s="200"/>
      <c r="FBC5" s="200"/>
      <c r="FBD5" s="200"/>
      <c r="FBE5" s="200"/>
      <c r="FBF5" s="200"/>
      <c r="FBG5" s="200"/>
      <c r="FBH5" s="200"/>
      <c r="FBI5" s="200"/>
      <c r="FBJ5" s="200"/>
      <c r="FBK5" s="200"/>
      <c r="FBL5" s="200"/>
      <c r="FBM5" s="200"/>
      <c r="FBN5" s="200"/>
      <c r="FBO5" s="200"/>
      <c r="FBP5" s="200"/>
      <c r="FBQ5" s="200"/>
      <c r="FBR5" s="200"/>
      <c r="FBS5" s="200"/>
      <c r="FBT5" s="200"/>
      <c r="FBU5" s="200"/>
      <c r="FBV5" s="200"/>
      <c r="FBW5" s="200"/>
      <c r="FBX5" s="200"/>
      <c r="FBY5" s="200"/>
      <c r="FBZ5" s="200"/>
      <c r="FCA5" s="200"/>
      <c r="FCB5" s="200"/>
      <c r="FCC5" s="200"/>
      <c r="FCD5" s="200"/>
      <c r="FCE5" s="200"/>
      <c r="FCF5" s="200"/>
      <c r="FCG5" s="200"/>
      <c r="FCH5" s="200"/>
      <c r="FCI5" s="200"/>
      <c r="FCJ5" s="200"/>
      <c r="FCK5" s="200"/>
      <c r="FCL5" s="200"/>
      <c r="FCM5" s="200"/>
      <c r="FCN5" s="200"/>
      <c r="FCO5" s="200"/>
      <c r="FCP5" s="200"/>
      <c r="FCQ5" s="200"/>
      <c r="FCR5" s="200"/>
      <c r="FCS5" s="200"/>
      <c r="FCT5" s="200"/>
      <c r="FCU5" s="200"/>
      <c r="FCV5" s="200"/>
      <c r="FCW5" s="200"/>
      <c r="FCX5" s="200"/>
      <c r="FCY5" s="200"/>
      <c r="FCZ5" s="200"/>
      <c r="FDA5" s="200"/>
      <c r="FDB5" s="200"/>
      <c r="FDC5" s="200"/>
      <c r="FDD5" s="200"/>
      <c r="FDE5" s="200"/>
      <c r="FDF5" s="200"/>
      <c r="FDG5" s="200"/>
      <c r="FDH5" s="200"/>
      <c r="FDI5" s="200"/>
      <c r="FDJ5" s="200"/>
      <c r="FDK5" s="200"/>
      <c r="FDL5" s="200"/>
      <c r="FDM5" s="200"/>
      <c r="FDN5" s="200"/>
      <c r="FDO5" s="200"/>
      <c r="FDP5" s="200"/>
      <c r="FDQ5" s="200"/>
      <c r="FDR5" s="200"/>
      <c r="FDS5" s="200"/>
      <c r="FDT5" s="200"/>
      <c r="FDU5" s="200"/>
      <c r="FDV5" s="200"/>
      <c r="FDW5" s="200"/>
      <c r="FDX5" s="200"/>
      <c r="FDY5" s="200"/>
      <c r="FDZ5" s="200"/>
      <c r="FEA5" s="200"/>
      <c r="FEB5" s="200"/>
      <c r="FEC5" s="200"/>
      <c r="FED5" s="200"/>
      <c r="FEE5" s="200"/>
      <c r="FEF5" s="200"/>
      <c r="FEG5" s="200"/>
      <c r="FEH5" s="200"/>
      <c r="FEI5" s="200"/>
      <c r="FEJ5" s="200"/>
      <c r="FEK5" s="200"/>
      <c r="FEL5" s="200"/>
      <c r="FEM5" s="200"/>
      <c r="FEN5" s="200"/>
      <c r="FEO5" s="200"/>
      <c r="FEP5" s="200"/>
      <c r="FEQ5" s="200"/>
      <c r="FER5" s="200"/>
      <c r="FES5" s="200"/>
      <c r="FET5" s="200"/>
      <c r="FEU5" s="200"/>
      <c r="FEV5" s="200"/>
      <c r="FEW5" s="200"/>
      <c r="FEX5" s="200"/>
      <c r="FEY5" s="200"/>
      <c r="FEZ5" s="200"/>
      <c r="FFA5" s="200"/>
      <c r="FFB5" s="200"/>
      <c r="FFC5" s="200"/>
      <c r="FFD5" s="200"/>
      <c r="FFE5" s="200"/>
      <c r="FFF5" s="200"/>
      <c r="FFG5" s="200"/>
      <c r="FFH5" s="200"/>
      <c r="FFI5" s="200"/>
      <c r="FFJ5" s="200"/>
      <c r="FFK5" s="200"/>
      <c r="FFL5" s="200"/>
      <c r="FFM5" s="200"/>
      <c r="FFN5" s="200"/>
      <c r="FFO5" s="200"/>
      <c r="FFP5" s="200"/>
      <c r="FFQ5" s="200"/>
      <c r="FFR5" s="200"/>
      <c r="FFS5" s="200"/>
      <c r="FFT5" s="200"/>
      <c r="FFU5" s="200"/>
      <c r="FFV5" s="200"/>
      <c r="FFW5" s="200"/>
      <c r="FFX5" s="200"/>
      <c r="FFY5" s="200"/>
      <c r="FFZ5" s="200"/>
      <c r="FGA5" s="200"/>
      <c r="FGB5" s="200"/>
      <c r="FGC5" s="200"/>
      <c r="FGD5" s="200"/>
      <c r="FGE5" s="200"/>
      <c r="FGF5" s="200"/>
      <c r="FGG5" s="200"/>
      <c r="FGH5" s="200"/>
      <c r="FGI5" s="200"/>
      <c r="FGJ5" s="200"/>
      <c r="FGK5" s="200"/>
      <c r="FGL5" s="200"/>
      <c r="FGM5" s="200"/>
      <c r="FGN5" s="200"/>
      <c r="FGO5" s="200"/>
      <c r="FGP5" s="200"/>
      <c r="FGQ5" s="200"/>
      <c r="FGR5" s="200"/>
      <c r="FGS5" s="200"/>
      <c r="FGT5" s="200"/>
      <c r="FGU5" s="200"/>
      <c r="FGV5" s="200"/>
      <c r="FGW5" s="200"/>
      <c r="FGX5" s="200"/>
      <c r="FGY5" s="200"/>
      <c r="FGZ5" s="200"/>
      <c r="FHA5" s="200"/>
      <c r="FHB5" s="200"/>
      <c r="FHC5" s="200"/>
      <c r="FHD5" s="200"/>
      <c r="FHE5" s="200"/>
      <c r="FHF5" s="200"/>
      <c r="FHG5" s="200"/>
      <c r="FHH5" s="200"/>
      <c r="FHI5" s="200"/>
      <c r="FHJ5" s="200"/>
      <c r="FHK5" s="200"/>
      <c r="FHL5" s="200"/>
      <c r="FHM5" s="200"/>
      <c r="FHN5" s="200"/>
      <c r="FHO5" s="200"/>
      <c r="FHP5" s="200"/>
      <c r="FHQ5" s="200"/>
      <c r="FHR5" s="200"/>
      <c r="FHS5" s="200"/>
      <c r="FHT5" s="200"/>
      <c r="FHU5" s="200"/>
      <c r="FHV5" s="200"/>
      <c r="FHW5" s="200"/>
      <c r="FHX5" s="200"/>
      <c r="FHY5" s="200"/>
      <c r="FHZ5" s="200"/>
      <c r="FIA5" s="200"/>
      <c r="FIB5" s="200"/>
      <c r="FIC5" s="200"/>
      <c r="FID5" s="200"/>
      <c r="FIE5" s="200"/>
      <c r="FIF5" s="200"/>
      <c r="FIG5" s="200"/>
      <c r="FIH5" s="200"/>
      <c r="FII5" s="200"/>
      <c r="FIJ5" s="200"/>
      <c r="FIK5" s="200"/>
      <c r="FIL5" s="200"/>
      <c r="FIM5" s="200"/>
      <c r="FIN5" s="200"/>
      <c r="FIO5" s="200"/>
      <c r="FIP5" s="200"/>
      <c r="FIQ5" s="200"/>
      <c r="FIR5" s="200"/>
      <c r="FIS5" s="200"/>
      <c r="FIT5" s="200"/>
      <c r="FIU5" s="200"/>
      <c r="FIV5" s="200"/>
      <c r="FIW5" s="200"/>
      <c r="FIX5" s="200"/>
      <c r="FIY5" s="200"/>
      <c r="FIZ5" s="200"/>
      <c r="FJA5" s="200"/>
      <c r="FJB5" s="200"/>
      <c r="FJC5" s="200"/>
      <c r="FJD5" s="200"/>
      <c r="FJE5" s="200"/>
      <c r="FJF5" s="200"/>
      <c r="FJG5" s="200"/>
      <c r="FJH5" s="200"/>
      <c r="FJI5" s="200"/>
      <c r="FJJ5" s="200"/>
      <c r="FJK5" s="200"/>
      <c r="FJL5" s="200"/>
      <c r="FJM5" s="200"/>
      <c r="FJN5" s="200"/>
      <c r="FJO5" s="200"/>
      <c r="FJP5" s="200"/>
      <c r="FJQ5" s="200"/>
      <c r="FJR5" s="200"/>
      <c r="FJS5" s="200"/>
      <c r="FJT5" s="200"/>
      <c r="FJU5" s="200"/>
      <c r="FJV5" s="200"/>
      <c r="FJW5" s="200"/>
      <c r="FJX5" s="200"/>
      <c r="FJY5" s="200"/>
      <c r="FJZ5" s="200"/>
      <c r="FKA5" s="200"/>
      <c r="FKB5" s="200"/>
      <c r="FKC5" s="200"/>
      <c r="FKD5" s="200"/>
      <c r="FKE5" s="200"/>
      <c r="FKF5" s="200"/>
      <c r="FKG5" s="200"/>
      <c r="FKH5" s="200"/>
      <c r="FKI5" s="200"/>
      <c r="FKJ5" s="200"/>
      <c r="FKK5" s="200"/>
      <c r="FKL5" s="200"/>
      <c r="FKM5" s="200"/>
      <c r="FKN5" s="200"/>
      <c r="FKO5" s="200"/>
      <c r="FKP5" s="200"/>
      <c r="FKQ5" s="200"/>
      <c r="FKR5" s="200"/>
      <c r="FKS5" s="200"/>
      <c r="FKT5" s="200"/>
      <c r="FKU5" s="200"/>
      <c r="FKV5" s="200"/>
      <c r="FKW5" s="200"/>
      <c r="FKX5" s="200"/>
      <c r="FKY5" s="200"/>
      <c r="FKZ5" s="200"/>
      <c r="FLA5" s="200"/>
      <c r="FLB5" s="200"/>
      <c r="FLC5" s="200"/>
      <c r="FLD5" s="200"/>
      <c r="FLE5" s="200"/>
      <c r="FLF5" s="200"/>
      <c r="FLG5" s="200"/>
      <c r="FLH5" s="200"/>
      <c r="FLI5" s="200"/>
      <c r="FLJ5" s="200"/>
      <c r="FLK5" s="200"/>
      <c r="FLL5" s="200"/>
      <c r="FLM5" s="200"/>
      <c r="FLN5" s="200"/>
      <c r="FLO5" s="200"/>
      <c r="FLP5" s="200"/>
      <c r="FLQ5" s="200"/>
      <c r="FLR5" s="200"/>
      <c r="FLS5" s="200"/>
      <c r="FLT5" s="200"/>
      <c r="FLU5" s="200"/>
      <c r="FLV5" s="200"/>
      <c r="FLW5" s="200"/>
      <c r="FLX5" s="200"/>
      <c r="FLY5" s="200"/>
      <c r="FLZ5" s="200"/>
      <c r="FMA5" s="200"/>
      <c r="FMB5" s="200"/>
      <c r="FMC5" s="200"/>
      <c r="FMD5" s="200"/>
      <c r="FME5" s="200"/>
      <c r="FMF5" s="200"/>
      <c r="FMG5" s="200"/>
      <c r="FMH5" s="200"/>
      <c r="FMI5" s="200"/>
      <c r="FMJ5" s="200"/>
      <c r="FMK5" s="200"/>
      <c r="FML5" s="200"/>
      <c r="FMM5" s="200"/>
      <c r="FMN5" s="200"/>
      <c r="FMO5" s="200"/>
      <c r="FMP5" s="200"/>
      <c r="FMQ5" s="200"/>
      <c r="FMR5" s="200"/>
      <c r="FMS5" s="200"/>
      <c r="FMT5" s="200"/>
      <c r="FMU5" s="200"/>
      <c r="FMV5" s="200"/>
      <c r="FMW5" s="200"/>
      <c r="FMX5" s="200"/>
      <c r="FMY5" s="200"/>
      <c r="FMZ5" s="200"/>
      <c r="FNA5" s="200"/>
      <c r="FNB5" s="200"/>
      <c r="FNC5" s="200"/>
      <c r="FND5" s="200"/>
      <c r="FNE5" s="200"/>
      <c r="FNF5" s="200"/>
      <c r="FNG5" s="200"/>
      <c r="FNH5" s="200"/>
      <c r="FNI5" s="200"/>
      <c r="FNJ5" s="200"/>
      <c r="FNK5" s="200"/>
      <c r="FNL5" s="200"/>
      <c r="FNM5" s="200"/>
      <c r="FNN5" s="200"/>
      <c r="FNO5" s="200"/>
      <c r="FNP5" s="200"/>
      <c r="FNQ5" s="200"/>
      <c r="FNR5" s="200"/>
      <c r="FNS5" s="200"/>
      <c r="FNT5" s="200"/>
      <c r="FNU5" s="200"/>
      <c r="FNV5" s="200"/>
      <c r="FNW5" s="200"/>
      <c r="FNX5" s="200"/>
      <c r="FNY5" s="200"/>
      <c r="FNZ5" s="200"/>
      <c r="FOA5" s="200"/>
      <c r="FOB5" s="200"/>
      <c r="FOC5" s="200"/>
      <c r="FOD5" s="200"/>
      <c r="FOE5" s="200"/>
      <c r="FOF5" s="200"/>
      <c r="FOG5" s="200"/>
      <c r="FOH5" s="200"/>
      <c r="FOI5" s="200"/>
      <c r="FOJ5" s="200"/>
      <c r="FOK5" s="200"/>
      <c r="FOL5" s="200"/>
      <c r="FOM5" s="200"/>
      <c r="FON5" s="200"/>
      <c r="FOO5" s="200"/>
      <c r="FOP5" s="200"/>
      <c r="FOQ5" s="200"/>
      <c r="FOR5" s="200"/>
      <c r="FOS5" s="200"/>
      <c r="FOT5" s="200"/>
      <c r="FOU5" s="200"/>
      <c r="FOV5" s="200"/>
      <c r="FOW5" s="200"/>
      <c r="FOX5" s="200"/>
      <c r="FOY5" s="200"/>
      <c r="FOZ5" s="200"/>
      <c r="FPA5" s="200"/>
      <c r="FPB5" s="200"/>
      <c r="FPC5" s="200"/>
      <c r="FPD5" s="200"/>
      <c r="FPE5" s="200"/>
      <c r="FPF5" s="200"/>
      <c r="FPG5" s="200"/>
      <c r="FPH5" s="200"/>
      <c r="FPI5" s="200"/>
      <c r="FPJ5" s="200"/>
      <c r="FPK5" s="200"/>
      <c r="FPL5" s="200"/>
      <c r="FPM5" s="200"/>
      <c r="FPN5" s="200"/>
      <c r="FPO5" s="200"/>
      <c r="FPP5" s="200"/>
      <c r="FPQ5" s="200"/>
      <c r="FPR5" s="200"/>
      <c r="FPS5" s="200"/>
      <c r="FPT5" s="200"/>
      <c r="FPU5" s="200"/>
      <c r="FPV5" s="200"/>
      <c r="FPW5" s="200"/>
      <c r="FPX5" s="200"/>
      <c r="FPY5" s="200"/>
      <c r="FPZ5" s="200"/>
      <c r="FQA5" s="200"/>
      <c r="FQB5" s="200"/>
      <c r="FQC5" s="200"/>
      <c r="FQD5" s="200"/>
      <c r="FQE5" s="200"/>
      <c r="FQF5" s="200"/>
      <c r="FQG5" s="200"/>
      <c r="FQH5" s="200"/>
      <c r="FQI5" s="200"/>
      <c r="FQJ5" s="200"/>
      <c r="FQK5" s="200"/>
      <c r="FQL5" s="200"/>
      <c r="FQM5" s="200"/>
      <c r="FQN5" s="200"/>
      <c r="FQO5" s="200"/>
      <c r="FQP5" s="200"/>
      <c r="FQQ5" s="200"/>
      <c r="FQR5" s="200"/>
      <c r="FQS5" s="200"/>
      <c r="FQT5" s="200"/>
      <c r="FQU5" s="200"/>
      <c r="FQV5" s="200"/>
      <c r="FQW5" s="200"/>
      <c r="FQX5" s="200"/>
      <c r="FQY5" s="200"/>
      <c r="FQZ5" s="200"/>
      <c r="FRA5" s="200"/>
      <c r="FRB5" s="200"/>
      <c r="FRC5" s="200"/>
      <c r="FRD5" s="200"/>
      <c r="FRE5" s="200"/>
      <c r="FRF5" s="200"/>
      <c r="FRG5" s="200"/>
      <c r="FRH5" s="200"/>
      <c r="FRI5" s="200"/>
      <c r="FRJ5" s="200"/>
      <c r="FRK5" s="200"/>
      <c r="FRL5" s="200"/>
      <c r="FRM5" s="200"/>
      <c r="FRN5" s="200"/>
      <c r="FRO5" s="200"/>
      <c r="FRP5" s="200"/>
      <c r="FRQ5" s="200"/>
      <c r="FRR5" s="200"/>
      <c r="FRS5" s="200"/>
      <c r="FRT5" s="200"/>
      <c r="FRU5" s="200"/>
      <c r="FRV5" s="200"/>
      <c r="FRW5" s="200"/>
      <c r="FRX5" s="200"/>
      <c r="FRY5" s="200"/>
      <c r="FRZ5" s="200"/>
      <c r="FSA5" s="200"/>
      <c r="FSB5" s="200"/>
      <c r="FSC5" s="200"/>
      <c r="FSD5" s="200"/>
      <c r="FSE5" s="200"/>
      <c r="FSF5" s="200"/>
      <c r="FSG5" s="200"/>
      <c r="FSH5" s="200"/>
      <c r="FSI5" s="200"/>
      <c r="FSJ5" s="200"/>
      <c r="FSK5" s="200"/>
      <c r="FSL5" s="200"/>
      <c r="FSM5" s="200"/>
      <c r="FSN5" s="200"/>
      <c r="FSO5" s="200"/>
      <c r="FSP5" s="200"/>
      <c r="FSQ5" s="200"/>
      <c r="FSR5" s="200"/>
      <c r="FSS5" s="200"/>
      <c r="FST5" s="200"/>
      <c r="FSU5" s="200"/>
      <c r="FSV5" s="200"/>
      <c r="FSW5" s="200"/>
      <c r="FSX5" s="200"/>
      <c r="FSY5" s="200"/>
      <c r="FSZ5" s="200"/>
      <c r="FTA5" s="200"/>
      <c r="FTB5" s="200"/>
      <c r="FTC5" s="200"/>
      <c r="FTD5" s="200"/>
      <c r="FTE5" s="200"/>
      <c r="FTF5" s="200"/>
      <c r="FTG5" s="200"/>
      <c r="FTH5" s="200"/>
      <c r="FTI5" s="200"/>
      <c r="FTJ5" s="200"/>
      <c r="FTK5" s="200"/>
      <c r="FTL5" s="200"/>
      <c r="FTM5" s="200"/>
      <c r="FTN5" s="200"/>
      <c r="FTO5" s="200"/>
      <c r="FTP5" s="200"/>
      <c r="FTQ5" s="200"/>
      <c r="FTR5" s="200"/>
      <c r="FTS5" s="200"/>
      <c r="FTT5" s="200"/>
      <c r="FTU5" s="200"/>
      <c r="FTV5" s="200"/>
      <c r="FTW5" s="200"/>
      <c r="FTX5" s="200"/>
      <c r="FTY5" s="200"/>
      <c r="FTZ5" s="200"/>
      <c r="FUA5" s="200"/>
      <c r="FUB5" s="200"/>
      <c r="FUC5" s="200"/>
      <c r="FUD5" s="200"/>
      <c r="FUE5" s="200"/>
      <c r="FUF5" s="200"/>
      <c r="FUG5" s="200"/>
      <c r="FUH5" s="200"/>
      <c r="FUI5" s="200"/>
      <c r="FUJ5" s="200"/>
      <c r="FUK5" s="200"/>
      <c r="FUL5" s="200"/>
      <c r="FUM5" s="200"/>
      <c r="FUN5" s="200"/>
      <c r="FUO5" s="200"/>
      <c r="FUP5" s="200"/>
      <c r="FUQ5" s="200"/>
      <c r="FUR5" s="200"/>
      <c r="FUS5" s="200"/>
      <c r="FUT5" s="200"/>
      <c r="FUU5" s="200"/>
      <c r="FUV5" s="200"/>
      <c r="FUW5" s="200"/>
      <c r="FUX5" s="200"/>
      <c r="FUY5" s="200"/>
      <c r="FUZ5" s="200"/>
      <c r="FVA5" s="200"/>
      <c r="FVB5" s="200"/>
      <c r="FVC5" s="200"/>
      <c r="FVD5" s="200"/>
      <c r="FVE5" s="200"/>
      <c r="FVF5" s="200"/>
      <c r="FVG5" s="200"/>
      <c r="FVH5" s="200"/>
      <c r="FVI5" s="200"/>
      <c r="FVJ5" s="200"/>
      <c r="FVK5" s="200"/>
      <c r="FVL5" s="200"/>
      <c r="FVM5" s="200"/>
      <c r="FVN5" s="200"/>
      <c r="FVO5" s="200"/>
      <c r="FVP5" s="200"/>
      <c r="FVQ5" s="200"/>
      <c r="FVR5" s="200"/>
      <c r="FVS5" s="200"/>
      <c r="FVT5" s="200"/>
      <c r="FVU5" s="200"/>
      <c r="FVV5" s="200"/>
      <c r="FVW5" s="200"/>
      <c r="FVX5" s="200"/>
      <c r="FVY5" s="200"/>
      <c r="FVZ5" s="200"/>
      <c r="FWA5" s="200"/>
      <c r="FWB5" s="200"/>
      <c r="FWC5" s="200"/>
      <c r="FWD5" s="200"/>
      <c r="FWE5" s="200"/>
      <c r="FWF5" s="200"/>
      <c r="FWG5" s="200"/>
      <c r="FWH5" s="200"/>
      <c r="FWI5" s="200"/>
      <c r="FWJ5" s="200"/>
      <c r="FWK5" s="200"/>
      <c r="FWL5" s="200"/>
      <c r="FWM5" s="200"/>
      <c r="FWN5" s="200"/>
      <c r="FWO5" s="200"/>
      <c r="FWP5" s="200"/>
      <c r="FWQ5" s="200"/>
      <c r="FWR5" s="200"/>
      <c r="FWS5" s="200"/>
      <c r="FWT5" s="200"/>
      <c r="FWU5" s="200"/>
      <c r="FWV5" s="200"/>
      <c r="FWW5" s="200"/>
      <c r="FWX5" s="200"/>
      <c r="FWY5" s="200"/>
      <c r="FWZ5" s="200"/>
      <c r="FXA5" s="200"/>
      <c r="FXB5" s="200"/>
      <c r="FXC5" s="200"/>
      <c r="FXD5" s="200"/>
      <c r="FXE5" s="200"/>
      <c r="FXF5" s="200"/>
      <c r="FXG5" s="200"/>
      <c r="FXH5" s="200"/>
      <c r="FXI5" s="200"/>
      <c r="FXJ5" s="200"/>
      <c r="FXK5" s="200"/>
      <c r="FXL5" s="200"/>
      <c r="FXM5" s="200"/>
      <c r="FXN5" s="200"/>
      <c r="FXO5" s="200"/>
      <c r="FXP5" s="200"/>
      <c r="FXQ5" s="200"/>
      <c r="FXR5" s="200"/>
      <c r="FXS5" s="200"/>
      <c r="FXT5" s="200"/>
      <c r="FXU5" s="200"/>
      <c r="FXV5" s="200"/>
      <c r="FXW5" s="200"/>
      <c r="FXX5" s="200"/>
      <c r="FXY5" s="200"/>
      <c r="FXZ5" s="200"/>
      <c r="FYA5" s="200"/>
      <c r="FYB5" s="200"/>
      <c r="FYC5" s="200"/>
      <c r="FYD5" s="200"/>
      <c r="FYE5" s="200"/>
      <c r="FYF5" s="200"/>
      <c r="FYG5" s="200"/>
      <c r="FYH5" s="200"/>
      <c r="FYI5" s="200"/>
      <c r="FYJ5" s="200"/>
      <c r="FYK5" s="200"/>
      <c r="FYL5" s="200"/>
      <c r="FYM5" s="200"/>
      <c r="FYN5" s="200"/>
      <c r="FYO5" s="200"/>
      <c r="FYP5" s="200"/>
      <c r="FYQ5" s="200"/>
      <c r="FYR5" s="200"/>
      <c r="FYS5" s="200"/>
      <c r="FYT5" s="200"/>
      <c r="FYU5" s="200"/>
      <c r="FYV5" s="200"/>
      <c r="FYW5" s="200"/>
      <c r="FYX5" s="200"/>
      <c r="FYY5" s="200"/>
      <c r="FYZ5" s="200"/>
      <c r="FZA5" s="200"/>
      <c r="FZB5" s="200"/>
      <c r="FZC5" s="200"/>
      <c r="FZD5" s="200"/>
      <c r="FZE5" s="200"/>
      <c r="FZF5" s="200"/>
      <c r="FZG5" s="200"/>
      <c r="FZH5" s="200"/>
      <c r="FZI5" s="200"/>
      <c r="FZJ5" s="200"/>
      <c r="FZK5" s="200"/>
      <c r="FZL5" s="200"/>
      <c r="FZM5" s="200"/>
      <c r="FZN5" s="200"/>
      <c r="FZO5" s="200"/>
      <c r="FZP5" s="200"/>
      <c r="FZQ5" s="200"/>
      <c r="FZR5" s="200"/>
      <c r="FZS5" s="200"/>
      <c r="FZT5" s="200"/>
      <c r="FZU5" s="200"/>
      <c r="FZV5" s="200"/>
      <c r="FZW5" s="200"/>
      <c r="FZX5" s="200"/>
      <c r="FZY5" s="200"/>
      <c r="FZZ5" s="200"/>
      <c r="GAA5" s="200"/>
      <c r="GAB5" s="200"/>
      <c r="GAC5" s="200"/>
      <c r="GAD5" s="200"/>
      <c r="GAE5" s="200"/>
      <c r="GAF5" s="200"/>
      <c r="GAG5" s="200"/>
      <c r="GAH5" s="200"/>
      <c r="GAI5" s="200"/>
      <c r="GAJ5" s="200"/>
      <c r="GAK5" s="200"/>
      <c r="GAL5" s="200"/>
      <c r="GAM5" s="200"/>
      <c r="GAN5" s="200"/>
      <c r="GAO5" s="200"/>
      <c r="GAP5" s="200"/>
      <c r="GAQ5" s="200"/>
      <c r="GAR5" s="200"/>
      <c r="GAS5" s="200"/>
      <c r="GAT5" s="200"/>
      <c r="GAU5" s="200"/>
      <c r="GAV5" s="200"/>
      <c r="GAW5" s="200"/>
      <c r="GAX5" s="200"/>
      <c r="GAY5" s="200"/>
      <c r="GAZ5" s="200"/>
      <c r="GBA5" s="200"/>
      <c r="GBB5" s="200"/>
      <c r="GBC5" s="200"/>
      <c r="GBD5" s="200"/>
      <c r="GBE5" s="200"/>
      <c r="GBF5" s="200"/>
      <c r="GBG5" s="200"/>
      <c r="GBH5" s="200"/>
      <c r="GBI5" s="200"/>
      <c r="GBJ5" s="200"/>
      <c r="GBK5" s="200"/>
      <c r="GBL5" s="200"/>
      <c r="GBM5" s="200"/>
      <c r="GBN5" s="200"/>
      <c r="GBO5" s="200"/>
      <c r="GBP5" s="200"/>
      <c r="GBQ5" s="200"/>
      <c r="GBR5" s="200"/>
      <c r="GBS5" s="200"/>
      <c r="GBT5" s="200"/>
      <c r="GBU5" s="200"/>
      <c r="GBV5" s="200"/>
      <c r="GBW5" s="200"/>
      <c r="GBX5" s="200"/>
      <c r="GBY5" s="200"/>
      <c r="GBZ5" s="200"/>
      <c r="GCA5" s="200"/>
      <c r="GCB5" s="200"/>
      <c r="GCC5" s="200"/>
      <c r="GCD5" s="200"/>
      <c r="GCE5" s="200"/>
      <c r="GCF5" s="200"/>
      <c r="GCG5" s="200"/>
      <c r="GCH5" s="200"/>
      <c r="GCI5" s="200"/>
      <c r="GCJ5" s="200"/>
      <c r="GCK5" s="200"/>
      <c r="GCL5" s="200"/>
      <c r="GCM5" s="200"/>
      <c r="GCN5" s="200"/>
      <c r="GCO5" s="200"/>
      <c r="GCP5" s="200"/>
      <c r="GCQ5" s="200"/>
      <c r="GCR5" s="200"/>
      <c r="GCS5" s="200"/>
      <c r="GCT5" s="200"/>
      <c r="GCU5" s="200"/>
      <c r="GCV5" s="200"/>
      <c r="GCW5" s="200"/>
      <c r="GCX5" s="200"/>
      <c r="GCY5" s="200"/>
      <c r="GCZ5" s="200"/>
      <c r="GDA5" s="200"/>
      <c r="GDB5" s="200"/>
      <c r="GDC5" s="200"/>
      <c r="GDD5" s="200"/>
      <c r="GDE5" s="200"/>
      <c r="GDF5" s="200"/>
      <c r="GDG5" s="200"/>
      <c r="GDH5" s="200"/>
      <c r="GDI5" s="200"/>
      <c r="GDJ5" s="200"/>
      <c r="GDK5" s="200"/>
      <c r="GDL5" s="200"/>
      <c r="GDM5" s="200"/>
      <c r="GDN5" s="200"/>
      <c r="GDO5" s="200"/>
      <c r="GDP5" s="200"/>
      <c r="GDQ5" s="200"/>
      <c r="GDR5" s="200"/>
      <c r="GDS5" s="200"/>
      <c r="GDT5" s="200"/>
      <c r="GDU5" s="200"/>
      <c r="GDV5" s="200"/>
      <c r="GDW5" s="200"/>
      <c r="GDX5" s="200"/>
      <c r="GDY5" s="200"/>
      <c r="GDZ5" s="200"/>
      <c r="GEA5" s="200"/>
      <c r="GEB5" s="200"/>
      <c r="GEC5" s="200"/>
      <c r="GED5" s="200"/>
      <c r="GEE5" s="200"/>
      <c r="GEF5" s="200"/>
      <c r="GEG5" s="200"/>
      <c r="GEH5" s="200"/>
      <c r="GEI5" s="200"/>
      <c r="GEJ5" s="200"/>
      <c r="GEK5" s="200"/>
      <c r="GEL5" s="200"/>
      <c r="GEM5" s="200"/>
      <c r="GEN5" s="200"/>
      <c r="GEO5" s="200"/>
      <c r="GEP5" s="200"/>
      <c r="GEQ5" s="200"/>
      <c r="GER5" s="200"/>
      <c r="GES5" s="200"/>
      <c r="GET5" s="200"/>
      <c r="GEU5" s="200"/>
      <c r="GEV5" s="200"/>
      <c r="GEW5" s="200"/>
      <c r="GEX5" s="200"/>
      <c r="GEY5" s="200"/>
      <c r="GEZ5" s="200"/>
      <c r="GFA5" s="200"/>
      <c r="GFB5" s="200"/>
      <c r="GFC5" s="200"/>
      <c r="GFD5" s="200"/>
      <c r="GFE5" s="200"/>
      <c r="GFF5" s="200"/>
      <c r="GFG5" s="200"/>
      <c r="GFH5" s="200"/>
      <c r="GFI5" s="200"/>
      <c r="GFJ5" s="200"/>
      <c r="GFK5" s="200"/>
      <c r="GFL5" s="200"/>
      <c r="GFM5" s="200"/>
      <c r="GFN5" s="200"/>
      <c r="GFO5" s="200"/>
      <c r="GFP5" s="200"/>
      <c r="GFQ5" s="200"/>
      <c r="GFR5" s="200"/>
      <c r="GFS5" s="200"/>
      <c r="GFT5" s="200"/>
      <c r="GFU5" s="200"/>
      <c r="GFV5" s="200"/>
      <c r="GFW5" s="200"/>
      <c r="GFX5" s="200"/>
      <c r="GFY5" s="200"/>
      <c r="GFZ5" s="200"/>
      <c r="GGA5" s="200"/>
      <c r="GGB5" s="200"/>
      <c r="GGC5" s="200"/>
      <c r="GGD5" s="200"/>
      <c r="GGE5" s="200"/>
      <c r="GGF5" s="200"/>
      <c r="GGG5" s="200"/>
      <c r="GGH5" s="200"/>
      <c r="GGI5" s="200"/>
      <c r="GGJ5" s="200"/>
      <c r="GGK5" s="200"/>
      <c r="GGL5" s="200"/>
      <c r="GGM5" s="200"/>
      <c r="GGN5" s="200"/>
      <c r="GGO5" s="200"/>
      <c r="GGP5" s="200"/>
      <c r="GGQ5" s="200"/>
      <c r="GGR5" s="200"/>
      <c r="GGS5" s="200"/>
      <c r="GGT5" s="200"/>
      <c r="GGU5" s="200"/>
      <c r="GGV5" s="200"/>
      <c r="GGW5" s="200"/>
      <c r="GGX5" s="200"/>
      <c r="GGY5" s="200"/>
      <c r="GGZ5" s="200"/>
      <c r="GHA5" s="200"/>
      <c r="GHB5" s="200"/>
      <c r="GHC5" s="200"/>
      <c r="GHD5" s="200"/>
      <c r="GHE5" s="200"/>
      <c r="GHF5" s="200"/>
      <c r="GHG5" s="200"/>
      <c r="GHH5" s="200"/>
      <c r="GHI5" s="200"/>
      <c r="GHJ5" s="200"/>
      <c r="GHK5" s="200"/>
      <c r="GHL5" s="200"/>
      <c r="GHM5" s="200"/>
      <c r="GHN5" s="200"/>
      <c r="GHO5" s="200"/>
      <c r="GHP5" s="200"/>
      <c r="GHQ5" s="200"/>
      <c r="GHR5" s="200"/>
      <c r="GHS5" s="200"/>
      <c r="GHT5" s="200"/>
      <c r="GHU5" s="200"/>
      <c r="GHV5" s="200"/>
      <c r="GHW5" s="200"/>
      <c r="GHX5" s="200"/>
      <c r="GHY5" s="200"/>
      <c r="GHZ5" s="200"/>
      <c r="GIA5" s="200"/>
      <c r="GIB5" s="200"/>
      <c r="GIC5" s="200"/>
      <c r="GID5" s="200"/>
      <c r="GIE5" s="200"/>
      <c r="GIF5" s="200"/>
      <c r="GIG5" s="200"/>
      <c r="GIH5" s="200"/>
      <c r="GII5" s="200"/>
      <c r="GIJ5" s="200"/>
      <c r="GIK5" s="200"/>
      <c r="GIL5" s="200"/>
      <c r="GIM5" s="200"/>
      <c r="GIN5" s="200"/>
      <c r="GIO5" s="200"/>
      <c r="GIP5" s="200"/>
      <c r="GIQ5" s="200"/>
      <c r="GIR5" s="200"/>
      <c r="GIS5" s="200"/>
      <c r="GIT5" s="200"/>
      <c r="GIU5" s="200"/>
      <c r="GIV5" s="200"/>
      <c r="GIW5" s="200"/>
      <c r="GIX5" s="200"/>
      <c r="GIY5" s="200"/>
      <c r="GIZ5" s="200"/>
      <c r="GJA5" s="200"/>
      <c r="GJB5" s="200"/>
      <c r="GJC5" s="200"/>
      <c r="GJD5" s="200"/>
      <c r="GJE5" s="200"/>
      <c r="GJF5" s="200"/>
      <c r="GJG5" s="200"/>
      <c r="GJH5" s="200"/>
      <c r="GJI5" s="200"/>
      <c r="GJJ5" s="200"/>
      <c r="GJK5" s="200"/>
      <c r="GJL5" s="200"/>
      <c r="GJM5" s="200"/>
      <c r="GJN5" s="200"/>
      <c r="GJO5" s="200"/>
      <c r="GJP5" s="200"/>
      <c r="GJQ5" s="200"/>
      <c r="GJR5" s="200"/>
      <c r="GJS5" s="200"/>
      <c r="GJT5" s="200"/>
      <c r="GJU5" s="200"/>
      <c r="GJV5" s="200"/>
      <c r="GJW5" s="200"/>
      <c r="GJX5" s="200"/>
      <c r="GJY5" s="200"/>
      <c r="GJZ5" s="200"/>
      <c r="GKA5" s="200"/>
      <c r="GKB5" s="200"/>
      <c r="GKC5" s="200"/>
      <c r="GKD5" s="200"/>
      <c r="GKE5" s="200"/>
      <c r="GKF5" s="200"/>
      <c r="GKG5" s="200"/>
      <c r="GKH5" s="200"/>
      <c r="GKI5" s="200"/>
      <c r="GKJ5" s="200"/>
      <c r="GKK5" s="200"/>
      <c r="GKL5" s="200"/>
      <c r="GKM5" s="200"/>
      <c r="GKN5" s="200"/>
      <c r="GKO5" s="200"/>
      <c r="GKP5" s="200"/>
      <c r="GKQ5" s="200"/>
      <c r="GKR5" s="200"/>
      <c r="GKS5" s="200"/>
      <c r="GKT5" s="200"/>
      <c r="GKU5" s="200"/>
      <c r="GKV5" s="200"/>
      <c r="GKW5" s="200"/>
      <c r="GKX5" s="200"/>
      <c r="GKY5" s="200"/>
      <c r="GKZ5" s="200"/>
      <c r="GLA5" s="200"/>
      <c r="GLB5" s="200"/>
      <c r="GLC5" s="200"/>
      <c r="GLD5" s="200"/>
      <c r="GLE5" s="200"/>
      <c r="GLF5" s="200"/>
      <c r="GLG5" s="200"/>
      <c r="GLH5" s="200"/>
      <c r="GLI5" s="200"/>
      <c r="GLJ5" s="200"/>
      <c r="GLK5" s="200"/>
      <c r="GLL5" s="200"/>
      <c r="GLM5" s="200"/>
      <c r="GLN5" s="200"/>
      <c r="GLO5" s="200"/>
      <c r="GLP5" s="200"/>
      <c r="GLQ5" s="200"/>
      <c r="GLR5" s="200"/>
      <c r="GLS5" s="200"/>
      <c r="GLT5" s="200"/>
      <c r="GLU5" s="200"/>
      <c r="GLV5" s="200"/>
      <c r="GLW5" s="200"/>
      <c r="GLX5" s="200"/>
      <c r="GLY5" s="200"/>
      <c r="GLZ5" s="200"/>
      <c r="GMA5" s="200"/>
      <c r="GMB5" s="200"/>
      <c r="GMC5" s="200"/>
      <c r="GMD5" s="200"/>
      <c r="GME5" s="200"/>
      <c r="GMF5" s="200"/>
      <c r="GMG5" s="200"/>
      <c r="GMH5" s="200"/>
      <c r="GMI5" s="200"/>
      <c r="GMJ5" s="200"/>
      <c r="GMK5" s="200"/>
      <c r="GML5" s="200"/>
      <c r="GMM5" s="200"/>
      <c r="GMN5" s="200"/>
      <c r="GMO5" s="200"/>
      <c r="GMP5" s="200"/>
      <c r="GMQ5" s="200"/>
      <c r="GMR5" s="200"/>
      <c r="GMS5" s="200"/>
      <c r="GMT5" s="200"/>
      <c r="GMU5" s="200"/>
      <c r="GMV5" s="200"/>
      <c r="GMW5" s="200"/>
      <c r="GMX5" s="200"/>
      <c r="GMY5" s="200"/>
      <c r="GMZ5" s="200"/>
      <c r="GNA5" s="200"/>
      <c r="GNB5" s="200"/>
      <c r="GNC5" s="200"/>
      <c r="GND5" s="200"/>
      <c r="GNE5" s="200"/>
      <c r="GNF5" s="200"/>
      <c r="GNG5" s="200"/>
      <c r="GNH5" s="200"/>
      <c r="GNI5" s="200"/>
      <c r="GNJ5" s="200"/>
      <c r="GNK5" s="200"/>
      <c r="GNL5" s="200"/>
      <c r="GNM5" s="200"/>
      <c r="GNN5" s="200"/>
      <c r="GNO5" s="200"/>
      <c r="GNP5" s="200"/>
      <c r="GNQ5" s="200"/>
      <c r="GNR5" s="200"/>
      <c r="GNS5" s="200"/>
      <c r="GNT5" s="200"/>
      <c r="GNU5" s="200"/>
      <c r="GNV5" s="200"/>
      <c r="GNW5" s="200"/>
      <c r="GNX5" s="200"/>
      <c r="GNY5" s="200"/>
      <c r="GNZ5" s="200"/>
      <c r="GOA5" s="200"/>
      <c r="GOB5" s="200"/>
      <c r="GOC5" s="200"/>
      <c r="GOD5" s="200"/>
      <c r="GOE5" s="200"/>
      <c r="GOF5" s="200"/>
      <c r="GOG5" s="200"/>
      <c r="GOH5" s="200"/>
      <c r="GOI5" s="200"/>
      <c r="GOJ5" s="200"/>
      <c r="GOK5" s="200"/>
      <c r="GOL5" s="200"/>
      <c r="GOM5" s="200"/>
      <c r="GON5" s="200"/>
      <c r="GOO5" s="200"/>
      <c r="GOP5" s="200"/>
      <c r="GOQ5" s="200"/>
      <c r="GOR5" s="200"/>
      <c r="GOS5" s="200"/>
      <c r="GOT5" s="200"/>
      <c r="GOU5" s="200"/>
      <c r="GOV5" s="200"/>
      <c r="GOW5" s="200"/>
      <c r="GOX5" s="200"/>
      <c r="GOY5" s="200"/>
      <c r="GOZ5" s="200"/>
      <c r="GPA5" s="200"/>
      <c r="GPB5" s="200"/>
      <c r="GPC5" s="200"/>
      <c r="GPD5" s="200"/>
      <c r="GPE5" s="200"/>
      <c r="GPF5" s="200"/>
      <c r="GPG5" s="200"/>
      <c r="GPH5" s="200"/>
      <c r="GPI5" s="200"/>
      <c r="GPJ5" s="200"/>
      <c r="GPK5" s="200"/>
      <c r="GPL5" s="200"/>
      <c r="GPM5" s="200"/>
      <c r="GPN5" s="200"/>
      <c r="GPO5" s="200"/>
      <c r="GPP5" s="200"/>
      <c r="GPQ5" s="200"/>
      <c r="GPR5" s="200"/>
      <c r="GPS5" s="200"/>
      <c r="GPT5" s="200"/>
      <c r="GPU5" s="200"/>
      <c r="GPV5" s="200"/>
      <c r="GPW5" s="200"/>
      <c r="GPX5" s="200"/>
      <c r="GPY5" s="200"/>
      <c r="GPZ5" s="200"/>
      <c r="GQA5" s="200"/>
      <c r="GQB5" s="200"/>
      <c r="GQC5" s="200"/>
      <c r="GQD5" s="200"/>
      <c r="GQE5" s="200"/>
      <c r="GQF5" s="200"/>
      <c r="GQG5" s="200"/>
      <c r="GQH5" s="200"/>
      <c r="GQI5" s="200"/>
      <c r="GQJ5" s="200"/>
      <c r="GQK5" s="200"/>
      <c r="GQL5" s="200"/>
      <c r="GQM5" s="200"/>
      <c r="GQN5" s="200"/>
      <c r="GQO5" s="200"/>
      <c r="GQP5" s="200"/>
      <c r="GQQ5" s="200"/>
      <c r="GQR5" s="200"/>
      <c r="GQS5" s="200"/>
      <c r="GQT5" s="200"/>
      <c r="GQU5" s="200"/>
      <c r="GQV5" s="200"/>
      <c r="GQW5" s="200"/>
      <c r="GQX5" s="200"/>
      <c r="GQY5" s="200"/>
      <c r="GQZ5" s="200"/>
      <c r="GRA5" s="200"/>
      <c r="GRB5" s="200"/>
      <c r="GRC5" s="200"/>
      <c r="GRD5" s="200"/>
      <c r="GRE5" s="200"/>
      <c r="GRF5" s="200"/>
      <c r="GRG5" s="200"/>
      <c r="GRH5" s="200"/>
      <c r="GRI5" s="200"/>
      <c r="GRJ5" s="200"/>
      <c r="GRK5" s="200"/>
      <c r="GRL5" s="200"/>
      <c r="GRM5" s="200"/>
      <c r="GRN5" s="200"/>
      <c r="GRO5" s="200"/>
      <c r="GRP5" s="200"/>
      <c r="GRQ5" s="200"/>
      <c r="GRR5" s="200"/>
      <c r="GRS5" s="200"/>
      <c r="GRT5" s="200"/>
      <c r="GRU5" s="200"/>
      <c r="GRV5" s="200"/>
      <c r="GRW5" s="200"/>
      <c r="GRX5" s="200"/>
      <c r="GRY5" s="200"/>
      <c r="GRZ5" s="200"/>
      <c r="GSA5" s="200"/>
      <c r="GSB5" s="200"/>
      <c r="GSC5" s="200"/>
      <c r="GSD5" s="200"/>
      <c r="GSE5" s="200"/>
      <c r="GSF5" s="200"/>
      <c r="GSG5" s="200"/>
      <c r="GSH5" s="200"/>
      <c r="GSI5" s="200"/>
      <c r="GSJ5" s="200"/>
      <c r="GSK5" s="200"/>
      <c r="GSL5" s="200"/>
      <c r="GSM5" s="200"/>
      <c r="GSN5" s="200"/>
      <c r="GSO5" s="200"/>
      <c r="GSP5" s="200"/>
      <c r="GSQ5" s="200"/>
      <c r="GSR5" s="200"/>
      <c r="GSS5" s="200"/>
      <c r="GST5" s="200"/>
      <c r="GSU5" s="200"/>
      <c r="GSV5" s="200"/>
      <c r="GSW5" s="200"/>
      <c r="GSX5" s="200"/>
      <c r="GSY5" s="200"/>
      <c r="GSZ5" s="200"/>
      <c r="GTA5" s="200"/>
      <c r="GTB5" s="200"/>
      <c r="GTC5" s="200"/>
      <c r="GTD5" s="200"/>
      <c r="GTE5" s="200"/>
      <c r="GTF5" s="200"/>
      <c r="GTG5" s="200"/>
      <c r="GTH5" s="200"/>
      <c r="GTI5" s="200"/>
      <c r="GTJ5" s="200"/>
      <c r="GTK5" s="200"/>
      <c r="GTL5" s="200"/>
      <c r="GTM5" s="200"/>
      <c r="GTN5" s="200"/>
      <c r="GTO5" s="200"/>
      <c r="GTP5" s="200"/>
      <c r="GTQ5" s="200"/>
      <c r="GTR5" s="200"/>
      <c r="GTS5" s="200"/>
      <c r="GTT5" s="200"/>
      <c r="GTU5" s="200"/>
      <c r="GTV5" s="200"/>
      <c r="GTW5" s="200"/>
      <c r="GTX5" s="200"/>
      <c r="GTY5" s="200"/>
      <c r="GTZ5" s="200"/>
      <c r="GUA5" s="200"/>
      <c r="GUB5" s="200"/>
      <c r="GUC5" s="200"/>
      <c r="GUD5" s="200"/>
      <c r="GUE5" s="200"/>
      <c r="GUF5" s="200"/>
      <c r="GUG5" s="200"/>
      <c r="GUH5" s="200"/>
      <c r="GUI5" s="200"/>
      <c r="GUJ5" s="200"/>
      <c r="GUK5" s="200"/>
      <c r="GUL5" s="200"/>
      <c r="GUM5" s="200"/>
      <c r="GUN5" s="200"/>
      <c r="GUO5" s="200"/>
      <c r="GUP5" s="200"/>
      <c r="GUQ5" s="200"/>
      <c r="GUR5" s="200"/>
      <c r="GUS5" s="200"/>
      <c r="GUT5" s="200"/>
      <c r="GUU5" s="200"/>
      <c r="GUV5" s="200"/>
      <c r="GUW5" s="200"/>
      <c r="GUX5" s="200"/>
      <c r="GUY5" s="200"/>
      <c r="GUZ5" s="200"/>
      <c r="GVA5" s="200"/>
      <c r="GVB5" s="200"/>
      <c r="GVC5" s="200"/>
      <c r="GVD5" s="200"/>
      <c r="GVE5" s="200"/>
      <c r="GVF5" s="200"/>
      <c r="GVG5" s="200"/>
      <c r="GVH5" s="200"/>
      <c r="GVI5" s="200"/>
      <c r="GVJ5" s="200"/>
      <c r="GVK5" s="200"/>
      <c r="GVL5" s="200"/>
      <c r="GVM5" s="200"/>
      <c r="GVN5" s="200"/>
      <c r="GVO5" s="200"/>
      <c r="GVP5" s="200"/>
      <c r="GVQ5" s="200"/>
      <c r="GVR5" s="200"/>
      <c r="GVS5" s="200"/>
      <c r="GVT5" s="200"/>
      <c r="GVU5" s="200"/>
      <c r="GVV5" s="200"/>
      <c r="GVW5" s="200"/>
      <c r="GVX5" s="200"/>
      <c r="GVY5" s="200"/>
      <c r="GVZ5" s="200"/>
      <c r="GWA5" s="200"/>
      <c r="GWB5" s="200"/>
      <c r="GWC5" s="200"/>
      <c r="GWD5" s="200"/>
      <c r="GWE5" s="200"/>
      <c r="GWF5" s="200"/>
      <c r="GWG5" s="200"/>
      <c r="GWH5" s="200"/>
      <c r="GWI5" s="200"/>
      <c r="GWJ5" s="200"/>
      <c r="GWK5" s="200"/>
      <c r="GWL5" s="200"/>
      <c r="GWM5" s="200"/>
      <c r="GWN5" s="200"/>
      <c r="GWO5" s="200"/>
      <c r="GWP5" s="200"/>
      <c r="GWQ5" s="200"/>
      <c r="GWR5" s="200"/>
      <c r="GWS5" s="200"/>
      <c r="GWT5" s="200"/>
      <c r="GWU5" s="200"/>
      <c r="GWV5" s="200"/>
      <c r="GWW5" s="200"/>
      <c r="GWX5" s="200"/>
      <c r="GWY5" s="200"/>
      <c r="GWZ5" s="200"/>
      <c r="GXA5" s="200"/>
      <c r="GXB5" s="200"/>
      <c r="GXC5" s="200"/>
      <c r="GXD5" s="200"/>
      <c r="GXE5" s="200"/>
      <c r="GXF5" s="200"/>
      <c r="GXG5" s="200"/>
      <c r="GXH5" s="200"/>
      <c r="GXI5" s="200"/>
      <c r="GXJ5" s="200"/>
      <c r="GXK5" s="200"/>
      <c r="GXL5" s="200"/>
      <c r="GXM5" s="200"/>
      <c r="GXN5" s="200"/>
      <c r="GXO5" s="200"/>
      <c r="GXP5" s="200"/>
      <c r="GXQ5" s="200"/>
      <c r="GXR5" s="200"/>
      <c r="GXS5" s="200"/>
      <c r="GXT5" s="200"/>
      <c r="GXU5" s="200"/>
      <c r="GXV5" s="200"/>
      <c r="GXW5" s="200"/>
      <c r="GXX5" s="200"/>
      <c r="GXY5" s="200"/>
      <c r="GXZ5" s="200"/>
      <c r="GYA5" s="200"/>
      <c r="GYB5" s="200"/>
      <c r="GYC5" s="200"/>
      <c r="GYD5" s="200"/>
      <c r="GYE5" s="200"/>
      <c r="GYF5" s="200"/>
      <c r="GYG5" s="200"/>
      <c r="GYH5" s="200"/>
      <c r="GYI5" s="200"/>
      <c r="GYJ5" s="200"/>
      <c r="GYK5" s="200"/>
      <c r="GYL5" s="200"/>
      <c r="GYM5" s="200"/>
      <c r="GYN5" s="200"/>
      <c r="GYO5" s="200"/>
      <c r="GYP5" s="200"/>
      <c r="GYQ5" s="200"/>
      <c r="GYR5" s="200"/>
      <c r="GYS5" s="200"/>
      <c r="GYT5" s="200"/>
      <c r="GYU5" s="200"/>
      <c r="GYV5" s="200"/>
      <c r="GYW5" s="200"/>
      <c r="GYX5" s="200"/>
      <c r="GYY5" s="200"/>
      <c r="GYZ5" s="200"/>
      <c r="GZA5" s="200"/>
      <c r="GZB5" s="200"/>
      <c r="GZC5" s="200"/>
      <c r="GZD5" s="200"/>
      <c r="GZE5" s="200"/>
      <c r="GZF5" s="200"/>
      <c r="GZG5" s="200"/>
      <c r="GZH5" s="200"/>
      <c r="GZI5" s="200"/>
      <c r="GZJ5" s="200"/>
      <c r="GZK5" s="200"/>
      <c r="GZL5" s="200"/>
      <c r="GZM5" s="200"/>
      <c r="GZN5" s="200"/>
      <c r="GZO5" s="200"/>
      <c r="GZP5" s="200"/>
      <c r="GZQ5" s="200"/>
      <c r="GZR5" s="200"/>
      <c r="GZS5" s="200"/>
      <c r="GZT5" s="200"/>
      <c r="GZU5" s="200"/>
      <c r="GZV5" s="200"/>
      <c r="GZW5" s="200"/>
      <c r="GZX5" s="200"/>
      <c r="GZY5" s="200"/>
      <c r="GZZ5" s="200"/>
      <c r="HAA5" s="200"/>
      <c r="HAB5" s="200"/>
      <c r="HAC5" s="200"/>
      <c r="HAD5" s="200"/>
      <c r="HAE5" s="200"/>
      <c r="HAF5" s="200"/>
      <c r="HAG5" s="200"/>
      <c r="HAH5" s="200"/>
      <c r="HAI5" s="200"/>
      <c r="HAJ5" s="200"/>
      <c r="HAK5" s="200"/>
      <c r="HAL5" s="200"/>
      <c r="HAM5" s="200"/>
      <c r="HAN5" s="200"/>
      <c r="HAO5" s="200"/>
      <c r="HAP5" s="200"/>
      <c r="HAQ5" s="200"/>
      <c r="HAR5" s="200"/>
      <c r="HAS5" s="200"/>
      <c r="HAT5" s="200"/>
      <c r="HAU5" s="200"/>
      <c r="HAV5" s="200"/>
      <c r="HAW5" s="200"/>
      <c r="HAX5" s="200"/>
      <c r="HAY5" s="200"/>
      <c r="HAZ5" s="200"/>
      <c r="HBA5" s="200"/>
      <c r="HBB5" s="200"/>
      <c r="HBC5" s="200"/>
      <c r="HBD5" s="200"/>
      <c r="HBE5" s="200"/>
      <c r="HBF5" s="200"/>
      <c r="HBG5" s="200"/>
      <c r="HBH5" s="200"/>
      <c r="HBI5" s="200"/>
      <c r="HBJ5" s="200"/>
      <c r="HBK5" s="200"/>
      <c r="HBL5" s="200"/>
      <c r="HBM5" s="200"/>
      <c r="HBN5" s="200"/>
      <c r="HBO5" s="200"/>
      <c r="HBP5" s="200"/>
      <c r="HBQ5" s="200"/>
      <c r="HBR5" s="200"/>
      <c r="HBS5" s="200"/>
      <c r="HBT5" s="200"/>
      <c r="HBU5" s="200"/>
      <c r="HBV5" s="200"/>
      <c r="HBW5" s="200"/>
      <c r="HBX5" s="200"/>
      <c r="HBY5" s="200"/>
      <c r="HBZ5" s="200"/>
      <c r="HCA5" s="200"/>
      <c r="HCB5" s="200"/>
      <c r="HCC5" s="200"/>
      <c r="HCD5" s="200"/>
      <c r="HCE5" s="200"/>
      <c r="HCF5" s="200"/>
      <c r="HCG5" s="200"/>
      <c r="HCH5" s="200"/>
      <c r="HCI5" s="200"/>
      <c r="HCJ5" s="200"/>
      <c r="HCK5" s="200"/>
      <c r="HCL5" s="200"/>
      <c r="HCM5" s="200"/>
      <c r="HCN5" s="200"/>
      <c r="HCO5" s="200"/>
      <c r="HCP5" s="200"/>
      <c r="HCQ5" s="200"/>
      <c r="HCR5" s="200"/>
      <c r="HCS5" s="200"/>
      <c r="HCT5" s="200"/>
      <c r="HCU5" s="200"/>
      <c r="HCV5" s="200"/>
      <c r="HCW5" s="200"/>
      <c r="HCX5" s="200"/>
      <c r="HCY5" s="200"/>
      <c r="HCZ5" s="200"/>
      <c r="HDA5" s="200"/>
      <c r="HDB5" s="200"/>
      <c r="HDC5" s="200"/>
      <c r="HDD5" s="200"/>
      <c r="HDE5" s="200"/>
      <c r="HDF5" s="200"/>
      <c r="HDG5" s="200"/>
      <c r="HDH5" s="200"/>
      <c r="HDI5" s="200"/>
      <c r="HDJ5" s="200"/>
      <c r="HDK5" s="200"/>
      <c r="HDL5" s="200"/>
      <c r="HDM5" s="200"/>
      <c r="HDN5" s="200"/>
      <c r="HDO5" s="200"/>
      <c r="HDP5" s="200"/>
      <c r="HDQ5" s="200"/>
      <c r="HDR5" s="200"/>
      <c r="HDS5" s="200"/>
      <c r="HDT5" s="200"/>
      <c r="HDU5" s="200"/>
      <c r="HDV5" s="200"/>
      <c r="HDW5" s="200"/>
      <c r="HDX5" s="200"/>
      <c r="HDY5" s="200"/>
      <c r="HDZ5" s="200"/>
      <c r="HEA5" s="200"/>
      <c r="HEB5" s="200"/>
      <c r="HEC5" s="200"/>
      <c r="HED5" s="200"/>
      <c r="HEE5" s="200"/>
      <c r="HEF5" s="200"/>
      <c r="HEG5" s="200"/>
      <c r="HEH5" s="200"/>
      <c r="HEI5" s="200"/>
      <c r="HEJ5" s="200"/>
      <c r="HEK5" s="200"/>
      <c r="HEL5" s="200"/>
      <c r="HEM5" s="200"/>
      <c r="HEN5" s="200"/>
      <c r="HEO5" s="200"/>
      <c r="HEP5" s="200"/>
      <c r="HEQ5" s="200"/>
      <c r="HER5" s="200"/>
      <c r="HES5" s="200"/>
      <c r="HET5" s="200"/>
      <c r="HEU5" s="200"/>
      <c r="HEV5" s="200"/>
      <c r="HEW5" s="200"/>
      <c r="HEX5" s="200"/>
      <c r="HEY5" s="200"/>
      <c r="HEZ5" s="200"/>
      <c r="HFA5" s="200"/>
      <c r="HFB5" s="200"/>
      <c r="HFC5" s="200"/>
      <c r="HFD5" s="200"/>
      <c r="HFE5" s="200"/>
      <c r="HFF5" s="200"/>
      <c r="HFG5" s="200"/>
      <c r="HFH5" s="200"/>
      <c r="HFI5" s="200"/>
      <c r="HFJ5" s="200"/>
      <c r="HFK5" s="200"/>
      <c r="HFL5" s="200"/>
      <c r="HFM5" s="200"/>
      <c r="HFN5" s="200"/>
      <c r="HFO5" s="200"/>
      <c r="HFP5" s="200"/>
      <c r="HFQ5" s="200"/>
      <c r="HFR5" s="200"/>
      <c r="HFS5" s="200"/>
      <c r="HFT5" s="200"/>
      <c r="HFU5" s="200"/>
      <c r="HFV5" s="200"/>
      <c r="HFW5" s="200"/>
      <c r="HFX5" s="200"/>
      <c r="HFY5" s="200"/>
      <c r="HFZ5" s="200"/>
      <c r="HGA5" s="200"/>
      <c r="HGB5" s="200"/>
      <c r="HGC5" s="200"/>
      <c r="HGD5" s="200"/>
      <c r="HGE5" s="200"/>
      <c r="HGF5" s="200"/>
      <c r="HGG5" s="200"/>
      <c r="HGH5" s="200"/>
      <c r="HGI5" s="200"/>
      <c r="HGJ5" s="200"/>
      <c r="HGK5" s="200"/>
      <c r="HGL5" s="200"/>
      <c r="HGM5" s="200"/>
      <c r="HGN5" s="200"/>
      <c r="HGO5" s="200"/>
      <c r="HGP5" s="200"/>
      <c r="HGQ5" s="200"/>
      <c r="HGR5" s="200"/>
      <c r="HGS5" s="200"/>
      <c r="HGT5" s="200"/>
      <c r="HGU5" s="200"/>
      <c r="HGV5" s="200"/>
      <c r="HGW5" s="200"/>
      <c r="HGX5" s="200"/>
      <c r="HGY5" s="200"/>
      <c r="HGZ5" s="200"/>
      <c r="HHA5" s="200"/>
      <c r="HHB5" s="200"/>
      <c r="HHC5" s="200"/>
      <c r="HHD5" s="200"/>
      <c r="HHE5" s="200"/>
      <c r="HHF5" s="200"/>
      <c r="HHG5" s="200"/>
      <c r="HHH5" s="200"/>
      <c r="HHI5" s="200"/>
      <c r="HHJ5" s="200"/>
      <c r="HHK5" s="200"/>
      <c r="HHL5" s="200"/>
      <c r="HHM5" s="200"/>
      <c r="HHN5" s="200"/>
      <c r="HHO5" s="200"/>
      <c r="HHP5" s="200"/>
      <c r="HHQ5" s="200"/>
      <c r="HHR5" s="200"/>
      <c r="HHS5" s="200"/>
      <c r="HHT5" s="200"/>
      <c r="HHU5" s="200"/>
      <c r="HHV5" s="200"/>
      <c r="HHW5" s="200"/>
      <c r="HHX5" s="200"/>
      <c r="HHY5" s="200"/>
      <c r="HHZ5" s="200"/>
      <c r="HIA5" s="200"/>
      <c r="HIB5" s="200"/>
      <c r="HIC5" s="200"/>
      <c r="HID5" s="200"/>
      <c r="HIE5" s="200"/>
      <c r="HIF5" s="200"/>
      <c r="HIG5" s="200"/>
      <c r="HIH5" s="200"/>
      <c r="HII5" s="200"/>
      <c r="HIJ5" s="200"/>
      <c r="HIK5" s="200"/>
      <c r="HIL5" s="200"/>
      <c r="HIM5" s="200"/>
      <c r="HIN5" s="200"/>
      <c r="HIO5" s="200"/>
      <c r="HIP5" s="200"/>
      <c r="HIQ5" s="200"/>
      <c r="HIR5" s="200"/>
      <c r="HIS5" s="200"/>
      <c r="HIT5" s="200"/>
      <c r="HIU5" s="200"/>
      <c r="HIV5" s="200"/>
      <c r="HIW5" s="200"/>
      <c r="HIX5" s="200"/>
      <c r="HIY5" s="200"/>
      <c r="HIZ5" s="200"/>
      <c r="HJA5" s="200"/>
      <c r="HJB5" s="200"/>
      <c r="HJC5" s="200"/>
      <c r="HJD5" s="200"/>
      <c r="HJE5" s="200"/>
      <c r="HJF5" s="200"/>
      <c r="HJG5" s="200"/>
      <c r="HJH5" s="200"/>
      <c r="HJI5" s="200"/>
      <c r="HJJ5" s="200"/>
      <c r="HJK5" s="200"/>
      <c r="HJL5" s="200"/>
      <c r="HJM5" s="200"/>
      <c r="HJN5" s="200"/>
      <c r="HJO5" s="200"/>
      <c r="HJP5" s="200"/>
      <c r="HJQ5" s="200"/>
      <c r="HJR5" s="200"/>
      <c r="HJS5" s="200"/>
      <c r="HJT5" s="200"/>
      <c r="HJU5" s="200"/>
      <c r="HJV5" s="200"/>
      <c r="HJW5" s="200"/>
      <c r="HJX5" s="200"/>
      <c r="HJY5" s="200"/>
      <c r="HJZ5" s="200"/>
      <c r="HKA5" s="200"/>
      <c r="HKB5" s="200"/>
      <c r="HKC5" s="200"/>
      <c r="HKD5" s="200"/>
      <c r="HKE5" s="200"/>
      <c r="HKF5" s="200"/>
      <c r="HKG5" s="200"/>
      <c r="HKH5" s="200"/>
      <c r="HKI5" s="200"/>
      <c r="HKJ5" s="200"/>
      <c r="HKK5" s="200"/>
      <c r="HKL5" s="200"/>
      <c r="HKM5" s="200"/>
      <c r="HKN5" s="200"/>
      <c r="HKO5" s="200"/>
      <c r="HKP5" s="200"/>
      <c r="HKQ5" s="200"/>
      <c r="HKR5" s="200"/>
      <c r="HKS5" s="200"/>
      <c r="HKT5" s="200"/>
      <c r="HKU5" s="200"/>
      <c r="HKV5" s="200"/>
      <c r="HKW5" s="200"/>
      <c r="HKX5" s="200"/>
      <c r="HKY5" s="200"/>
      <c r="HKZ5" s="200"/>
      <c r="HLA5" s="200"/>
      <c r="HLB5" s="200"/>
      <c r="HLC5" s="200"/>
      <c r="HLD5" s="200"/>
      <c r="HLE5" s="200"/>
      <c r="HLF5" s="200"/>
      <c r="HLG5" s="200"/>
      <c r="HLH5" s="200"/>
      <c r="HLI5" s="200"/>
      <c r="HLJ5" s="200"/>
      <c r="HLK5" s="200"/>
      <c r="HLL5" s="200"/>
      <c r="HLM5" s="200"/>
      <c r="HLN5" s="200"/>
      <c r="HLO5" s="200"/>
      <c r="HLP5" s="200"/>
      <c r="HLQ5" s="200"/>
      <c r="HLR5" s="200"/>
      <c r="HLS5" s="200"/>
      <c r="HLT5" s="200"/>
      <c r="HLU5" s="200"/>
      <c r="HLV5" s="200"/>
      <c r="HLW5" s="200"/>
      <c r="HLX5" s="200"/>
      <c r="HLY5" s="200"/>
      <c r="HLZ5" s="200"/>
      <c r="HMA5" s="200"/>
      <c r="HMB5" s="200"/>
      <c r="HMC5" s="200"/>
      <c r="HMD5" s="200"/>
      <c r="HME5" s="200"/>
      <c r="HMF5" s="200"/>
      <c r="HMG5" s="200"/>
      <c r="HMH5" s="200"/>
      <c r="HMI5" s="200"/>
      <c r="HMJ5" s="200"/>
      <c r="HMK5" s="200"/>
      <c r="HML5" s="200"/>
      <c r="HMM5" s="200"/>
      <c r="HMN5" s="200"/>
      <c r="HMO5" s="200"/>
      <c r="HMP5" s="200"/>
      <c r="HMQ5" s="200"/>
      <c r="HMR5" s="200"/>
      <c r="HMS5" s="200"/>
      <c r="HMT5" s="200"/>
      <c r="HMU5" s="200"/>
      <c r="HMV5" s="200"/>
      <c r="HMW5" s="200"/>
      <c r="HMX5" s="200"/>
      <c r="HMY5" s="200"/>
      <c r="HMZ5" s="200"/>
      <c r="HNA5" s="200"/>
      <c r="HNB5" s="200"/>
      <c r="HNC5" s="200"/>
      <c r="HND5" s="200"/>
      <c r="HNE5" s="200"/>
      <c r="HNF5" s="200"/>
      <c r="HNG5" s="200"/>
      <c r="HNH5" s="200"/>
      <c r="HNI5" s="200"/>
      <c r="HNJ5" s="200"/>
      <c r="HNK5" s="200"/>
      <c r="HNL5" s="200"/>
      <c r="HNM5" s="200"/>
      <c r="HNN5" s="200"/>
      <c r="HNO5" s="200"/>
      <c r="HNP5" s="200"/>
      <c r="HNQ5" s="200"/>
      <c r="HNR5" s="200"/>
      <c r="HNS5" s="200"/>
      <c r="HNT5" s="200"/>
      <c r="HNU5" s="200"/>
      <c r="HNV5" s="200"/>
      <c r="HNW5" s="200"/>
      <c r="HNX5" s="200"/>
      <c r="HNY5" s="200"/>
      <c r="HNZ5" s="200"/>
      <c r="HOA5" s="200"/>
      <c r="HOB5" s="200"/>
      <c r="HOC5" s="200"/>
      <c r="HOD5" s="200"/>
      <c r="HOE5" s="200"/>
      <c r="HOF5" s="200"/>
      <c r="HOG5" s="200"/>
      <c r="HOH5" s="200"/>
      <c r="HOI5" s="200"/>
      <c r="HOJ5" s="200"/>
      <c r="HOK5" s="200"/>
      <c r="HOL5" s="200"/>
      <c r="HOM5" s="200"/>
      <c r="HON5" s="200"/>
      <c r="HOO5" s="200"/>
      <c r="HOP5" s="200"/>
      <c r="HOQ5" s="200"/>
      <c r="HOR5" s="200"/>
      <c r="HOS5" s="200"/>
      <c r="HOT5" s="200"/>
      <c r="HOU5" s="200"/>
      <c r="HOV5" s="200"/>
      <c r="HOW5" s="200"/>
      <c r="HOX5" s="200"/>
      <c r="HOY5" s="200"/>
      <c r="HOZ5" s="200"/>
      <c r="HPA5" s="200"/>
      <c r="HPB5" s="200"/>
      <c r="HPC5" s="200"/>
      <c r="HPD5" s="200"/>
      <c r="HPE5" s="200"/>
      <c r="HPF5" s="200"/>
      <c r="HPG5" s="200"/>
      <c r="HPH5" s="200"/>
      <c r="HPI5" s="200"/>
      <c r="HPJ5" s="200"/>
      <c r="HPK5" s="200"/>
      <c r="HPL5" s="200"/>
      <c r="HPM5" s="200"/>
      <c r="HPN5" s="200"/>
      <c r="HPO5" s="200"/>
      <c r="HPP5" s="200"/>
      <c r="HPQ5" s="200"/>
      <c r="HPR5" s="200"/>
      <c r="HPS5" s="200"/>
      <c r="HPT5" s="200"/>
      <c r="HPU5" s="200"/>
      <c r="HPV5" s="200"/>
      <c r="HPW5" s="200"/>
      <c r="HPX5" s="200"/>
      <c r="HPY5" s="200"/>
      <c r="HPZ5" s="200"/>
      <c r="HQA5" s="200"/>
      <c r="HQB5" s="200"/>
      <c r="HQC5" s="200"/>
      <c r="HQD5" s="200"/>
      <c r="HQE5" s="200"/>
      <c r="HQF5" s="200"/>
      <c r="HQG5" s="200"/>
      <c r="HQH5" s="200"/>
      <c r="HQI5" s="200"/>
      <c r="HQJ5" s="200"/>
      <c r="HQK5" s="200"/>
      <c r="HQL5" s="200"/>
      <c r="HQM5" s="200"/>
      <c r="HQN5" s="200"/>
      <c r="HQO5" s="200"/>
      <c r="HQP5" s="200"/>
      <c r="HQQ5" s="200"/>
      <c r="HQR5" s="200"/>
      <c r="HQS5" s="200"/>
      <c r="HQT5" s="200"/>
      <c r="HQU5" s="200"/>
      <c r="HQV5" s="200"/>
      <c r="HQW5" s="200"/>
      <c r="HQX5" s="200"/>
      <c r="HQY5" s="200"/>
      <c r="HQZ5" s="200"/>
      <c r="HRA5" s="200"/>
      <c r="HRB5" s="200"/>
      <c r="HRC5" s="200"/>
      <c r="HRD5" s="200"/>
      <c r="HRE5" s="200"/>
      <c r="HRF5" s="200"/>
      <c r="HRG5" s="200"/>
      <c r="HRH5" s="200"/>
      <c r="HRI5" s="200"/>
      <c r="HRJ5" s="200"/>
      <c r="HRK5" s="200"/>
      <c r="HRL5" s="200"/>
      <c r="HRM5" s="200"/>
      <c r="HRN5" s="200"/>
      <c r="HRO5" s="200"/>
      <c r="HRP5" s="200"/>
      <c r="HRQ5" s="200"/>
      <c r="HRR5" s="200"/>
      <c r="HRS5" s="200"/>
      <c r="HRT5" s="200"/>
      <c r="HRU5" s="200"/>
      <c r="HRV5" s="200"/>
      <c r="HRW5" s="200"/>
      <c r="HRX5" s="200"/>
      <c r="HRY5" s="200"/>
      <c r="HRZ5" s="200"/>
      <c r="HSA5" s="200"/>
      <c r="HSB5" s="200"/>
      <c r="HSC5" s="200"/>
      <c r="HSD5" s="200"/>
      <c r="HSE5" s="200"/>
      <c r="HSF5" s="200"/>
      <c r="HSG5" s="200"/>
      <c r="HSH5" s="200"/>
      <c r="HSI5" s="200"/>
      <c r="HSJ5" s="200"/>
      <c r="HSK5" s="200"/>
      <c r="HSL5" s="200"/>
      <c r="HSM5" s="200"/>
      <c r="HSN5" s="200"/>
      <c r="HSO5" s="200"/>
      <c r="HSP5" s="200"/>
      <c r="HSQ5" s="200"/>
      <c r="HSR5" s="200"/>
      <c r="HSS5" s="200"/>
      <c r="HST5" s="200"/>
      <c r="HSU5" s="200"/>
      <c r="HSV5" s="200"/>
      <c r="HSW5" s="200"/>
      <c r="HSX5" s="200"/>
      <c r="HSY5" s="200"/>
      <c r="HSZ5" s="200"/>
      <c r="HTA5" s="200"/>
      <c r="HTB5" s="200"/>
      <c r="HTC5" s="200"/>
      <c r="HTD5" s="200"/>
      <c r="HTE5" s="200"/>
      <c r="HTF5" s="200"/>
      <c r="HTG5" s="200"/>
      <c r="HTH5" s="200"/>
      <c r="HTI5" s="200"/>
      <c r="HTJ5" s="200"/>
      <c r="HTK5" s="200"/>
      <c r="HTL5" s="200"/>
      <c r="HTM5" s="200"/>
      <c r="HTN5" s="200"/>
      <c r="HTO5" s="200"/>
      <c r="HTP5" s="200"/>
      <c r="HTQ5" s="200"/>
      <c r="HTR5" s="200"/>
      <c r="HTS5" s="200"/>
      <c r="HTT5" s="200"/>
      <c r="HTU5" s="200"/>
      <c r="HTV5" s="200"/>
      <c r="HTW5" s="200"/>
      <c r="HTX5" s="200"/>
      <c r="HTY5" s="200"/>
      <c r="HTZ5" s="200"/>
      <c r="HUA5" s="200"/>
      <c r="HUB5" s="200"/>
      <c r="HUC5" s="200"/>
      <c r="HUD5" s="200"/>
      <c r="HUE5" s="200"/>
      <c r="HUF5" s="200"/>
      <c r="HUG5" s="200"/>
      <c r="HUH5" s="200"/>
      <c r="HUI5" s="200"/>
      <c r="HUJ5" s="200"/>
      <c r="HUK5" s="200"/>
      <c r="HUL5" s="200"/>
      <c r="HUM5" s="200"/>
      <c r="HUN5" s="200"/>
      <c r="HUO5" s="200"/>
      <c r="HUP5" s="200"/>
      <c r="HUQ5" s="200"/>
      <c r="HUR5" s="200"/>
      <c r="HUS5" s="200"/>
      <c r="HUT5" s="200"/>
      <c r="HUU5" s="200"/>
      <c r="HUV5" s="200"/>
      <c r="HUW5" s="200"/>
      <c r="HUX5" s="200"/>
      <c r="HUY5" s="200"/>
      <c r="HUZ5" s="200"/>
      <c r="HVA5" s="200"/>
      <c r="HVB5" s="200"/>
      <c r="HVC5" s="200"/>
      <c r="HVD5" s="200"/>
      <c r="HVE5" s="200"/>
      <c r="HVF5" s="200"/>
      <c r="HVG5" s="200"/>
      <c r="HVH5" s="200"/>
      <c r="HVI5" s="200"/>
      <c r="HVJ5" s="200"/>
      <c r="HVK5" s="200"/>
      <c r="HVL5" s="200"/>
      <c r="HVM5" s="200"/>
      <c r="HVN5" s="200"/>
      <c r="HVO5" s="200"/>
      <c r="HVP5" s="200"/>
      <c r="HVQ5" s="200"/>
      <c r="HVR5" s="200"/>
      <c r="HVS5" s="200"/>
      <c r="HVT5" s="200"/>
      <c r="HVU5" s="200"/>
      <c r="HVV5" s="200"/>
      <c r="HVW5" s="200"/>
      <c r="HVX5" s="200"/>
      <c r="HVY5" s="200"/>
      <c r="HVZ5" s="200"/>
      <c r="HWA5" s="200"/>
      <c r="HWB5" s="200"/>
      <c r="HWC5" s="200"/>
      <c r="HWD5" s="200"/>
      <c r="HWE5" s="200"/>
      <c r="HWF5" s="200"/>
      <c r="HWG5" s="200"/>
      <c r="HWH5" s="200"/>
      <c r="HWI5" s="200"/>
      <c r="HWJ5" s="200"/>
      <c r="HWK5" s="200"/>
      <c r="HWL5" s="200"/>
      <c r="HWM5" s="200"/>
      <c r="HWN5" s="200"/>
      <c r="HWO5" s="200"/>
      <c r="HWP5" s="200"/>
      <c r="HWQ5" s="200"/>
      <c r="HWR5" s="200"/>
      <c r="HWS5" s="200"/>
      <c r="HWT5" s="200"/>
      <c r="HWU5" s="200"/>
      <c r="HWV5" s="200"/>
      <c r="HWW5" s="200"/>
      <c r="HWX5" s="200"/>
      <c r="HWY5" s="200"/>
      <c r="HWZ5" s="200"/>
      <c r="HXA5" s="200"/>
      <c r="HXB5" s="200"/>
      <c r="HXC5" s="200"/>
      <c r="HXD5" s="200"/>
      <c r="HXE5" s="200"/>
      <c r="HXF5" s="200"/>
      <c r="HXG5" s="200"/>
      <c r="HXH5" s="200"/>
      <c r="HXI5" s="200"/>
      <c r="HXJ5" s="200"/>
      <c r="HXK5" s="200"/>
      <c r="HXL5" s="200"/>
      <c r="HXM5" s="200"/>
      <c r="HXN5" s="200"/>
      <c r="HXO5" s="200"/>
      <c r="HXP5" s="200"/>
      <c r="HXQ5" s="200"/>
      <c r="HXR5" s="200"/>
      <c r="HXS5" s="200"/>
      <c r="HXT5" s="200"/>
      <c r="HXU5" s="200"/>
      <c r="HXV5" s="200"/>
      <c r="HXW5" s="200"/>
      <c r="HXX5" s="200"/>
      <c r="HXY5" s="200"/>
      <c r="HXZ5" s="200"/>
      <c r="HYA5" s="200"/>
      <c r="HYB5" s="200"/>
      <c r="HYC5" s="200"/>
      <c r="HYD5" s="200"/>
      <c r="HYE5" s="200"/>
      <c r="HYF5" s="200"/>
      <c r="HYG5" s="200"/>
      <c r="HYH5" s="200"/>
      <c r="HYI5" s="200"/>
      <c r="HYJ5" s="200"/>
      <c r="HYK5" s="200"/>
      <c r="HYL5" s="200"/>
      <c r="HYM5" s="200"/>
      <c r="HYN5" s="200"/>
      <c r="HYO5" s="200"/>
      <c r="HYP5" s="200"/>
      <c r="HYQ5" s="200"/>
      <c r="HYR5" s="200"/>
      <c r="HYS5" s="200"/>
      <c r="HYT5" s="200"/>
      <c r="HYU5" s="200"/>
      <c r="HYV5" s="200"/>
      <c r="HYW5" s="200"/>
      <c r="HYX5" s="200"/>
      <c r="HYY5" s="200"/>
      <c r="HYZ5" s="200"/>
      <c r="HZA5" s="200"/>
      <c r="HZB5" s="200"/>
      <c r="HZC5" s="200"/>
      <c r="HZD5" s="200"/>
      <c r="HZE5" s="200"/>
      <c r="HZF5" s="200"/>
      <c r="HZG5" s="200"/>
      <c r="HZH5" s="200"/>
      <c r="HZI5" s="200"/>
      <c r="HZJ5" s="200"/>
      <c r="HZK5" s="200"/>
      <c r="HZL5" s="200"/>
      <c r="HZM5" s="200"/>
      <c r="HZN5" s="200"/>
      <c r="HZO5" s="200"/>
      <c r="HZP5" s="200"/>
      <c r="HZQ5" s="200"/>
      <c r="HZR5" s="200"/>
      <c r="HZS5" s="200"/>
      <c r="HZT5" s="200"/>
      <c r="HZU5" s="200"/>
      <c r="HZV5" s="200"/>
      <c r="HZW5" s="200"/>
      <c r="HZX5" s="200"/>
      <c r="HZY5" s="200"/>
      <c r="HZZ5" s="200"/>
      <c r="IAA5" s="200"/>
      <c r="IAB5" s="200"/>
      <c r="IAC5" s="200"/>
      <c r="IAD5" s="200"/>
      <c r="IAE5" s="200"/>
      <c r="IAF5" s="200"/>
      <c r="IAG5" s="200"/>
      <c r="IAH5" s="200"/>
      <c r="IAI5" s="200"/>
      <c r="IAJ5" s="200"/>
      <c r="IAK5" s="200"/>
      <c r="IAL5" s="200"/>
      <c r="IAM5" s="200"/>
      <c r="IAN5" s="200"/>
      <c r="IAO5" s="200"/>
      <c r="IAP5" s="200"/>
      <c r="IAQ5" s="200"/>
      <c r="IAR5" s="200"/>
      <c r="IAS5" s="200"/>
      <c r="IAT5" s="200"/>
      <c r="IAU5" s="200"/>
      <c r="IAV5" s="200"/>
      <c r="IAW5" s="200"/>
      <c r="IAX5" s="200"/>
      <c r="IAY5" s="200"/>
      <c r="IAZ5" s="200"/>
      <c r="IBA5" s="200"/>
      <c r="IBB5" s="200"/>
      <c r="IBC5" s="200"/>
      <c r="IBD5" s="200"/>
      <c r="IBE5" s="200"/>
      <c r="IBF5" s="200"/>
      <c r="IBG5" s="200"/>
      <c r="IBH5" s="200"/>
      <c r="IBI5" s="200"/>
      <c r="IBJ5" s="200"/>
      <c r="IBK5" s="200"/>
      <c r="IBL5" s="200"/>
      <c r="IBM5" s="200"/>
      <c r="IBN5" s="200"/>
      <c r="IBO5" s="200"/>
      <c r="IBP5" s="200"/>
      <c r="IBQ5" s="200"/>
      <c r="IBR5" s="200"/>
      <c r="IBS5" s="200"/>
      <c r="IBT5" s="200"/>
      <c r="IBU5" s="200"/>
      <c r="IBV5" s="200"/>
      <c r="IBW5" s="200"/>
      <c r="IBX5" s="200"/>
      <c r="IBY5" s="200"/>
      <c r="IBZ5" s="200"/>
      <c r="ICA5" s="200"/>
      <c r="ICB5" s="200"/>
      <c r="ICC5" s="200"/>
      <c r="ICD5" s="200"/>
      <c r="ICE5" s="200"/>
      <c r="ICF5" s="200"/>
      <c r="ICG5" s="200"/>
      <c r="ICH5" s="200"/>
      <c r="ICI5" s="200"/>
      <c r="ICJ5" s="200"/>
      <c r="ICK5" s="200"/>
      <c r="ICL5" s="200"/>
      <c r="ICM5" s="200"/>
      <c r="ICN5" s="200"/>
      <c r="ICO5" s="200"/>
      <c r="ICP5" s="200"/>
      <c r="ICQ5" s="200"/>
      <c r="ICR5" s="200"/>
      <c r="ICS5" s="200"/>
      <c r="ICT5" s="200"/>
      <c r="ICU5" s="200"/>
      <c r="ICV5" s="200"/>
      <c r="ICW5" s="200"/>
      <c r="ICX5" s="200"/>
      <c r="ICY5" s="200"/>
      <c r="ICZ5" s="200"/>
      <c r="IDA5" s="200"/>
      <c r="IDB5" s="200"/>
      <c r="IDC5" s="200"/>
      <c r="IDD5" s="200"/>
      <c r="IDE5" s="200"/>
      <c r="IDF5" s="200"/>
      <c r="IDG5" s="200"/>
      <c r="IDH5" s="200"/>
      <c r="IDI5" s="200"/>
      <c r="IDJ5" s="200"/>
      <c r="IDK5" s="200"/>
      <c r="IDL5" s="200"/>
      <c r="IDM5" s="200"/>
      <c r="IDN5" s="200"/>
      <c r="IDO5" s="200"/>
      <c r="IDP5" s="200"/>
      <c r="IDQ5" s="200"/>
      <c r="IDR5" s="200"/>
      <c r="IDS5" s="200"/>
      <c r="IDT5" s="200"/>
      <c r="IDU5" s="200"/>
      <c r="IDV5" s="200"/>
      <c r="IDW5" s="200"/>
      <c r="IDX5" s="200"/>
      <c r="IDY5" s="200"/>
      <c r="IDZ5" s="200"/>
      <c r="IEA5" s="200"/>
      <c r="IEB5" s="200"/>
      <c r="IEC5" s="200"/>
      <c r="IED5" s="200"/>
      <c r="IEE5" s="200"/>
      <c r="IEF5" s="200"/>
      <c r="IEG5" s="200"/>
      <c r="IEH5" s="200"/>
      <c r="IEI5" s="200"/>
      <c r="IEJ5" s="200"/>
      <c r="IEK5" s="200"/>
      <c r="IEL5" s="200"/>
      <c r="IEM5" s="200"/>
      <c r="IEN5" s="200"/>
      <c r="IEO5" s="200"/>
      <c r="IEP5" s="200"/>
      <c r="IEQ5" s="200"/>
      <c r="IER5" s="200"/>
      <c r="IES5" s="200"/>
      <c r="IET5" s="200"/>
      <c r="IEU5" s="200"/>
      <c r="IEV5" s="200"/>
      <c r="IEW5" s="200"/>
      <c r="IEX5" s="200"/>
      <c r="IEY5" s="200"/>
      <c r="IEZ5" s="200"/>
      <c r="IFA5" s="200"/>
      <c r="IFB5" s="200"/>
      <c r="IFC5" s="200"/>
      <c r="IFD5" s="200"/>
      <c r="IFE5" s="200"/>
      <c r="IFF5" s="200"/>
      <c r="IFG5" s="200"/>
      <c r="IFH5" s="200"/>
      <c r="IFI5" s="200"/>
      <c r="IFJ5" s="200"/>
      <c r="IFK5" s="200"/>
      <c r="IFL5" s="200"/>
      <c r="IFM5" s="200"/>
      <c r="IFN5" s="200"/>
      <c r="IFO5" s="200"/>
      <c r="IFP5" s="200"/>
      <c r="IFQ5" s="200"/>
      <c r="IFR5" s="200"/>
      <c r="IFS5" s="200"/>
      <c r="IFT5" s="200"/>
      <c r="IFU5" s="200"/>
      <c r="IFV5" s="200"/>
      <c r="IFW5" s="200"/>
      <c r="IFX5" s="200"/>
      <c r="IFY5" s="200"/>
      <c r="IFZ5" s="200"/>
      <c r="IGA5" s="200"/>
      <c r="IGB5" s="200"/>
      <c r="IGC5" s="200"/>
      <c r="IGD5" s="200"/>
      <c r="IGE5" s="200"/>
      <c r="IGF5" s="200"/>
      <c r="IGG5" s="200"/>
      <c r="IGH5" s="200"/>
      <c r="IGI5" s="200"/>
      <c r="IGJ5" s="200"/>
      <c r="IGK5" s="200"/>
      <c r="IGL5" s="200"/>
      <c r="IGM5" s="200"/>
      <c r="IGN5" s="200"/>
      <c r="IGO5" s="200"/>
      <c r="IGP5" s="200"/>
      <c r="IGQ5" s="200"/>
      <c r="IGR5" s="200"/>
      <c r="IGS5" s="200"/>
      <c r="IGT5" s="200"/>
      <c r="IGU5" s="200"/>
      <c r="IGV5" s="200"/>
      <c r="IGW5" s="200"/>
      <c r="IGX5" s="200"/>
      <c r="IGY5" s="200"/>
      <c r="IGZ5" s="200"/>
      <c r="IHA5" s="200"/>
      <c r="IHB5" s="200"/>
      <c r="IHC5" s="200"/>
      <c r="IHD5" s="200"/>
      <c r="IHE5" s="200"/>
      <c r="IHF5" s="200"/>
      <c r="IHG5" s="200"/>
      <c r="IHH5" s="200"/>
      <c r="IHI5" s="200"/>
      <c r="IHJ5" s="200"/>
      <c r="IHK5" s="200"/>
      <c r="IHL5" s="200"/>
      <c r="IHM5" s="200"/>
      <c r="IHN5" s="200"/>
      <c r="IHO5" s="200"/>
      <c r="IHP5" s="200"/>
      <c r="IHQ5" s="200"/>
      <c r="IHR5" s="200"/>
      <c r="IHS5" s="200"/>
      <c r="IHT5" s="200"/>
      <c r="IHU5" s="200"/>
      <c r="IHV5" s="200"/>
      <c r="IHW5" s="200"/>
      <c r="IHX5" s="200"/>
      <c r="IHY5" s="200"/>
      <c r="IHZ5" s="200"/>
      <c r="IIA5" s="200"/>
      <c r="IIB5" s="200"/>
      <c r="IIC5" s="200"/>
      <c r="IID5" s="200"/>
      <c r="IIE5" s="200"/>
      <c r="IIF5" s="200"/>
      <c r="IIG5" s="200"/>
      <c r="IIH5" s="200"/>
      <c r="III5" s="200"/>
      <c r="IIJ5" s="200"/>
      <c r="IIK5" s="200"/>
      <c r="IIL5" s="200"/>
      <c r="IIM5" s="200"/>
      <c r="IIN5" s="200"/>
      <c r="IIO5" s="200"/>
      <c r="IIP5" s="200"/>
      <c r="IIQ5" s="200"/>
      <c r="IIR5" s="200"/>
      <c r="IIS5" s="200"/>
      <c r="IIT5" s="200"/>
      <c r="IIU5" s="200"/>
      <c r="IIV5" s="200"/>
      <c r="IIW5" s="200"/>
      <c r="IIX5" s="200"/>
      <c r="IIY5" s="200"/>
      <c r="IIZ5" s="200"/>
      <c r="IJA5" s="200"/>
      <c r="IJB5" s="200"/>
      <c r="IJC5" s="200"/>
      <c r="IJD5" s="200"/>
      <c r="IJE5" s="200"/>
      <c r="IJF5" s="200"/>
      <c r="IJG5" s="200"/>
      <c r="IJH5" s="200"/>
      <c r="IJI5" s="200"/>
      <c r="IJJ5" s="200"/>
      <c r="IJK5" s="200"/>
      <c r="IJL5" s="200"/>
      <c r="IJM5" s="200"/>
      <c r="IJN5" s="200"/>
      <c r="IJO5" s="200"/>
      <c r="IJP5" s="200"/>
      <c r="IJQ5" s="200"/>
      <c r="IJR5" s="200"/>
      <c r="IJS5" s="200"/>
      <c r="IJT5" s="200"/>
      <c r="IJU5" s="200"/>
      <c r="IJV5" s="200"/>
      <c r="IJW5" s="200"/>
      <c r="IJX5" s="200"/>
      <c r="IJY5" s="200"/>
      <c r="IJZ5" s="200"/>
      <c r="IKA5" s="200"/>
      <c r="IKB5" s="200"/>
      <c r="IKC5" s="200"/>
      <c r="IKD5" s="200"/>
      <c r="IKE5" s="200"/>
      <c r="IKF5" s="200"/>
      <c r="IKG5" s="200"/>
      <c r="IKH5" s="200"/>
      <c r="IKI5" s="200"/>
      <c r="IKJ5" s="200"/>
      <c r="IKK5" s="200"/>
      <c r="IKL5" s="200"/>
      <c r="IKM5" s="200"/>
      <c r="IKN5" s="200"/>
      <c r="IKO5" s="200"/>
      <c r="IKP5" s="200"/>
      <c r="IKQ5" s="200"/>
      <c r="IKR5" s="200"/>
      <c r="IKS5" s="200"/>
      <c r="IKT5" s="200"/>
      <c r="IKU5" s="200"/>
      <c r="IKV5" s="200"/>
      <c r="IKW5" s="200"/>
      <c r="IKX5" s="200"/>
      <c r="IKY5" s="200"/>
      <c r="IKZ5" s="200"/>
      <c r="ILA5" s="200"/>
      <c r="ILB5" s="200"/>
      <c r="ILC5" s="200"/>
      <c r="ILD5" s="200"/>
      <c r="ILE5" s="200"/>
      <c r="ILF5" s="200"/>
      <c r="ILG5" s="200"/>
      <c r="ILH5" s="200"/>
      <c r="ILI5" s="200"/>
      <c r="ILJ5" s="200"/>
      <c r="ILK5" s="200"/>
      <c r="ILL5" s="200"/>
      <c r="ILM5" s="200"/>
      <c r="ILN5" s="200"/>
      <c r="ILO5" s="200"/>
      <c r="ILP5" s="200"/>
      <c r="ILQ5" s="200"/>
      <c r="ILR5" s="200"/>
      <c r="ILS5" s="200"/>
      <c r="ILT5" s="200"/>
      <c r="ILU5" s="200"/>
      <c r="ILV5" s="200"/>
      <c r="ILW5" s="200"/>
      <c r="ILX5" s="200"/>
      <c r="ILY5" s="200"/>
      <c r="ILZ5" s="200"/>
      <c r="IMA5" s="200"/>
      <c r="IMB5" s="200"/>
      <c r="IMC5" s="200"/>
      <c r="IMD5" s="200"/>
      <c r="IME5" s="200"/>
      <c r="IMF5" s="200"/>
      <c r="IMG5" s="200"/>
      <c r="IMH5" s="200"/>
      <c r="IMI5" s="200"/>
      <c r="IMJ5" s="200"/>
      <c r="IMK5" s="200"/>
      <c r="IML5" s="200"/>
      <c r="IMM5" s="200"/>
      <c r="IMN5" s="200"/>
      <c r="IMO5" s="200"/>
      <c r="IMP5" s="200"/>
      <c r="IMQ5" s="200"/>
      <c r="IMR5" s="200"/>
      <c r="IMS5" s="200"/>
      <c r="IMT5" s="200"/>
      <c r="IMU5" s="200"/>
      <c r="IMV5" s="200"/>
      <c r="IMW5" s="200"/>
      <c r="IMX5" s="200"/>
      <c r="IMY5" s="200"/>
      <c r="IMZ5" s="200"/>
      <c r="INA5" s="200"/>
      <c r="INB5" s="200"/>
      <c r="INC5" s="200"/>
      <c r="IND5" s="200"/>
      <c r="INE5" s="200"/>
      <c r="INF5" s="200"/>
      <c r="ING5" s="200"/>
      <c r="INH5" s="200"/>
      <c r="INI5" s="200"/>
      <c r="INJ5" s="200"/>
      <c r="INK5" s="200"/>
      <c r="INL5" s="200"/>
      <c r="INM5" s="200"/>
      <c r="INN5" s="200"/>
      <c r="INO5" s="200"/>
      <c r="INP5" s="200"/>
      <c r="INQ5" s="200"/>
      <c r="INR5" s="200"/>
      <c r="INS5" s="200"/>
      <c r="INT5" s="200"/>
      <c r="INU5" s="200"/>
      <c r="INV5" s="200"/>
      <c r="INW5" s="200"/>
      <c r="INX5" s="200"/>
      <c r="INY5" s="200"/>
      <c r="INZ5" s="200"/>
      <c r="IOA5" s="200"/>
      <c r="IOB5" s="200"/>
      <c r="IOC5" s="200"/>
      <c r="IOD5" s="200"/>
      <c r="IOE5" s="200"/>
      <c r="IOF5" s="200"/>
      <c r="IOG5" s="200"/>
      <c r="IOH5" s="200"/>
      <c r="IOI5" s="200"/>
      <c r="IOJ5" s="200"/>
      <c r="IOK5" s="200"/>
      <c r="IOL5" s="200"/>
      <c r="IOM5" s="200"/>
      <c r="ION5" s="200"/>
      <c r="IOO5" s="200"/>
      <c r="IOP5" s="200"/>
      <c r="IOQ5" s="200"/>
      <c r="IOR5" s="200"/>
      <c r="IOS5" s="200"/>
      <c r="IOT5" s="200"/>
      <c r="IOU5" s="200"/>
      <c r="IOV5" s="200"/>
      <c r="IOW5" s="200"/>
      <c r="IOX5" s="200"/>
      <c r="IOY5" s="200"/>
      <c r="IOZ5" s="200"/>
      <c r="IPA5" s="200"/>
      <c r="IPB5" s="200"/>
      <c r="IPC5" s="200"/>
      <c r="IPD5" s="200"/>
      <c r="IPE5" s="200"/>
      <c r="IPF5" s="200"/>
      <c r="IPG5" s="200"/>
      <c r="IPH5" s="200"/>
      <c r="IPI5" s="200"/>
      <c r="IPJ5" s="200"/>
      <c r="IPK5" s="200"/>
      <c r="IPL5" s="200"/>
      <c r="IPM5" s="200"/>
      <c r="IPN5" s="200"/>
      <c r="IPO5" s="200"/>
      <c r="IPP5" s="200"/>
      <c r="IPQ5" s="200"/>
      <c r="IPR5" s="200"/>
      <c r="IPS5" s="200"/>
      <c r="IPT5" s="200"/>
      <c r="IPU5" s="200"/>
      <c r="IPV5" s="200"/>
      <c r="IPW5" s="200"/>
      <c r="IPX5" s="200"/>
      <c r="IPY5" s="200"/>
      <c r="IPZ5" s="200"/>
      <c r="IQA5" s="200"/>
      <c r="IQB5" s="200"/>
      <c r="IQC5" s="200"/>
      <c r="IQD5" s="200"/>
      <c r="IQE5" s="200"/>
      <c r="IQF5" s="200"/>
      <c r="IQG5" s="200"/>
      <c r="IQH5" s="200"/>
      <c r="IQI5" s="200"/>
      <c r="IQJ5" s="200"/>
      <c r="IQK5" s="200"/>
      <c r="IQL5" s="200"/>
      <c r="IQM5" s="200"/>
      <c r="IQN5" s="200"/>
      <c r="IQO5" s="200"/>
      <c r="IQP5" s="200"/>
      <c r="IQQ5" s="200"/>
      <c r="IQR5" s="200"/>
      <c r="IQS5" s="200"/>
      <c r="IQT5" s="200"/>
      <c r="IQU5" s="200"/>
      <c r="IQV5" s="200"/>
      <c r="IQW5" s="200"/>
      <c r="IQX5" s="200"/>
      <c r="IQY5" s="200"/>
      <c r="IQZ5" s="200"/>
      <c r="IRA5" s="200"/>
      <c r="IRB5" s="200"/>
      <c r="IRC5" s="200"/>
      <c r="IRD5" s="200"/>
      <c r="IRE5" s="200"/>
      <c r="IRF5" s="200"/>
      <c r="IRG5" s="200"/>
      <c r="IRH5" s="200"/>
      <c r="IRI5" s="200"/>
      <c r="IRJ5" s="200"/>
      <c r="IRK5" s="200"/>
      <c r="IRL5" s="200"/>
      <c r="IRM5" s="200"/>
      <c r="IRN5" s="200"/>
      <c r="IRO5" s="200"/>
      <c r="IRP5" s="200"/>
      <c r="IRQ5" s="200"/>
      <c r="IRR5" s="200"/>
      <c r="IRS5" s="200"/>
      <c r="IRT5" s="200"/>
      <c r="IRU5" s="200"/>
      <c r="IRV5" s="200"/>
      <c r="IRW5" s="200"/>
      <c r="IRX5" s="200"/>
      <c r="IRY5" s="200"/>
      <c r="IRZ5" s="200"/>
      <c r="ISA5" s="200"/>
      <c r="ISB5" s="200"/>
      <c r="ISC5" s="200"/>
      <c r="ISD5" s="200"/>
      <c r="ISE5" s="200"/>
      <c r="ISF5" s="200"/>
      <c r="ISG5" s="200"/>
      <c r="ISH5" s="200"/>
      <c r="ISI5" s="200"/>
      <c r="ISJ5" s="200"/>
      <c r="ISK5" s="200"/>
      <c r="ISL5" s="200"/>
      <c r="ISM5" s="200"/>
      <c r="ISN5" s="200"/>
      <c r="ISO5" s="200"/>
      <c r="ISP5" s="200"/>
      <c r="ISQ5" s="200"/>
      <c r="ISR5" s="200"/>
      <c r="ISS5" s="200"/>
      <c r="IST5" s="200"/>
      <c r="ISU5" s="200"/>
      <c r="ISV5" s="200"/>
      <c r="ISW5" s="200"/>
      <c r="ISX5" s="200"/>
      <c r="ISY5" s="200"/>
      <c r="ISZ5" s="200"/>
      <c r="ITA5" s="200"/>
      <c r="ITB5" s="200"/>
      <c r="ITC5" s="200"/>
      <c r="ITD5" s="200"/>
      <c r="ITE5" s="200"/>
      <c r="ITF5" s="200"/>
      <c r="ITG5" s="200"/>
      <c r="ITH5" s="200"/>
      <c r="ITI5" s="200"/>
      <c r="ITJ5" s="200"/>
      <c r="ITK5" s="200"/>
      <c r="ITL5" s="200"/>
      <c r="ITM5" s="200"/>
      <c r="ITN5" s="200"/>
      <c r="ITO5" s="200"/>
      <c r="ITP5" s="200"/>
      <c r="ITQ5" s="200"/>
      <c r="ITR5" s="200"/>
      <c r="ITS5" s="200"/>
      <c r="ITT5" s="200"/>
      <c r="ITU5" s="200"/>
      <c r="ITV5" s="200"/>
      <c r="ITW5" s="200"/>
      <c r="ITX5" s="200"/>
      <c r="ITY5" s="200"/>
      <c r="ITZ5" s="200"/>
      <c r="IUA5" s="200"/>
      <c r="IUB5" s="200"/>
      <c r="IUC5" s="200"/>
      <c r="IUD5" s="200"/>
      <c r="IUE5" s="200"/>
      <c r="IUF5" s="200"/>
      <c r="IUG5" s="200"/>
      <c r="IUH5" s="200"/>
      <c r="IUI5" s="200"/>
      <c r="IUJ5" s="200"/>
      <c r="IUK5" s="200"/>
      <c r="IUL5" s="200"/>
      <c r="IUM5" s="200"/>
      <c r="IUN5" s="200"/>
      <c r="IUO5" s="200"/>
      <c r="IUP5" s="200"/>
      <c r="IUQ5" s="200"/>
      <c r="IUR5" s="200"/>
      <c r="IUS5" s="200"/>
      <c r="IUT5" s="200"/>
      <c r="IUU5" s="200"/>
      <c r="IUV5" s="200"/>
      <c r="IUW5" s="200"/>
      <c r="IUX5" s="200"/>
      <c r="IUY5" s="200"/>
      <c r="IUZ5" s="200"/>
      <c r="IVA5" s="200"/>
      <c r="IVB5" s="200"/>
      <c r="IVC5" s="200"/>
      <c r="IVD5" s="200"/>
      <c r="IVE5" s="200"/>
      <c r="IVF5" s="200"/>
      <c r="IVG5" s="200"/>
      <c r="IVH5" s="200"/>
      <c r="IVI5" s="200"/>
      <c r="IVJ5" s="200"/>
      <c r="IVK5" s="200"/>
      <c r="IVL5" s="200"/>
      <c r="IVM5" s="200"/>
      <c r="IVN5" s="200"/>
      <c r="IVO5" s="200"/>
      <c r="IVP5" s="200"/>
      <c r="IVQ5" s="200"/>
      <c r="IVR5" s="200"/>
      <c r="IVS5" s="200"/>
      <c r="IVT5" s="200"/>
      <c r="IVU5" s="200"/>
      <c r="IVV5" s="200"/>
      <c r="IVW5" s="200"/>
      <c r="IVX5" s="200"/>
      <c r="IVY5" s="200"/>
      <c r="IVZ5" s="200"/>
      <c r="IWA5" s="200"/>
      <c r="IWB5" s="200"/>
      <c r="IWC5" s="200"/>
      <c r="IWD5" s="200"/>
      <c r="IWE5" s="200"/>
      <c r="IWF5" s="200"/>
      <c r="IWG5" s="200"/>
      <c r="IWH5" s="200"/>
      <c r="IWI5" s="200"/>
      <c r="IWJ5" s="200"/>
      <c r="IWK5" s="200"/>
      <c r="IWL5" s="200"/>
      <c r="IWM5" s="200"/>
      <c r="IWN5" s="200"/>
      <c r="IWO5" s="200"/>
      <c r="IWP5" s="200"/>
      <c r="IWQ5" s="200"/>
      <c r="IWR5" s="200"/>
      <c r="IWS5" s="200"/>
      <c r="IWT5" s="200"/>
      <c r="IWU5" s="200"/>
      <c r="IWV5" s="200"/>
      <c r="IWW5" s="200"/>
      <c r="IWX5" s="200"/>
      <c r="IWY5" s="200"/>
      <c r="IWZ5" s="200"/>
      <c r="IXA5" s="200"/>
      <c r="IXB5" s="200"/>
      <c r="IXC5" s="200"/>
      <c r="IXD5" s="200"/>
      <c r="IXE5" s="200"/>
      <c r="IXF5" s="200"/>
      <c r="IXG5" s="200"/>
      <c r="IXH5" s="200"/>
      <c r="IXI5" s="200"/>
      <c r="IXJ5" s="200"/>
      <c r="IXK5" s="200"/>
      <c r="IXL5" s="200"/>
      <c r="IXM5" s="200"/>
      <c r="IXN5" s="200"/>
      <c r="IXO5" s="200"/>
      <c r="IXP5" s="200"/>
      <c r="IXQ5" s="200"/>
      <c r="IXR5" s="200"/>
      <c r="IXS5" s="200"/>
      <c r="IXT5" s="200"/>
      <c r="IXU5" s="200"/>
      <c r="IXV5" s="200"/>
      <c r="IXW5" s="200"/>
      <c r="IXX5" s="200"/>
      <c r="IXY5" s="200"/>
      <c r="IXZ5" s="200"/>
      <c r="IYA5" s="200"/>
      <c r="IYB5" s="200"/>
      <c r="IYC5" s="200"/>
      <c r="IYD5" s="200"/>
      <c r="IYE5" s="200"/>
      <c r="IYF5" s="200"/>
      <c r="IYG5" s="200"/>
      <c r="IYH5" s="200"/>
      <c r="IYI5" s="200"/>
      <c r="IYJ5" s="200"/>
      <c r="IYK5" s="200"/>
      <c r="IYL5" s="200"/>
      <c r="IYM5" s="200"/>
      <c r="IYN5" s="200"/>
      <c r="IYO5" s="200"/>
      <c r="IYP5" s="200"/>
      <c r="IYQ5" s="200"/>
      <c r="IYR5" s="200"/>
      <c r="IYS5" s="200"/>
      <c r="IYT5" s="200"/>
      <c r="IYU5" s="200"/>
      <c r="IYV5" s="200"/>
      <c r="IYW5" s="200"/>
      <c r="IYX5" s="200"/>
      <c r="IYY5" s="200"/>
      <c r="IYZ5" s="200"/>
      <c r="IZA5" s="200"/>
      <c r="IZB5" s="200"/>
      <c r="IZC5" s="200"/>
      <c r="IZD5" s="200"/>
      <c r="IZE5" s="200"/>
      <c r="IZF5" s="200"/>
      <c r="IZG5" s="200"/>
      <c r="IZH5" s="200"/>
      <c r="IZI5" s="200"/>
      <c r="IZJ5" s="200"/>
      <c r="IZK5" s="200"/>
      <c r="IZL5" s="200"/>
      <c r="IZM5" s="200"/>
      <c r="IZN5" s="200"/>
      <c r="IZO5" s="200"/>
      <c r="IZP5" s="200"/>
      <c r="IZQ5" s="200"/>
      <c r="IZR5" s="200"/>
      <c r="IZS5" s="200"/>
      <c r="IZT5" s="200"/>
      <c r="IZU5" s="200"/>
      <c r="IZV5" s="200"/>
      <c r="IZW5" s="200"/>
      <c r="IZX5" s="200"/>
      <c r="IZY5" s="200"/>
      <c r="IZZ5" s="200"/>
      <c r="JAA5" s="200"/>
      <c r="JAB5" s="200"/>
      <c r="JAC5" s="200"/>
      <c r="JAD5" s="200"/>
      <c r="JAE5" s="200"/>
      <c r="JAF5" s="200"/>
      <c r="JAG5" s="200"/>
      <c r="JAH5" s="200"/>
      <c r="JAI5" s="200"/>
      <c r="JAJ5" s="200"/>
      <c r="JAK5" s="200"/>
      <c r="JAL5" s="200"/>
      <c r="JAM5" s="200"/>
      <c r="JAN5" s="200"/>
      <c r="JAO5" s="200"/>
      <c r="JAP5" s="200"/>
      <c r="JAQ5" s="200"/>
      <c r="JAR5" s="200"/>
      <c r="JAS5" s="200"/>
      <c r="JAT5" s="200"/>
      <c r="JAU5" s="200"/>
      <c r="JAV5" s="200"/>
      <c r="JAW5" s="200"/>
      <c r="JAX5" s="200"/>
      <c r="JAY5" s="200"/>
      <c r="JAZ5" s="200"/>
      <c r="JBA5" s="200"/>
      <c r="JBB5" s="200"/>
      <c r="JBC5" s="200"/>
      <c r="JBD5" s="200"/>
      <c r="JBE5" s="200"/>
      <c r="JBF5" s="200"/>
      <c r="JBG5" s="200"/>
      <c r="JBH5" s="200"/>
      <c r="JBI5" s="200"/>
      <c r="JBJ5" s="200"/>
      <c r="JBK5" s="200"/>
      <c r="JBL5" s="200"/>
      <c r="JBM5" s="200"/>
      <c r="JBN5" s="200"/>
      <c r="JBO5" s="200"/>
      <c r="JBP5" s="200"/>
      <c r="JBQ5" s="200"/>
      <c r="JBR5" s="200"/>
      <c r="JBS5" s="200"/>
      <c r="JBT5" s="200"/>
      <c r="JBU5" s="200"/>
      <c r="JBV5" s="200"/>
      <c r="JBW5" s="200"/>
      <c r="JBX5" s="200"/>
      <c r="JBY5" s="200"/>
      <c r="JBZ5" s="200"/>
      <c r="JCA5" s="200"/>
      <c r="JCB5" s="200"/>
      <c r="JCC5" s="200"/>
      <c r="JCD5" s="200"/>
      <c r="JCE5" s="200"/>
      <c r="JCF5" s="200"/>
      <c r="JCG5" s="200"/>
      <c r="JCH5" s="200"/>
      <c r="JCI5" s="200"/>
      <c r="JCJ5" s="200"/>
      <c r="JCK5" s="200"/>
      <c r="JCL5" s="200"/>
      <c r="JCM5" s="200"/>
      <c r="JCN5" s="200"/>
      <c r="JCO5" s="200"/>
      <c r="JCP5" s="200"/>
      <c r="JCQ5" s="200"/>
      <c r="JCR5" s="200"/>
      <c r="JCS5" s="200"/>
      <c r="JCT5" s="200"/>
      <c r="JCU5" s="200"/>
      <c r="JCV5" s="200"/>
      <c r="JCW5" s="200"/>
      <c r="JCX5" s="200"/>
      <c r="JCY5" s="200"/>
      <c r="JCZ5" s="200"/>
      <c r="JDA5" s="200"/>
      <c r="JDB5" s="200"/>
      <c r="JDC5" s="200"/>
      <c r="JDD5" s="200"/>
      <c r="JDE5" s="200"/>
      <c r="JDF5" s="200"/>
      <c r="JDG5" s="200"/>
      <c r="JDH5" s="200"/>
      <c r="JDI5" s="200"/>
      <c r="JDJ5" s="200"/>
      <c r="JDK5" s="200"/>
      <c r="JDL5" s="200"/>
      <c r="JDM5" s="200"/>
      <c r="JDN5" s="200"/>
      <c r="JDO5" s="200"/>
      <c r="JDP5" s="200"/>
      <c r="JDQ5" s="200"/>
      <c r="JDR5" s="200"/>
      <c r="JDS5" s="200"/>
      <c r="JDT5" s="200"/>
      <c r="JDU5" s="200"/>
      <c r="JDV5" s="200"/>
      <c r="JDW5" s="200"/>
      <c r="JDX5" s="200"/>
      <c r="JDY5" s="200"/>
      <c r="JDZ5" s="200"/>
      <c r="JEA5" s="200"/>
      <c r="JEB5" s="200"/>
      <c r="JEC5" s="200"/>
      <c r="JED5" s="200"/>
      <c r="JEE5" s="200"/>
      <c r="JEF5" s="200"/>
      <c r="JEG5" s="200"/>
      <c r="JEH5" s="200"/>
      <c r="JEI5" s="200"/>
      <c r="JEJ5" s="200"/>
      <c r="JEK5" s="200"/>
      <c r="JEL5" s="200"/>
      <c r="JEM5" s="200"/>
      <c r="JEN5" s="200"/>
      <c r="JEO5" s="200"/>
      <c r="JEP5" s="200"/>
      <c r="JEQ5" s="200"/>
      <c r="JER5" s="200"/>
      <c r="JES5" s="200"/>
      <c r="JET5" s="200"/>
      <c r="JEU5" s="200"/>
      <c r="JEV5" s="200"/>
      <c r="JEW5" s="200"/>
      <c r="JEX5" s="200"/>
      <c r="JEY5" s="200"/>
      <c r="JEZ5" s="200"/>
      <c r="JFA5" s="200"/>
      <c r="JFB5" s="200"/>
      <c r="JFC5" s="200"/>
      <c r="JFD5" s="200"/>
      <c r="JFE5" s="200"/>
      <c r="JFF5" s="200"/>
      <c r="JFG5" s="200"/>
      <c r="JFH5" s="200"/>
      <c r="JFI5" s="200"/>
      <c r="JFJ5" s="200"/>
      <c r="JFK5" s="200"/>
      <c r="JFL5" s="200"/>
      <c r="JFM5" s="200"/>
      <c r="JFN5" s="200"/>
      <c r="JFO5" s="200"/>
      <c r="JFP5" s="200"/>
      <c r="JFQ5" s="200"/>
      <c r="JFR5" s="200"/>
      <c r="JFS5" s="200"/>
      <c r="JFT5" s="200"/>
      <c r="JFU5" s="200"/>
      <c r="JFV5" s="200"/>
      <c r="JFW5" s="200"/>
      <c r="JFX5" s="200"/>
      <c r="JFY5" s="200"/>
      <c r="JFZ5" s="200"/>
      <c r="JGA5" s="200"/>
      <c r="JGB5" s="200"/>
      <c r="JGC5" s="200"/>
      <c r="JGD5" s="200"/>
      <c r="JGE5" s="200"/>
      <c r="JGF5" s="200"/>
      <c r="JGG5" s="200"/>
      <c r="JGH5" s="200"/>
      <c r="JGI5" s="200"/>
      <c r="JGJ5" s="200"/>
      <c r="JGK5" s="200"/>
      <c r="JGL5" s="200"/>
      <c r="JGM5" s="200"/>
      <c r="JGN5" s="200"/>
      <c r="JGO5" s="200"/>
      <c r="JGP5" s="200"/>
      <c r="JGQ5" s="200"/>
      <c r="JGR5" s="200"/>
      <c r="JGS5" s="200"/>
      <c r="JGT5" s="200"/>
      <c r="JGU5" s="200"/>
      <c r="JGV5" s="200"/>
      <c r="JGW5" s="200"/>
      <c r="JGX5" s="200"/>
      <c r="JGY5" s="200"/>
      <c r="JGZ5" s="200"/>
      <c r="JHA5" s="200"/>
      <c r="JHB5" s="200"/>
      <c r="JHC5" s="200"/>
      <c r="JHD5" s="200"/>
      <c r="JHE5" s="200"/>
      <c r="JHF5" s="200"/>
      <c r="JHG5" s="200"/>
      <c r="JHH5" s="200"/>
      <c r="JHI5" s="200"/>
      <c r="JHJ5" s="200"/>
      <c r="JHK5" s="200"/>
      <c r="JHL5" s="200"/>
      <c r="JHM5" s="200"/>
      <c r="JHN5" s="200"/>
      <c r="JHO5" s="200"/>
      <c r="JHP5" s="200"/>
      <c r="JHQ5" s="200"/>
      <c r="JHR5" s="200"/>
      <c r="JHS5" s="200"/>
      <c r="JHT5" s="200"/>
      <c r="JHU5" s="200"/>
      <c r="JHV5" s="200"/>
      <c r="JHW5" s="200"/>
      <c r="JHX5" s="200"/>
      <c r="JHY5" s="200"/>
      <c r="JHZ5" s="200"/>
      <c r="JIA5" s="200"/>
      <c r="JIB5" s="200"/>
      <c r="JIC5" s="200"/>
      <c r="JID5" s="200"/>
      <c r="JIE5" s="200"/>
      <c r="JIF5" s="200"/>
      <c r="JIG5" s="200"/>
      <c r="JIH5" s="200"/>
      <c r="JII5" s="200"/>
      <c r="JIJ5" s="200"/>
      <c r="JIK5" s="200"/>
      <c r="JIL5" s="200"/>
      <c r="JIM5" s="200"/>
      <c r="JIN5" s="200"/>
      <c r="JIO5" s="200"/>
      <c r="JIP5" s="200"/>
      <c r="JIQ5" s="200"/>
      <c r="JIR5" s="200"/>
      <c r="JIS5" s="200"/>
      <c r="JIT5" s="200"/>
      <c r="JIU5" s="200"/>
      <c r="JIV5" s="200"/>
      <c r="JIW5" s="200"/>
      <c r="JIX5" s="200"/>
      <c r="JIY5" s="200"/>
      <c r="JIZ5" s="200"/>
      <c r="JJA5" s="200"/>
      <c r="JJB5" s="200"/>
      <c r="JJC5" s="200"/>
      <c r="JJD5" s="200"/>
      <c r="JJE5" s="200"/>
      <c r="JJF5" s="200"/>
      <c r="JJG5" s="200"/>
      <c r="JJH5" s="200"/>
      <c r="JJI5" s="200"/>
      <c r="JJJ5" s="200"/>
      <c r="JJK5" s="200"/>
      <c r="JJL5" s="200"/>
      <c r="JJM5" s="200"/>
      <c r="JJN5" s="200"/>
      <c r="JJO5" s="200"/>
      <c r="JJP5" s="200"/>
      <c r="JJQ5" s="200"/>
      <c r="JJR5" s="200"/>
      <c r="JJS5" s="200"/>
      <c r="JJT5" s="200"/>
      <c r="JJU5" s="200"/>
      <c r="JJV5" s="200"/>
      <c r="JJW5" s="200"/>
      <c r="JJX5" s="200"/>
      <c r="JJY5" s="200"/>
      <c r="JJZ5" s="200"/>
      <c r="JKA5" s="200"/>
      <c r="JKB5" s="200"/>
      <c r="JKC5" s="200"/>
      <c r="JKD5" s="200"/>
      <c r="JKE5" s="200"/>
      <c r="JKF5" s="200"/>
      <c r="JKG5" s="200"/>
      <c r="JKH5" s="200"/>
      <c r="JKI5" s="200"/>
      <c r="JKJ5" s="200"/>
      <c r="JKK5" s="200"/>
      <c r="JKL5" s="200"/>
      <c r="JKM5" s="200"/>
      <c r="JKN5" s="200"/>
      <c r="JKO5" s="200"/>
      <c r="JKP5" s="200"/>
      <c r="JKQ5" s="200"/>
      <c r="JKR5" s="200"/>
      <c r="JKS5" s="200"/>
      <c r="JKT5" s="200"/>
      <c r="JKU5" s="200"/>
      <c r="JKV5" s="200"/>
      <c r="JKW5" s="200"/>
      <c r="JKX5" s="200"/>
      <c r="JKY5" s="200"/>
      <c r="JKZ5" s="200"/>
      <c r="JLA5" s="200"/>
      <c r="JLB5" s="200"/>
      <c r="JLC5" s="200"/>
      <c r="JLD5" s="200"/>
      <c r="JLE5" s="200"/>
      <c r="JLF5" s="200"/>
      <c r="JLG5" s="200"/>
      <c r="JLH5" s="200"/>
      <c r="JLI5" s="200"/>
      <c r="JLJ5" s="200"/>
      <c r="JLK5" s="200"/>
      <c r="JLL5" s="200"/>
      <c r="JLM5" s="200"/>
      <c r="JLN5" s="200"/>
      <c r="JLO5" s="200"/>
      <c r="JLP5" s="200"/>
      <c r="JLQ5" s="200"/>
      <c r="JLR5" s="200"/>
      <c r="JLS5" s="200"/>
      <c r="JLT5" s="200"/>
      <c r="JLU5" s="200"/>
      <c r="JLV5" s="200"/>
      <c r="JLW5" s="200"/>
      <c r="JLX5" s="200"/>
      <c r="JLY5" s="200"/>
      <c r="JLZ5" s="200"/>
      <c r="JMA5" s="200"/>
      <c r="JMB5" s="200"/>
      <c r="JMC5" s="200"/>
      <c r="JMD5" s="200"/>
      <c r="JME5" s="200"/>
      <c r="JMF5" s="200"/>
      <c r="JMG5" s="200"/>
      <c r="JMH5" s="200"/>
      <c r="JMI5" s="200"/>
      <c r="JMJ5" s="200"/>
      <c r="JMK5" s="200"/>
      <c r="JML5" s="200"/>
      <c r="JMM5" s="200"/>
      <c r="JMN5" s="200"/>
      <c r="JMO5" s="200"/>
      <c r="JMP5" s="200"/>
      <c r="JMQ5" s="200"/>
      <c r="JMR5" s="200"/>
      <c r="JMS5" s="200"/>
      <c r="JMT5" s="200"/>
      <c r="JMU5" s="200"/>
      <c r="JMV5" s="200"/>
      <c r="JMW5" s="200"/>
      <c r="JMX5" s="200"/>
      <c r="JMY5" s="200"/>
      <c r="JMZ5" s="200"/>
      <c r="JNA5" s="200"/>
      <c r="JNB5" s="200"/>
      <c r="JNC5" s="200"/>
      <c r="JND5" s="200"/>
      <c r="JNE5" s="200"/>
      <c r="JNF5" s="200"/>
      <c r="JNG5" s="200"/>
      <c r="JNH5" s="200"/>
      <c r="JNI5" s="200"/>
      <c r="JNJ5" s="200"/>
      <c r="JNK5" s="200"/>
      <c r="JNL5" s="200"/>
      <c r="JNM5" s="200"/>
      <c r="JNN5" s="200"/>
      <c r="JNO5" s="200"/>
      <c r="JNP5" s="200"/>
      <c r="JNQ5" s="200"/>
      <c r="JNR5" s="200"/>
      <c r="JNS5" s="200"/>
      <c r="JNT5" s="200"/>
      <c r="JNU5" s="200"/>
      <c r="JNV5" s="200"/>
      <c r="JNW5" s="200"/>
      <c r="JNX5" s="200"/>
      <c r="JNY5" s="200"/>
      <c r="JNZ5" s="200"/>
      <c r="JOA5" s="200"/>
      <c r="JOB5" s="200"/>
      <c r="JOC5" s="200"/>
      <c r="JOD5" s="200"/>
      <c r="JOE5" s="200"/>
      <c r="JOF5" s="200"/>
      <c r="JOG5" s="200"/>
      <c r="JOH5" s="200"/>
      <c r="JOI5" s="200"/>
      <c r="JOJ5" s="200"/>
      <c r="JOK5" s="200"/>
      <c r="JOL5" s="200"/>
      <c r="JOM5" s="200"/>
      <c r="JON5" s="200"/>
      <c r="JOO5" s="200"/>
      <c r="JOP5" s="200"/>
      <c r="JOQ5" s="200"/>
      <c r="JOR5" s="200"/>
      <c r="JOS5" s="200"/>
      <c r="JOT5" s="200"/>
      <c r="JOU5" s="200"/>
      <c r="JOV5" s="200"/>
      <c r="JOW5" s="200"/>
      <c r="JOX5" s="200"/>
      <c r="JOY5" s="200"/>
      <c r="JOZ5" s="200"/>
      <c r="JPA5" s="200"/>
      <c r="JPB5" s="200"/>
      <c r="JPC5" s="200"/>
      <c r="JPD5" s="200"/>
      <c r="JPE5" s="200"/>
      <c r="JPF5" s="200"/>
      <c r="JPG5" s="200"/>
      <c r="JPH5" s="200"/>
      <c r="JPI5" s="200"/>
      <c r="JPJ5" s="200"/>
      <c r="JPK5" s="200"/>
      <c r="JPL5" s="200"/>
      <c r="JPM5" s="200"/>
      <c r="JPN5" s="200"/>
      <c r="JPO5" s="200"/>
      <c r="JPP5" s="200"/>
      <c r="JPQ5" s="200"/>
      <c r="JPR5" s="200"/>
      <c r="JPS5" s="200"/>
      <c r="JPT5" s="200"/>
      <c r="JPU5" s="200"/>
      <c r="JPV5" s="200"/>
      <c r="JPW5" s="200"/>
      <c r="JPX5" s="200"/>
      <c r="JPY5" s="200"/>
      <c r="JPZ5" s="200"/>
      <c r="JQA5" s="200"/>
      <c r="JQB5" s="200"/>
      <c r="JQC5" s="200"/>
      <c r="JQD5" s="200"/>
      <c r="JQE5" s="200"/>
      <c r="JQF5" s="200"/>
      <c r="JQG5" s="200"/>
      <c r="JQH5" s="200"/>
      <c r="JQI5" s="200"/>
      <c r="JQJ5" s="200"/>
      <c r="JQK5" s="200"/>
      <c r="JQL5" s="200"/>
      <c r="JQM5" s="200"/>
      <c r="JQN5" s="200"/>
      <c r="JQO5" s="200"/>
      <c r="JQP5" s="200"/>
      <c r="JQQ5" s="200"/>
      <c r="JQR5" s="200"/>
      <c r="JQS5" s="200"/>
      <c r="JQT5" s="200"/>
      <c r="JQU5" s="200"/>
      <c r="JQV5" s="200"/>
      <c r="JQW5" s="200"/>
      <c r="JQX5" s="200"/>
      <c r="JQY5" s="200"/>
      <c r="JQZ5" s="200"/>
      <c r="JRA5" s="200"/>
      <c r="JRB5" s="200"/>
      <c r="JRC5" s="200"/>
      <c r="JRD5" s="200"/>
      <c r="JRE5" s="200"/>
      <c r="JRF5" s="200"/>
      <c r="JRG5" s="200"/>
      <c r="JRH5" s="200"/>
      <c r="JRI5" s="200"/>
      <c r="JRJ5" s="200"/>
      <c r="JRK5" s="200"/>
      <c r="JRL5" s="200"/>
      <c r="JRM5" s="200"/>
      <c r="JRN5" s="200"/>
      <c r="JRO5" s="200"/>
      <c r="JRP5" s="200"/>
      <c r="JRQ5" s="200"/>
      <c r="JRR5" s="200"/>
      <c r="JRS5" s="200"/>
      <c r="JRT5" s="200"/>
      <c r="JRU5" s="200"/>
      <c r="JRV5" s="200"/>
      <c r="JRW5" s="200"/>
      <c r="JRX5" s="200"/>
      <c r="JRY5" s="200"/>
      <c r="JRZ5" s="200"/>
      <c r="JSA5" s="200"/>
      <c r="JSB5" s="200"/>
      <c r="JSC5" s="200"/>
      <c r="JSD5" s="200"/>
      <c r="JSE5" s="200"/>
      <c r="JSF5" s="200"/>
      <c r="JSG5" s="200"/>
      <c r="JSH5" s="200"/>
      <c r="JSI5" s="200"/>
      <c r="JSJ5" s="200"/>
      <c r="JSK5" s="200"/>
      <c r="JSL5" s="200"/>
      <c r="JSM5" s="200"/>
      <c r="JSN5" s="200"/>
      <c r="JSO5" s="200"/>
      <c r="JSP5" s="200"/>
      <c r="JSQ5" s="200"/>
      <c r="JSR5" s="200"/>
      <c r="JSS5" s="200"/>
      <c r="JST5" s="200"/>
      <c r="JSU5" s="200"/>
      <c r="JSV5" s="200"/>
      <c r="JSW5" s="200"/>
      <c r="JSX5" s="200"/>
      <c r="JSY5" s="200"/>
      <c r="JSZ5" s="200"/>
      <c r="JTA5" s="200"/>
      <c r="JTB5" s="200"/>
      <c r="JTC5" s="200"/>
      <c r="JTD5" s="200"/>
      <c r="JTE5" s="200"/>
      <c r="JTF5" s="200"/>
      <c r="JTG5" s="200"/>
      <c r="JTH5" s="200"/>
      <c r="JTI5" s="200"/>
      <c r="JTJ5" s="200"/>
      <c r="JTK5" s="200"/>
      <c r="JTL5" s="200"/>
      <c r="JTM5" s="200"/>
      <c r="JTN5" s="200"/>
      <c r="JTO5" s="200"/>
      <c r="JTP5" s="200"/>
      <c r="JTQ5" s="200"/>
      <c r="JTR5" s="200"/>
      <c r="JTS5" s="200"/>
      <c r="JTT5" s="200"/>
      <c r="JTU5" s="200"/>
      <c r="JTV5" s="200"/>
      <c r="JTW5" s="200"/>
      <c r="JTX5" s="200"/>
      <c r="JTY5" s="200"/>
      <c r="JTZ5" s="200"/>
      <c r="JUA5" s="200"/>
      <c r="JUB5" s="200"/>
      <c r="JUC5" s="200"/>
      <c r="JUD5" s="200"/>
      <c r="JUE5" s="200"/>
      <c r="JUF5" s="200"/>
      <c r="JUG5" s="200"/>
      <c r="JUH5" s="200"/>
      <c r="JUI5" s="200"/>
      <c r="JUJ5" s="200"/>
      <c r="JUK5" s="200"/>
      <c r="JUL5" s="200"/>
      <c r="JUM5" s="200"/>
      <c r="JUN5" s="200"/>
      <c r="JUO5" s="200"/>
      <c r="JUP5" s="200"/>
      <c r="JUQ5" s="200"/>
      <c r="JUR5" s="200"/>
      <c r="JUS5" s="200"/>
      <c r="JUT5" s="200"/>
      <c r="JUU5" s="200"/>
      <c r="JUV5" s="200"/>
      <c r="JUW5" s="200"/>
      <c r="JUX5" s="200"/>
      <c r="JUY5" s="200"/>
      <c r="JUZ5" s="200"/>
      <c r="JVA5" s="200"/>
      <c r="JVB5" s="200"/>
      <c r="JVC5" s="200"/>
      <c r="JVD5" s="200"/>
      <c r="JVE5" s="200"/>
      <c r="JVF5" s="200"/>
      <c r="JVG5" s="200"/>
      <c r="JVH5" s="200"/>
      <c r="JVI5" s="200"/>
      <c r="JVJ5" s="200"/>
      <c r="JVK5" s="200"/>
      <c r="JVL5" s="200"/>
      <c r="JVM5" s="200"/>
      <c r="JVN5" s="200"/>
      <c r="JVO5" s="200"/>
      <c r="JVP5" s="200"/>
      <c r="JVQ5" s="200"/>
      <c r="JVR5" s="200"/>
      <c r="JVS5" s="200"/>
      <c r="JVT5" s="200"/>
      <c r="JVU5" s="200"/>
      <c r="JVV5" s="200"/>
      <c r="JVW5" s="200"/>
      <c r="JVX5" s="200"/>
      <c r="JVY5" s="200"/>
      <c r="JVZ5" s="200"/>
      <c r="JWA5" s="200"/>
      <c r="JWB5" s="200"/>
      <c r="JWC5" s="200"/>
      <c r="JWD5" s="200"/>
      <c r="JWE5" s="200"/>
      <c r="JWF5" s="200"/>
      <c r="JWG5" s="200"/>
      <c r="JWH5" s="200"/>
      <c r="JWI5" s="200"/>
      <c r="JWJ5" s="200"/>
      <c r="JWK5" s="200"/>
      <c r="JWL5" s="200"/>
      <c r="JWM5" s="200"/>
      <c r="JWN5" s="200"/>
      <c r="JWO5" s="200"/>
      <c r="JWP5" s="200"/>
      <c r="JWQ5" s="200"/>
      <c r="JWR5" s="200"/>
      <c r="JWS5" s="200"/>
      <c r="JWT5" s="200"/>
      <c r="JWU5" s="200"/>
      <c r="JWV5" s="200"/>
      <c r="JWW5" s="200"/>
      <c r="JWX5" s="200"/>
      <c r="JWY5" s="200"/>
      <c r="JWZ5" s="200"/>
      <c r="JXA5" s="200"/>
      <c r="JXB5" s="200"/>
      <c r="JXC5" s="200"/>
      <c r="JXD5" s="200"/>
      <c r="JXE5" s="200"/>
      <c r="JXF5" s="200"/>
      <c r="JXG5" s="200"/>
      <c r="JXH5" s="200"/>
      <c r="JXI5" s="200"/>
      <c r="JXJ5" s="200"/>
      <c r="JXK5" s="200"/>
      <c r="JXL5" s="200"/>
      <c r="JXM5" s="200"/>
      <c r="JXN5" s="200"/>
      <c r="JXO5" s="200"/>
      <c r="JXP5" s="200"/>
      <c r="JXQ5" s="200"/>
      <c r="JXR5" s="200"/>
      <c r="JXS5" s="200"/>
      <c r="JXT5" s="200"/>
      <c r="JXU5" s="200"/>
      <c r="JXV5" s="200"/>
      <c r="JXW5" s="200"/>
      <c r="JXX5" s="200"/>
      <c r="JXY5" s="200"/>
      <c r="JXZ5" s="200"/>
      <c r="JYA5" s="200"/>
      <c r="JYB5" s="200"/>
      <c r="JYC5" s="200"/>
      <c r="JYD5" s="200"/>
      <c r="JYE5" s="200"/>
      <c r="JYF5" s="200"/>
      <c r="JYG5" s="200"/>
      <c r="JYH5" s="200"/>
      <c r="JYI5" s="200"/>
      <c r="JYJ5" s="200"/>
      <c r="JYK5" s="200"/>
      <c r="JYL5" s="200"/>
      <c r="JYM5" s="200"/>
      <c r="JYN5" s="200"/>
      <c r="JYO5" s="200"/>
      <c r="JYP5" s="200"/>
      <c r="JYQ5" s="200"/>
      <c r="JYR5" s="200"/>
      <c r="JYS5" s="200"/>
      <c r="JYT5" s="200"/>
      <c r="JYU5" s="200"/>
      <c r="JYV5" s="200"/>
      <c r="JYW5" s="200"/>
      <c r="JYX5" s="200"/>
      <c r="JYY5" s="200"/>
      <c r="JYZ5" s="200"/>
      <c r="JZA5" s="200"/>
      <c r="JZB5" s="200"/>
      <c r="JZC5" s="200"/>
      <c r="JZD5" s="200"/>
      <c r="JZE5" s="200"/>
      <c r="JZF5" s="200"/>
      <c r="JZG5" s="200"/>
      <c r="JZH5" s="200"/>
      <c r="JZI5" s="200"/>
      <c r="JZJ5" s="200"/>
      <c r="JZK5" s="200"/>
      <c r="JZL5" s="200"/>
      <c r="JZM5" s="200"/>
      <c r="JZN5" s="200"/>
      <c r="JZO5" s="200"/>
      <c r="JZP5" s="200"/>
      <c r="JZQ5" s="200"/>
      <c r="JZR5" s="200"/>
      <c r="JZS5" s="200"/>
      <c r="JZT5" s="200"/>
      <c r="JZU5" s="200"/>
      <c r="JZV5" s="200"/>
      <c r="JZW5" s="200"/>
      <c r="JZX5" s="200"/>
      <c r="JZY5" s="200"/>
      <c r="JZZ5" s="200"/>
      <c r="KAA5" s="200"/>
      <c r="KAB5" s="200"/>
      <c r="KAC5" s="200"/>
      <c r="KAD5" s="200"/>
      <c r="KAE5" s="200"/>
      <c r="KAF5" s="200"/>
      <c r="KAG5" s="200"/>
      <c r="KAH5" s="200"/>
      <c r="KAI5" s="200"/>
      <c r="KAJ5" s="200"/>
      <c r="KAK5" s="200"/>
      <c r="KAL5" s="200"/>
      <c r="KAM5" s="200"/>
      <c r="KAN5" s="200"/>
      <c r="KAO5" s="200"/>
      <c r="KAP5" s="200"/>
      <c r="KAQ5" s="200"/>
      <c r="KAR5" s="200"/>
      <c r="KAS5" s="200"/>
      <c r="KAT5" s="200"/>
      <c r="KAU5" s="200"/>
      <c r="KAV5" s="200"/>
      <c r="KAW5" s="200"/>
      <c r="KAX5" s="200"/>
      <c r="KAY5" s="200"/>
      <c r="KAZ5" s="200"/>
      <c r="KBA5" s="200"/>
      <c r="KBB5" s="200"/>
      <c r="KBC5" s="200"/>
      <c r="KBD5" s="200"/>
      <c r="KBE5" s="200"/>
      <c r="KBF5" s="200"/>
      <c r="KBG5" s="200"/>
      <c r="KBH5" s="200"/>
      <c r="KBI5" s="200"/>
      <c r="KBJ5" s="200"/>
      <c r="KBK5" s="200"/>
      <c r="KBL5" s="200"/>
      <c r="KBM5" s="200"/>
      <c r="KBN5" s="200"/>
      <c r="KBO5" s="200"/>
      <c r="KBP5" s="200"/>
      <c r="KBQ5" s="200"/>
      <c r="KBR5" s="200"/>
      <c r="KBS5" s="200"/>
      <c r="KBT5" s="200"/>
      <c r="KBU5" s="200"/>
      <c r="KBV5" s="200"/>
      <c r="KBW5" s="200"/>
      <c r="KBX5" s="200"/>
      <c r="KBY5" s="200"/>
      <c r="KBZ5" s="200"/>
      <c r="KCA5" s="200"/>
      <c r="KCB5" s="200"/>
      <c r="KCC5" s="200"/>
      <c r="KCD5" s="200"/>
      <c r="KCE5" s="200"/>
      <c r="KCF5" s="200"/>
      <c r="KCG5" s="200"/>
      <c r="KCH5" s="200"/>
      <c r="KCI5" s="200"/>
      <c r="KCJ5" s="200"/>
      <c r="KCK5" s="200"/>
      <c r="KCL5" s="200"/>
      <c r="KCM5" s="200"/>
      <c r="KCN5" s="200"/>
      <c r="KCO5" s="200"/>
      <c r="KCP5" s="200"/>
      <c r="KCQ5" s="200"/>
      <c r="KCR5" s="200"/>
      <c r="KCS5" s="200"/>
      <c r="KCT5" s="200"/>
      <c r="KCU5" s="200"/>
      <c r="KCV5" s="200"/>
      <c r="KCW5" s="200"/>
      <c r="KCX5" s="200"/>
      <c r="KCY5" s="200"/>
      <c r="KCZ5" s="200"/>
      <c r="KDA5" s="200"/>
      <c r="KDB5" s="200"/>
      <c r="KDC5" s="200"/>
      <c r="KDD5" s="200"/>
      <c r="KDE5" s="200"/>
      <c r="KDF5" s="200"/>
      <c r="KDG5" s="200"/>
      <c r="KDH5" s="200"/>
      <c r="KDI5" s="200"/>
      <c r="KDJ5" s="200"/>
      <c r="KDK5" s="200"/>
      <c r="KDL5" s="200"/>
      <c r="KDM5" s="200"/>
      <c r="KDN5" s="200"/>
      <c r="KDO5" s="200"/>
      <c r="KDP5" s="200"/>
      <c r="KDQ5" s="200"/>
      <c r="KDR5" s="200"/>
      <c r="KDS5" s="200"/>
      <c r="KDT5" s="200"/>
      <c r="KDU5" s="200"/>
      <c r="KDV5" s="200"/>
      <c r="KDW5" s="200"/>
      <c r="KDX5" s="200"/>
      <c r="KDY5" s="200"/>
      <c r="KDZ5" s="200"/>
      <c r="KEA5" s="200"/>
      <c r="KEB5" s="200"/>
      <c r="KEC5" s="200"/>
      <c r="KED5" s="200"/>
      <c r="KEE5" s="200"/>
      <c r="KEF5" s="200"/>
      <c r="KEG5" s="200"/>
      <c r="KEH5" s="200"/>
      <c r="KEI5" s="200"/>
      <c r="KEJ5" s="200"/>
      <c r="KEK5" s="200"/>
      <c r="KEL5" s="200"/>
      <c r="KEM5" s="200"/>
      <c r="KEN5" s="200"/>
      <c r="KEO5" s="200"/>
      <c r="KEP5" s="200"/>
      <c r="KEQ5" s="200"/>
      <c r="KER5" s="200"/>
      <c r="KES5" s="200"/>
      <c r="KET5" s="200"/>
      <c r="KEU5" s="200"/>
      <c r="KEV5" s="200"/>
      <c r="KEW5" s="200"/>
      <c r="KEX5" s="200"/>
      <c r="KEY5" s="200"/>
      <c r="KEZ5" s="200"/>
      <c r="KFA5" s="200"/>
      <c r="KFB5" s="200"/>
      <c r="KFC5" s="200"/>
      <c r="KFD5" s="200"/>
      <c r="KFE5" s="200"/>
      <c r="KFF5" s="200"/>
      <c r="KFG5" s="200"/>
      <c r="KFH5" s="200"/>
      <c r="KFI5" s="200"/>
      <c r="KFJ5" s="200"/>
      <c r="KFK5" s="200"/>
      <c r="KFL5" s="200"/>
      <c r="KFM5" s="200"/>
      <c r="KFN5" s="200"/>
      <c r="KFO5" s="200"/>
      <c r="KFP5" s="200"/>
      <c r="KFQ5" s="200"/>
      <c r="KFR5" s="200"/>
      <c r="KFS5" s="200"/>
      <c r="KFT5" s="200"/>
      <c r="KFU5" s="200"/>
      <c r="KFV5" s="200"/>
      <c r="KFW5" s="200"/>
      <c r="KFX5" s="200"/>
      <c r="KFY5" s="200"/>
      <c r="KFZ5" s="200"/>
      <c r="KGA5" s="200"/>
      <c r="KGB5" s="200"/>
      <c r="KGC5" s="200"/>
      <c r="KGD5" s="200"/>
      <c r="KGE5" s="200"/>
      <c r="KGF5" s="200"/>
      <c r="KGG5" s="200"/>
      <c r="KGH5" s="200"/>
      <c r="KGI5" s="200"/>
      <c r="KGJ5" s="200"/>
      <c r="KGK5" s="200"/>
      <c r="KGL5" s="200"/>
      <c r="KGM5" s="200"/>
      <c r="KGN5" s="200"/>
      <c r="KGO5" s="200"/>
      <c r="KGP5" s="200"/>
      <c r="KGQ5" s="200"/>
      <c r="KGR5" s="200"/>
      <c r="KGS5" s="200"/>
      <c r="KGT5" s="200"/>
      <c r="KGU5" s="200"/>
      <c r="KGV5" s="200"/>
      <c r="KGW5" s="200"/>
      <c r="KGX5" s="200"/>
      <c r="KGY5" s="200"/>
      <c r="KGZ5" s="200"/>
      <c r="KHA5" s="200"/>
      <c r="KHB5" s="200"/>
      <c r="KHC5" s="200"/>
      <c r="KHD5" s="200"/>
      <c r="KHE5" s="200"/>
      <c r="KHF5" s="200"/>
      <c r="KHG5" s="200"/>
      <c r="KHH5" s="200"/>
      <c r="KHI5" s="200"/>
      <c r="KHJ5" s="200"/>
      <c r="KHK5" s="200"/>
      <c r="KHL5" s="200"/>
      <c r="KHM5" s="200"/>
      <c r="KHN5" s="200"/>
      <c r="KHO5" s="200"/>
      <c r="KHP5" s="200"/>
      <c r="KHQ5" s="200"/>
      <c r="KHR5" s="200"/>
      <c r="KHS5" s="200"/>
      <c r="KHT5" s="200"/>
      <c r="KHU5" s="200"/>
      <c r="KHV5" s="200"/>
      <c r="KHW5" s="200"/>
      <c r="KHX5" s="200"/>
      <c r="KHY5" s="200"/>
      <c r="KHZ5" s="200"/>
      <c r="KIA5" s="200"/>
      <c r="KIB5" s="200"/>
      <c r="KIC5" s="200"/>
      <c r="KID5" s="200"/>
      <c r="KIE5" s="200"/>
      <c r="KIF5" s="200"/>
      <c r="KIG5" s="200"/>
      <c r="KIH5" s="200"/>
      <c r="KII5" s="200"/>
      <c r="KIJ5" s="200"/>
      <c r="KIK5" s="200"/>
      <c r="KIL5" s="200"/>
      <c r="KIM5" s="200"/>
      <c r="KIN5" s="200"/>
      <c r="KIO5" s="200"/>
      <c r="KIP5" s="200"/>
      <c r="KIQ5" s="200"/>
      <c r="KIR5" s="200"/>
      <c r="KIS5" s="200"/>
      <c r="KIT5" s="200"/>
      <c r="KIU5" s="200"/>
      <c r="KIV5" s="200"/>
      <c r="KIW5" s="200"/>
      <c r="KIX5" s="200"/>
      <c r="KIY5" s="200"/>
      <c r="KIZ5" s="200"/>
      <c r="KJA5" s="200"/>
      <c r="KJB5" s="200"/>
      <c r="KJC5" s="200"/>
      <c r="KJD5" s="200"/>
      <c r="KJE5" s="200"/>
      <c r="KJF5" s="200"/>
      <c r="KJG5" s="200"/>
      <c r="KJH5" s="200"/>
      <c r="KJI5" s="200"/>
      <c r="KJJ5" s="200"/>
      <c r="KJK5" s="200"/>
      <c r="KJL5" s="200"/>
      <c r="KJM5" s="200"/>
      <c r="KJN5" s="200"/>
      <c r="KJO5" s="200"/>
      <c r="KJP5" s="200"/>
      <c r="KJQ5" s="200"/>
      <c r="KJR5" s="200"/>
      <c r="KJS5" s="200"/>
      <c r="KJT5" s="200"/>
      <c r="KJU5" s="200"/>
      <c r="KJV5" s="200"/>
      <c r="KJW5" s="200"/>
      <c r="KJX5" s="200"/>
      <c r="KJY5" s="200"/>
      <c r="KJZ5" s="200"/>
      <c r="KKA5" s="200"/>
      <c r="KKB5" s="200"/>
      <c r="KKC5" s="200"/>
      <c r="KKD5" s="200"/>
      <c r="KKE5" s="200"/>
      <c r="KKF5" s="200"/>
      <c r="KKG5" s="200"/>
      <c r="KKH5" s="200"/>
      <c r="KKI5" s="200"/>
      <c r="KKJ5" s="200"/>
      <c r="KKK5" s="200"/>
      <c r="KKL5" s="200"/>
      <c r="KKM5" s="200"/>
      <c r="KKN5" s="200"/>
      <c r="KKO5" s="200"/>
      <c r="KKP5" s="200"/>
      <c r="KKQ5" s="200"/>
      <c r="KKR5" s="200"/>
      <c r="KKS5" s="200"/>
      <c r="KKT5" s="200"/>
      <c r="KKU5" s="200"/>
      <c r="KKV5" s="200"/>
      <c r="KKW5" s="200"/>
      <c r="KKX5" s="200"/>
      <c r="KKY5" s="200"/>
      <c r="KKZ5" s="200"/>
      <c r="KLA5" s="200"/>
      <c r="KLB5" s="200"/>
      <c r="KLC5" s="200"/>
      <c r="KLD5" s="200"/>
      <c r="KLE5" s="200"/>
      <c r="KLF5" s="200"/>
      <c r="KLG5" s="200"/>
      <c r="KLH5" s="200"/>
      <c r="KLI5" s="200"/>
      <c r="KLJ5" s="200"/>
      <c r="KLK5" s="200"/>
      <c r="KLL5" s="200"/>
      <c r="KLM5" s="200"/>
      <c r="KLN5" s="200"/>
      <c r="KLO5" s="200"/>
      <c r="KLP5" s="200"/>
      <c r="KLQ5" s="200"/>
      <c r="KLR5" s="200"/>
      <c r="KLS5" s="200"/>
      <c r="KLT5" s="200"/>
      <c r="KLU5" s="200"/>
      <c r="KLV5" s="200"/>
      <c r="KLW5" s="200"/>
      <c r="KLX5" s="200"/>
      <c r="KLY5" s="200"/>
      <c r="KLZ5" s="200"/>
      <c r="KMA5" s="200"/>
      <c r="KMB5" s="200"/>
      <c r="KMC5" s="200"/>
      <c r="KMD5" s="200"/>
      <c r="KME5" s="200"/>
      <c r="KMF5" s="200"/>
      <c r="KMG5" s="200"/>
      <c r="KMH5" s="200"/>
      <c r="KMI5" s="200"/>
      <c r="KMJ5" s="200"/>
      <c r="KMK5" s="200"/>
      <c r="KML5" s="200"/>
      <c r="KMM5" s="200"/>
      <c r="KMN5" s="200"/>
      <c r="KMO5" s="200"/>
      <c r="KMP5" s="200"/>
      <c r="KMQ5" s="200"/>
      <c r="KMR5" s="200"/>
      <c r="KMS5" s="200"/>
      <c r="KMT5" s="200"/>
      <c r="KMU5" s="200"/>
      <c r="KMV5" s="200"/>
      <c r="KMW5" s="200"/>
      <c r="KMX5" s="200"/>
      <c r="KMY5" s="200"/>
      <c r="KMZ5" s="200"/>
      <c r="KNA5" s="200"/>
      <c r="KNB5" s="200"/>
      <c r="KNC5" s="200"/>
      <c r="KND5" s="200"/>
      <c r="KNE5" s="200"/>
      <c r="KNF5" s="200"/>
      <c r="KNG5" s="200"/>
      <c r="KNH5" s="200"/>
      <c r="KNI5" s="200"/>
      <c r="KNJ5" s="200"/>
      <c r="KNK5" s="200"/>
      <c r="KNL5" s="200"/>
      <c r="KNM5" s="200"/>
      <c r="KNN5" s="200"/>
      <c r="KNO5" s="200"/>
      <c r="KNP5" s="200"/>
      <c r="KNQ5" s="200"/>
      <c r="KNR5" s="200"/>
      <c r="KNS5" s="200"/>
      <c r="KNT5" s="200"/>
      <c r="KNU5" s="200"/>
      <c r="KNV5" s="200"/>
      <c r="KNW5" s="200"/>
      <c r="KNX5" s="200"/>
      <c r="KNY5" s="200"/>
      <c r="KNZ5" s="200"/>
      <c r="KOA5" s="200"/>
      <c r="KOB5" s="200"/>
      <c r="KOC5" s="200"/>
      <c r="KOD5" s="200"/>
      <c r="KOE5" s="200"/>
      <c r="KOF5" s="200"/>
      <c r="KOG5" s="200"/>
      <c r="KOH5" s="200"/>
      <c r="KOI5" s="200"/>
      <c r="KOJ5" s="200"/>
      <c r="KOK5" s="200"/>
      <c r="KOL5" s="200"/>
      <c r="KOM5" s="200"/>
      <c r="KON5" s="200"/>
      <c r="KOO5" s="200"/>
      <c r="KOP5" s="200"/>
      <c r="KOQ5" s="200"/>
      <c r="KOR5" s="200"/>
      <c r="KOS5" s="200"/>
      <c r="KOT5" s="200"/>
      <c r="KOU5" s="200"/>
      <c r="KOV5" s="200"/>
      <c r="KOW5" s="200"/>
      <c r="KOX5" s="200"/>
      <c r="KOY5" s="200"/>
      <c r="KOZ5" s="200"/>
      <c r="KPA5" s="200"/>
      <c r="KPB5" s="200"/>
      <c r="KPC5" s="200"/>
      <c r="KPD5" s="200"/>
      <c r="KPE5" s="200"/>
      <c r="KPF5" s="200"/>
      <c r="KPG5" s="200"/>
      <c r="KPH5" s="200"/>
      <c r="KPI5" s="200"/>
      <c r="KPJ5" s="200"/>
      <c r="KPK5" s="200"/>
      <c r="KPL5" s="200"/>
      <c r="KPM5" s="200"/>
      <c r="KPN5" s="200"/>
      <c r="KPO5" s="200"/>
      <c r="KPP5" s="200"/>
      <c r="KPQ5" s="200"/>
      <c r="KPR5" s="200"/>
      <c r="KPS5" s="200"/>
      <c r="KPT5" s="200"/>
      <c r="KPU5" s="200"/>
      <c r="KPV5" s="200"/>
      <c r="KPW5" s="200"/>
      <c r="KPX5" s="200"/>
      <c r="KPY5" s="200"/>
      <c r="KPZ5" s="200"/>
      <c r="KQA5" s="200"/>
      <c r="KQB5" s="200"/>
      <c r="KQC5" s="200"/>
      <c r="KQD5" s="200"/>
      <c r="KQE5" s="200"/>
      <c r="KQF5" s="200"/>
      <c r="KQG5" s="200"/>
      <c r="KQH5" s="200"/>
      <c r="KQI5" s="200"/>
      <c r="KQJ5" s="200"/>
      <c r="KQK5" s="200"/>
      <c r="KQL5" s="200"/>
      <c r="KQM5" s="200"/>
      <c r="KQN5" s="200"/>
      <c r="KQO5" s="200"/>
      <c r="KQP5" s="200"/>
      <c r="KQQ5" s="200"/>
      <c r="KQR5" s="200"/>
      <c r="KQS5" s="200"/>
      <c r="KQT5" s="200"/>
      <c r="KQU5" s="200"/>
      <c r="KQV5" s="200"/>
      <c r="KQW5" s="200"/>
      <c r="KQX5" s="200"/>
      <c r="KQY5" s="200"/>
      <c r="KQZ5" s="200"/>
      <c r="KRA5" s="200"/>
      <c r="KRB5" s="200"/>
      <c r="KRC5" s="200"/>
      <c r="KRD5" s="200"/>
      <c r="KRE5" s="200"/>
      <c r="KRF5" s="200"/>
      <c r="KRG5" s="200"/>
      <c r="KRH5" s="200"/>
      <c r="KRI5" s="200"/>
      <c r="KRJ5" s="200"/>
      <c r="KRK5" s="200"/>
      <c r="KRL5" s="200"/>
      <c r="KRM5" s="200"/>
      <c r="KRN5" s="200"/>
      <c r="KRO5" s="200"/>
      <c r="KRP5" s="200"/>
      <c r="KRQ5" s="200"/>
      <c r="KRR5" s="200"/>
      <c r="KRS5" s="200"/>
      <c r="KRT5" s="200"/>
      <c r="KRU5" s="200"/>
      <c r="KRV5" s="200"/>
      <c r="KRW5" s="200"/>
      <c r="KRX5" s="200"/>
      <c r="KRY5" s="200"/>
      <c r="KRZ5" s="200"/>
      <c r="KSA5" s="200"/>
      <c r="KSB5" s="200"/>
      <c r="KSC5" s="200"/>
      <c r="KSD5" s="200"/>
      <c r="KSE5" s="200"/>
      <c r="KSF5" s="200"/>
      <c r="KSG5" s="200"/>
      <c r="KSH5" s="200"/>
      <c r="KSI5" s="200"/>
      <c r="KSJ5" s="200"/>
      <c r="KSK5" s="200"/>
      <c r="KSL5" s="200"/>
      <c r="KSM5" s="200"/>
      <c r="KSN5" s="200"/>
      <c r="KSO5" s="200"/>
      <c r="KSP5" s="200"/>
      <c r="KSQ5" s="200"/>
      <c r="KSR5" s="200"/>
      <c r="KSS5" s="200"/>
      <c r="KST5" s="200"/>
      <c r="KSU5" s="200"/>
      <c r="KSV5" s="200"/>
      <c r="KSW5" s="200"/>
      <c r="KSX5" s="200"/>
      <c r="KSY5" s="200"/>
      <c r="KSZ5" s="200"/>
      <c r="KTA5" s="200"/>
      <c r="KTB5" s="200"/>
      <c r="KTC5" s="200"/>
      <c r="KTD5" s="200"/>
      <c r="KTE5" s="200"/>
      <c r="KTF5" s="200"/>
      <c r="KTG5" s="200"/>
      <c r="KTH5" s="200"/>
      <c r="KTI5" s="200"/>
      <c r="KTJ5" s="200"/>
      <c r="KTK5" s="200"/>
      <c r="KTL5" s="200"/>
      <c r="KTM5" s="200"/>
      <c r="KTN5" s="200"/>
      <c r="KTO5" s="200"/>
      <c r="KTP5" s="200"/>
      <c r="KTQ5" s="200"/>
      <c r="KTR5" s="200"/>
      <c r="KTS5" s="200"/>
      <c r="KTT5" s="200"/>
      <c r="KTU5" s="200"/>
      <c r="KTV5" s="200"/>
      <c r="KTW5" s="200"/>
      <c r="KTX5" s="200"/>
      <c r="KTY5" s="200"/>
      <c r="KTZ5" s="200"/>
      <c r="KUA5" s="200"/>
      <c r="KUB5" s="200"/>
      <c r="KUC5" s="200"/>
      <c r="KUD5" s="200"/>
      <c r="KUE5" s="200"/>
      <c r="KUF5" s="200"/>
      <c r="KUG5" s="200"/>
      <c r="KUH5" s="200"/>
      <c r="KUI5" s="200"/>
      <c r="KUJ5" s="200"/>
      <c r="KUK5" s="200"/>
      <c r="KUL5" s="200"/>
      <c r="KUM5" s="200"/>
      <c r="KUN5" s="200"/>
      <c r="KUO5" s="200"/>
      <c r="KUP5" s="200"/>
      <c r="KUQ5" s="200"/>
      <c r="KUR5" s="200"/>
      <c r="KUS5" s="200"/>
      <c r="KUT5" s="200"/>
      <c r="KUU5" s="200"/>
      <c r="KUV5" s="200"/>
      <c r="KUW5" s="200"/>
      <c r="KUX5" s="200"/>
      <c r="KUY5" s="200"/>
      <c r="KUZ5" s="200"/>
      <c r="KVA5" s="200"/>
      <c r="KVB5" s="200"/>
      <c r="KVC5" s="200"/>
      <c r="KVD5" s="200"/>
      <c r="KVE5" s="200"/>
      <c r="KVF5" s="200"/>
      <c r="KVG5" s="200"/>
      <c r="KVH5" s="200"/>
      <c r="KVI5" s="200"/>
      <c r="KVJ5" s="200"/>
      <c r="KVK5" s="200"/>
      <c r="KVL5" s="200"/>
      <c r="KVM5" s="200"/>
      <c r="KVN5" s="200"/>
      <c r="KVO5" s="200"/>
      <c r="KVP5" s="200"/>
      <c r="KVQ5" s="200"/>
      <c r="KVR5" s="200"/>
      <c r="KVS5" s="200"/>
      <c r="KVT5" s="200"/>
      <c r="KVU5" s="200"/>
      <c r="KVV5" s="200"/>
      <c r="KVW5" s="200"/>
      <c r="KVX5" s="200"/>
      <c r="KVY5" s="200"/>
      <c r="KVZ5" s="200"/>
      <c r="KWA5" s="200"/>
      <c r="KWB5" s="200"/>
      <c r="KWC5" s="200"/>
      <c r="KWD5" s="200"/>
      <c r="KWE5" s="200"/>
      <c r="KWF5" s="200"/>
      <c r="KWG5" s="200"/>
      <c r="KWH5" s="200"/>
      <c r="KWI5" s="200"/>
      <c r="KWJ5" s="200"/>
      <c r="KWK5" s="200"/>
      <c r="KWL5" s="200"/>
      <c r="KWM5" s="200"/>
      <c r="KWN5" s="200"/>
      <c r="KWO5" s="200"/>
      <c r="KWP5" s="200"/>
      <c r="KWQ5" s="200"/>
      <c r="KWR5" s="200"/>
      <c r="KWS5" s="200"/>
      <c r="KWT5" s="200"/>
      <c r="KWU5" s="200"/>
      <c r="KWV5" s="200"/>
      <c r="KWW5" s="200"/>
      <c r="KWX5" s="200"/>
      <c r="KWY5" s="200"/>
      <c r="KWZ5" s="200"/>
      <c r="KXA5" s="200"/>
      <c r="KXB5" s="200"/>
      <c r="KXC5" s="200"/>
      <c r="KXD5" s="200"/>
      <c r="KXE5" s="200"/>
      <c r="KXF5" s="200"/>
      <c r="KXG5" s="200"/>
      <c r="KXH5" s="200"/>
      <c r="KXI5" s="200"/>
      <c r="KXJ5" s="200"/>
      <c r="KXK5" s="200"/>
      <c r="KXL5" s="200"/>
      <c r="KXM5" s="200"/>
      <c r="KXN5" s="200"/>
      <c r="KXO5" s="200"/>
      <c r="KXP5" s="200"/>
      <c r="KXQ5" s="200"/>
      <c r="KXR5" s="200"/>
      <c r="KXS5" s="200"/>
      <c r="KXT5" s="200"/>
      <c r="KXU5" s="200"/>
      <c r="KXV5" s="200"/>
      <c r="KXW5" s="200"/>
      <c r="KXX5" s="200"/>
      <c r="KXY5" s="200"/>
      <c r="KXZ5" s="200"/>
      <c r="KYA5" s="200"/>
      <c r="KYB5" s="200"/>
      <c r="KYC5" s="200"/>
      <c r="KYD5" s="200"/>
      <c r="KYE5" s="200"/>
      <c r="KYF5" s="200"/>
      <c r="KYG5" s="200"/>
      <c r="KYH5" s="200"/>
      <c r="KYI5" s="200"/>
      <c r="KYJ5" s="200"/>
      <c r="KYK5" s="200"/>
      <c r="KYL5" s="200"/>
      <c r="KYM5" s="200"/>
      <c r="KYN5" s="200"/>
      <c r="KYO5" s="200"/>
      <c r="KYP5" s="200"/>
      <c r="KYQ5" s="200"/>
      <c r="KYR5" s="200"/>
      <c r="KYS5" s="200"/>
      <c r="KYT5" s="200"/>
      <c r="KYU5" s="200"/>
      <c r="KYV5" s="200"/>
      <c r="KYW5" s="200"/>
      <c r="KYX5" s="200"/>
      <c r="KYY5" s="200"/>
      <c r="KYZ5" s="200"/>
      <c r="KZA5" s="200"/>
      <c r="KZB5" s="200"/>
      <c r="KZC5" s="200"/>
      <c r="KZD5" s="200"/>
      <c r="KZE5" s="200"/>
      <c r="KZF5" s="200"/>
      <c r="KZG5" s="200"/>
      <c r="KZH5" s="200"/>
      <c r="KZI5" s="200"/>
      <c r="KZJ5" s="200"/>
      <c r="KZK5" s="200"/>
      <c r="KZL5" s="200"/>
      <c r="KZM5" s="200"/>
      <c r="KZN5" s="200"/>
      <c r="KZO5" s="200"/>
      <c r="KZP5" s="200"/>
      <c r="KZQ5" s="200"/>
      <c r="KZR5" s="200"/>
      <c r="KZS5" s="200"/>
      <c r="KZT5" s="200"/>
      <c r="KZU5" s="200"/>
      <c r="KZV5" s="200"/>
      <c r="KZW5" s="200"/>
      <c r="KZX5" s="200"/>
      <c r="KZY5" s="200"/>
      <c r="KZZ5" s="200"/>
      <c r="LAA5" s="200"/>
      <c r="LAB5" s="200"/>
      <c r="LAC5" s="200"/>
      <c r="LAD5" s="200"/>
      <c r="LAE5" s="200"/>
      <c r="LAF5" s="200"/>
      <c r="LAG5" s="200"/>
      <c r="LAH5" s="200"/>
      <c r="LAI5" s="200"/>
      <c r="LAJ5" s="200"/>
      <c r="LAK5" s="200"/>
      <c r="LAL5" s="200"/>
      <c r="LAM5" s="200"/>
      <c r="LAN5" s="200"/>
      <c r="LAO5" s="200"/>
      <c r="LAP5" s="200"/>
      <c r="LAQ5" s="200"/>
      <c r="LAR5" s="200"/>
      <c r="LAS5" s="200"/>
      <c r="LAT5" s="200"/>
      <c r="LAU5" s="200"/>
      <c r="LAV5" s="200"/>
      <c r="LAW5" s="200"/>
      <c r="LAX5" s="200"/>
      <c r="LAY5" s="200"/>
      <c r="LAZ5" s="200"/>
      <c r="LBA5" s="200"/>
      <c r="LBB5" s="200"/>
      <c r="LBC5" s="200"/>
      <c r="LBD5" s="200"/>
      <c r="LBE5" s="200"/>
      <c r="LBF5" s="200"/>
      <c r="LBG5" s="200"/>
      <c r="LBH5" s="200"/>
      <c r="LBI5" s="200"/>
      <c r="LBJ5" s="200"/>
      <c r="LBK5" s="200"/>
      <c r="LBL5" s="200"/>
      <c r="LBM5" s="200"/>
      <c r="LBN5" s="200"/>
      <c r="LBO5" s="200"/>
      <c r="LBP5" s="200"/>
      <c r="LBQ5" s="200"/>
      <c r="LBR5" s="200"/>
      <c r="LBS5" s="200"/>
      <c r="LBT5" s="200"/>
      <c r="LBU5" s="200"/>
      <c r="LBV5" s="200"/>
      <c r="LBW5" s="200"/>
      <c r="LBX5" s="200"/>
      <c r="LBY5" s="200"/>
      <c r="LBZ5" s="200"/>
      <c r="LCA5" s="200"/>
      <c r="LCB5" s="200"/>
      <c r="LCC5" s="200"/>
      <c r="LCD5" s="200"/>
      <c r="LCE5" s="200"/>
      <c r="LCF5" s="200"/>
      <c r="LCG5" s="200"/>
      <c r="LCH5" s="200"/>
      <c r="LCI5" s="200"/>
      <c r="LCJ5" s="200"/>
      <c r="LCK5" s="200"/>
      <c r="LCL5" s="200"/>
      <c r="LCM5" s="200"/>
      <c r="LCN5" s="200"/>
      <c r="LCO5" s="200"/>
      <c r="LCP5" s="200"/>
      <c r="LCQ5" s="200"/>
      <c r="LCR5" s="200"/>
      <c r="LCS5" s="200"/>
      <c r="LCT5" s="200"/>
      <c r="LCU5" s="200"/>
      <c r="LCV5" s="200"/>
      <c r="LCW5" s="200"/>
      <c r="LCX5" s="200"/>
      <c r="LCY5" s="200"/>
      <c r="LCZ5" s="200"/>
      <c r="LDA5" s="200"/>
      <c r="LDB5" s="200"/>
      <c r="LDC5" s="200"/>
      <c r="LDD5" s="200"/>
      <c r="LDE5" s="200"/>
      <c r="LDF5" s="200"/>
      <c r="LDG5" s="200"/>
      <c r="LDH5" s="200"/>
      <c r="LDI5" s="200"/>
      <c r="LDJ5" s="200"/>
      <c r="LDK5" s="200"/>
      <c r="LDL5" s="200"/>
      <c r="LDM5" s="200"/>
      <c r="LDN5" s="200"/>
      <c r="LDO5" s="200"/>
      <c r="LDP5" s="200"/>
      <c r="LDQ5" s="200"/>
      <c r="LDR5" s="200"/>
      <c r="LDS5" s="200"/>
      <c r="LDT5" s="200"/>
      <c r="LDU5" s="200"/>
      <c r="LDV5" s="200"/>
      <c r="LDW5" s="200"/>
      <c r="LDX5" s="200"/>
      <c r="LDY5" s="200"/>
      <c r="LDZ5" s="200"/>
      <c r="LEA5" s="200"/>
      <c r="LEB5" s="200"/>
      <c r="LEC5" s="200"/>
      <c r="LED5" s="200"/>
      <c r="LEE5" s="200"/>
      <c r="LEF5" s="200"/>
      <c r="LEG5" s="200"/>
      <c r="LEH5" s="200"/>
      <c r="LEI5" s="200"/>
      <c r="LEJ5" s="200"/>
      <c r="LEK5" s="200"/>
      <c r="LEL5" s="200"/>
      <c r="LEM5" s="200"/>
      <c r="LEN5" s="200"/>
      <c r="LEO5" s="200"/>
      <c r="LEP5" s="200"/>
      <c r="LEQ5" s="200"/>
      <c r="LER5" s="200"/>
      <c r="LES5" s="200"/>
      <c r="LET5" s="200"/>
      <c r="LEU5" s="200"/>
      <c r="LEV5" s="200"/>
      <c r="LEW5" s="200"/>
      <c r="LEX5" s="200"/>
      <c r="LEY5" s="200"/>
      <c r="LEZ5" s="200"/>
      <c r="LFA5" s="200"/>
      <c r="LFB5" s="200"/>
      <c r="LFC5" s="200"/>
      <c r="LFD5" s="200"/>
      <c r="LFE5" s="200"/>
      <c r="LFF5" s="200"/>
      <c r="LFG5" s="200"/>
      <c r="LFH5" s="200"/>
      <c r="LFI5" s="200"/>
      <c r="LFJ5" s="200"/>
      <c r="LFK5" s="200"/>
      <c r="LFL5" s="200"/>
      <c r="LFM5" s="200"/>
      <c r="LFN5" s="200"/>
      <c r="LFO5" s="200"/>
      <c r="LFP5" s="200"/>
      <c r="LFQ5" s="200"/>
      <c r="LFR5" s="200"/>
      <c r="LFS5" s="200"/>
      <c r="LFT5" s="200"/>
      <c r="LFU5" s="200"/>
      <c r="LFV5" s="200"/>
      <c r="LFW5" s="200"/>
      <c r="LFX5" s="200"/>
      <c r="LFY5" s="200"/>
      <c r="LFZ5" s="200"/>
      <c r="LGA5" s="200"/>
      <c r="LGB5" s="200"/>
      <c r="LGC5" s="200"/>
      <c r="LGD5" s="200"/>
      <c r="LGE5" s="200"/>
      <c r="LGF5" s="200"/>
      <c r="LGG5" s="200"/>
      <c r="LGH5" s="200"/>
      <c r="LGI5" s="200"/>
      <c r="LGJ5" s="200"/>
      <c r="LGK5" s="200"/>
      <c r="LGL5" s="200"/>
      <c r="LGM5" s="200"/>
      <c r="LGN5" s="200"/>
      <c r="LGO5" s="200"/>
      <c r="LGP5" s="200"/>
      <c r="LGQ5" s="200"/>
      <c r="LGR5" s="200"/>
      <c r="LGS5" s="200"/>
      <c r="LGT5" s="200"/>
      <c r="LGU5" s="200"/>
      <c r="LGV5" s="200"/>
      <c r="LGW5" s="200"/>
      <c r="LGX5" s="200"/>
      <c r="LGY5" s="200"/>
      <c r="LGZ5" s="200"/>
      <c r="LHA5" s="200"/>
      <c r="LHB5" s="200"/>
      <c r="LHC5" s="200"/>
      <c r="LHD5" s="200"/>
      <c r="LHE5" s="200"/>
      <c r="LHF5" s="200"/>
      <c r="LHG5" s="200"/>
      <c r="LHH5" s="200"/>
      <c r="LHI5" s="200"/>
      <c r="LHJ5" s="200"/>
      <c r="LHK5" s="200"/>
      <c r="LHL5" s="200"/>
      <c r="LHM5" s="200"/>
      <c r="LHN5" s="200"/>
      <c r="LHO5" s="200"/>
      <c r="LHP5" s="200"/>
      <c r="LHQ5" s="200"/>
      <c r="LHR5" s="200"/>
      <c r="LHS5" s="200"/>
      <c r="LHT5" s="200"/>
      <c r="LHU5" s="200"/>
      <c r="LHV5" s="200"/>
      <c r="LHW5" s="200"/>
      <c r="LHX5" s="200"/>
      <c r="LHY5" s="200"/>
      <c r="LHZ5" s="200"/>
      <c r="LIA5" s="200"/>
      <c r="LIB5" s="200"/>
      <c r="LIC5" s="200"/>
      <c r="LID5" s="200"/>
      <c r="LIE5" s="200"/>
      <c r="LIF5" s="200"/>
      <c r="LIG5" s="200"/>
      <c r="LIH5" s="200"/>
      <c r="LII5" s="200"/>
      <c r="LIJ5" s="200"/>
      <c r="LIK5" s="200"/>
      <c r="LIL5" s="200"/>
      <c r="LIM5" s="200"/>
      <c r="LIN5" s="200"/>
      <c r="LIO5" s="200"/>
      <c r="LIP5" s="200"/>
      <c r="LIQ5" s="200"/>
      <c r="LIR5" s="200"/>
      <c r="LIS5" s="200"/>
      <c r="LIT5" s="200"/>
      <c r="LIU5" s="200"/>
      <c r="LIV5" s="200"/>
      <c r="LIW5" s="200"/>
      <c r="LIX5" s="200"/>
      <c r="LIY5" s="200"/>
      <c r="LIZ5" s="200"/>
      <c r="LJA5" s="200"/>
      <c r="LJB5" s="200"/>
      <c r="LJC5" s="200"/>
      <c r="LJD5" s="200"/>
      <c r="LJE5" s="200"/>
      <c r="LJF5" s="200"/>
      <c r="LJG5" s="200"/>
      <c r="LJH5" s="200"/>
      <c r="LJI5" s="200"/>
      <c r="LJJ5" s="200"/>
      <c r="LJK5" s="200"/>
      <c r="LJL5" s="200"/>
      <c r="LJM5" s="200"/>
      <c r="LJN5" s="200"/>
      <c r="LJO5" s="200"/>
      <c r="LJP5" s="200"/>
      <c r="LJQ5" s="200"/>
      <c r="LJR5" s="200"/>
      <c r="LJS5" s="200"/>
      <c r="LJT5" s="200"/>
      <c r="LJU5" s="200"/>
      <c r="LJV5" s="200"/>
      <c r="LJW5" s="200"/>
      <c r="LJX5" s="200"/>
      <c r="LJY5" s="200"/>
      <c r="LJZ5" s="200"/>
      <c r="LKA5" s="200"/>
      <c r="LKB5" s="200"/>
      <c r="LKC5" s="200"/>
      <c r="LKD5" s="200"/>
      <c r="LKE5" s="200"/>
      <c r="LKF5" s="200"/>
      <c r="LKG5" s="200"/>
      <c r="LKH5" s="200"/>
      <c r="LKI5" s="200"/>
      <c r="LKJ5" s="200"/>
      <c r="LKK5" s="200"/>
      <c r="LKL5" s="200"/>
      <c r="LKM5" s="200"/>
      <c r="LKN5" s="200"/>
      <c r="LKO5" s="200"/>
      <c r="LKP5" s="200"/>
      <c r="LKQ5" s="200"/>
      <c r="LKR5" s="200"/>
      <c r="LKS5" s="200"/>
      <c r="LKT5" s="200"/>
      <c r="LKU5" s="200"/>
      <c r="LKV5" s="200"/>
      <c r="LKW5" s="200"/>
      <c r="LKX5" s="200"/>
      <c r="LKY5" s="200"/>
      <c r="LKZ5" s="200"/>
      <c r="LLA5" s="200"/>
      <c r="LLB5" s="200"/>
      <c r="LLC5" s="200"/>
      <c r="LLD5" s="200"/>
      <c r="LLE5" s="200"/>
      <c r="LLF5" s="200"/>
      <c r="LLG5" s="200"/>
      <c r="LLH5" s="200"/>
      <c r="LLI5" s="200"/>
      <c r="LLJ5" s="200"/>
      <c r="LLK5" s="200"/>
      <c r="LLL5" s="200"/>
      <c r="LLM5" s="200"/>
      <c r="LLN5" s="200"/>
      <c r="LLO5" s="200"/>
      <c r="LLP5" s="200"/>
      <c r="LLQ5" s="200"/>
      <c r="LLR5" s="200"/>
      <c r="LLS5" s="200"/>
      <c r="LLT5" s="200"/>
      <c r="LLU5" s="200"/>
      <c r="LLV5" s="200"/>
      <c r="LLW5" s="200"/>
      <c r="LLX5" s="200"/>
      <c r="LLY5" s="200"/>
      <c r="LLZ5" s="200"/>
      <c r="LMA5" s="200"/>
      <c r="LMB5" s="200"/>
      <c r="LMC5" s="200"/>
      <c r="LMD5" s="200"/>
      <c r="LME5" s="200"/>
      <c r="LMF5" s="200"/>
      <c r="LMG5" s="200"/>
      <c r="LMH5" s="200"/>
      <c r="LMI5" s="200"/>
      <c r="LMJ5" s="200"/>
      <c r="LMK5" s="200"/>
      <c r="LML5" s="200"/>
      <c r="LMM5" s="200"/>
      <c r="LMN5" s="200"/>
      <c r="LMO5" s="200"/>
      <c r="LMP5" s="200"/>
      <c r="LMQ5" s="200"/>
      <c r="LMR5" s="200"/>
      <c r="LMS5" s="200"/>
      <c r="LMT5" s="200"/>
      <c r="LMU5" s="200"/>
      <c r="LMV5" s="200"/>
      <c r="LMW5" s="200"/>
      <c r="LMX5" s="200"/>
      <c r="LMY5" s="200"/>
      <c r="LMZ5" s="200"/>
      <c r="LNA5" s="200"/>
      <c r="LNB5" s="200"/>
      <c r="LNC5" s="200"/>
      <c r="LND5" s="200"/>
      <c r="LNE5" s="200"/>
      <c r="LNF5" s="200"/>
      <c r="LNG5" s="200"/>
      <c r="LNH5" s="200"/>
      <c r="LNI5" s="200"/>
      <c r="LNJ5" s="200"/>
      <c r="LNK5" s="200"/>
      <c r="LNL5" s="200"/>
      <c r="LNM5" s="200"/>
      <c r="LNN5" s="200"/>
      <c r="LNO5" s="200"/>
      <c r="LNP5" s="200"/>
      <c r="LNQ5" s="200"/>
      <c r="LNR5" s="200"/>
      <c r="LNS5" s="200"/>
      <c r="LNT5" s="200"/>
      <c r="LNU5" s="200"/>
      <c r="LNV5" s="200"/>
      <c r="LNW5" s="200"/>
      <c r="LNX5" s="200"/>
      <c r="LNY5" s="200"/>
      <c r="LNZ5" s="200"/>
      <c r="LOA5" s="200"/>
      <c r="LOB5" s="200"/>
      <c r="LOC5" s="200"/>
      <c r="LOD5" s="200"/>
      <c r="LOE5" s="200"/>
      <c r="LOF5" s="200"/>
      <c r="LOG5" s="200"/>
      <c r="LOH5" s="200"/>
      <c r="LOI5" s="200"/>
      <c r="LOJ5" s="200"/>
      <c r="LOK5" s="200"/>
      <c r="LOL5" s="200"/>
      <c r="LOM5" s="200"/>
      <c r="LON5" s="200"/>
      <c r="LOO5" s="200"/>
      <c r="LOP5" s="200"/>
      <c r="LOQ5" s="200"/>
      <c r="LOR5" s="200"/>
      <c r="LOS5" s="200"/>
      <c r="LOT5" s="200"/>
      <c r="LOU5" s="200"/>
      <c r="LOV5" s="200"/>
      <c r="LOW5" s="200"/>
      <c r="LOX5" s="200"/>
      <c r="LOY5" s="200"/>
      <c r="LOZ5" s="200"/>
      <c r="LPA5" s="200"/>
      <c r="LPB5" s="200"/>
      <c r="LPC5" s="200"/>
      <c r="LPD5" s="200"/>
      <c r="LPE5" s="200"/>
      <c r="LPF5" s="200"/>
      <c r="LPG5" s="200"/>
      <c r="LPH5" s="200"/>
      <c r="LPI5" s="200"/>
      <c r="LPJ5" s="200"/>
      <c r="LPK5" s="200"/>
      <c r="LPL5" s="200"/>
      <c r="LPM5" s="200"/>
      <c r="LPN5" s="200"/>
      <c r="LPO5" s="200"/>
      <c r="LPP5" s="200"/>
      <c r="LPQ5" s="200"/>
      <c r="LPR5" s="200"/>
      <c r="LPS5" s="200"/>
      <c r="LPT5" s="200"/>
      <c r="LPU5" s="200"/>
      <c r="LPV5" s="200"/>
      <c r="LPW5" s="200"/>
      <c r="LPX5" s="200"/>
      <c r="LPY5" s="200"/>
      <c r="LPZ5" s="200"/>
      <c r="LQA5" s="200"/>
      <c r="LQB5" s="200"/>
      <c r="LQC5" s="200"/>
      <c r="LQD5" s="200"/>
      <c r="LQE5" s="200"/>
      <c r="LQF5" s="200"/>
      <c r="LQG5" s="200"/>
      <c r="LQH5" s="200"/>
      <c r="LQI5" s="200"/>
      <c r="LQJ5" s="200"/>
      <c r="LQK5" s="200"/>
      <c r="LQL5" s="200"/>
      <c r="LQM5" s="200"/>
      <c r="LQN5" s="200"/>
      <c r="LQO5" s="200"/>
      <c r="LQP5" s="200"/>
      <c r="LQQ5" s="200"/>
      <c r="LQR5" s="200"/>
      <c r="LQS5" s="200"/>
      <c r="LQT5" s="200"/>
      <c r="LQU5" s="200"/>
      <c r="LQV5" s="200"/>
      <c r="LQW5" s="200"/>
      <c r="LQX5" s="200"/>
      <c r="LQY5" s="200"/>
      <c r="LQZ5" s="200"/>
      <c r="LRA5" s="200"/>
      <c r="LRB5" s="200"/>
      <c r="LRC5" s="200"/>
      <c r="LRD5" s="200"/>
      <c r="LRE5" s="200"/>
      <c r="LRF5" s="200"/>
      <c r="LRG5" s="200"/>
      <c r="LRH5" s="200"/>
      <c r="LRI5" s="200"/>
      <c r="LRJ5" s="200"/>
      <c r="LRK5" s="200"/>
      <c r="LRL5" s="200"/>
      <c r="LRM5" s="200"/>
      <c r="LRN5" s="200"/>
      <c r="LRO5" s="200"/>
      <c r="LRP5" s="200"/>
      <c r="LRQ5" s="200"/>
      <c r="LRR5" s="200"/>
      <c r="LRS5" s="200"/>
      <c r="LRT5" s="200"/>
      <c r="LRU5" s="200"/>
      <c r="LRV5" s="200"/>
      <c r="LRW5" s="200"/>
      <c r="LRX5" s="200"/>
      <c r="LRY5" s="200"/>
      <c r="LRZ5" s="200"/>
      <c r="LSA5" s="200"/>
      <c r="LSB5" s="200"/>
      <c r="LSC5" s="200"/>
      <c r="LSD5" s="200"/>
      <c r="LSE5" s="200"/>
      <c r="LSF5" s="200"/>
      <c r="LSG5" s="200"/>
      <c r="LSH5" s="200"/>
      <c r="LSI5" s="200"/>
      <c r="LSJ5" s="200"/>
      <c r="LSK5" s="200"/>
      <c r="LSL5" s="200"/>
      <c r="LSM5" s="200"/>
      <c r="LSN5" s="200"/>
      <c r="LSO5" s="200"/>
      <c r="LSP5" s="200"/>
      <c r="LSQ5" s="200"/>
      <c r="LSR5" s="200"/>
      <c r="LSS5" s="200"/>
      <c r="LST5" s="200"/>
      <c r="LSU5" s="200"/>
      <c r="LSV5" s="200"/>
      <c r="LSW5" s="200"/>
      <c r="LSX5" s="200"/>
      <c r="LSY5" s="200"/>
      <c r="LSZ5" s="200"/>
      <c r="LTA5" s="200"/>
      <c r="LTB5" s="200"/>
      <c r="LTC5" s="200"/>
      <c r="LTD5" s="200"/>
      <c r="LTE5" s="200"/>
      <c r="LTF5" s="200"/>
      <c r="LTG5" s="200"/>
      <c r="LTH5" s="200"/>
      <c r="LTI5" s="200"/>
      <c r="LTJ5" s="200"/>
      <c r="LTK5" s="200"/>
      <c r="LTL5" s="200"/>
      <c r="LTM5" s="200"/>
      <c r="LTN5" s="200"/>
      <c r="LTO5" s="200"/>
      <c r="LTP5" s="200"/>
      <c r="LTQ5" s="200"/>
      <c r="LTR5" s="200"/>
      <c r="LTS5" s="200"/>
      <c r="LTT5" s="200"/>
      <c r="LTU5" s="200"/>
      <c r="LTV5" s="200"/>
      <c r="LTW5" s="200"/>
      <c r="LTX5" s="200"/>
      <c r="LTY5" s="200"/>
      <c r="LTZ5" s="200"/>
      <c r="LUA5" s="200"/>
      <c r="LUB5" s="200"/>
      <c r="LUC5" s="200"/>
      <c r="LUD5" s="200"/>
      <c r="LUE5" s="200"/>
      <c r="LUF5" s="200"/>
      <c r="LUG5" s="200"/>
      <c r="LUH5" s="200"/>
      <c r="LUI5" s="200"/>
      <c r="LUJ5" s="200"/>
      <c r="LUK5" s="200"/>
      <c r="LUL5" s="200"/>
      <c r="LUM5" s="200"/>
      <c r="LUN5" s="200"/>
      <c r="LUO5" s="200"/>
      <c r="LUP5" s="200"/>
      <c r="LUQ5" s="200"/>
      <c r="LUR5" s="200"/>
      <c r="LUS5" s="200"/>
      <c r="LUT5" s="200"/>
      <c r="LUU5" s="200"/>
      <c r="LUV5" s="200"/>
      <c r="LUW5" s="200"/>
      <c r="LUX5" s="200"/>
      <c r="LUY5" s="200"/>
      <c r="LUZ5" s="200"/>
      <c r="LVA5" s="200"/>
      <c r="LVB5" s="200"/>
      <c r="LVC5" s="200"/>
      <c r="LVD5" s="200"/>
      <c r="LVE5" s="200"/>
      <c r="LVF5" s="200"/>
      <c r="LVG5" s="200"/>
      <c r="LVH5" s="200"/>
      <c r="LVI5" s="200"/>
      <c r="LVJ5" s="200"/>
      <c r="LVK5" s="200"/>
      <c r="LVL5" s="200"/>
      <c r="LVM5" s="200"/>
      <c r="LVN5" s="200"/>
      <c r="LVO5" s="200"/>
      <c r="LVP5" s="200"/>
      <c r="LVQ5" s="200"/>
      <c r="LVR5" s="200"/>
      <c r="LVS5" s="200"/>
      <c r="LVT5" s="200"/>
      <c r="LVU5" s="200"/>
      <c r="LVV5" s="200"/>
      <c r="LVW5" s="200"/>
      <c r="LVX5" s="200"/>
      <c r="LVY5" s="200"/>
      <c r="LVZ5" s="200"/>
      <c r="LWA5" s="200"/>
      <c r="LWB5" s="200"/>
      <c r="LWC5" s="200"/>
      <c r="LWD5" s="200"/>
      <c r="LWE5" s="200"/>
      <c r="LWF5" s="200"/>
      <c r="LWG5" s="200"/>
      <c r="LWH5" s="200"/>
      <c r="LWI5" s="200"/>
      <c r="LWJ5" s="200"/>
      <c r="LWK5" s="200"/>
      <c r="LWL5" s="200"/>
      <c r="LWM5" s="200"/>
      <c r="LWN5" s="200"/>
      <c r="LWO5" s="200"/>
      <c r="LWP5" s="200"/>
      <c r="LWQ5" s="200"/>
      <c r="LWR5" s="200"/>
      <c r="LWS5" s="200"/>
      <c r="LWT5" s="200"/>
      <c r="LWU5" s="200"/>
      <c r="LWV5" s="200"/>
      <c r="LWW5" s="200"/>
      <c r="LWX5" s="200"/>
      <c r="LWY5" s="200"/>
      <c r="LWZ5" s="200"/>
      <c r="LXA5" s="200"/>
      <c r="LXB5" s="200"/>
      <c r="LXC5" s="200"/>
      <c r="LXD5" s="200"/>
      <c r="LXE5" s="200"/>
      <c r="LXF5" s="200"/>
      <c r="LXG5" s="200"/>
      <c r="LXH5" s="200"/>
      <c r="LXI5" s="200"/>
      <c r="LXJ5" s="200"/>
      <c r="LXK5" s="200"/>
      <c r="LXL5" s="200"/>
      <c r="LXM5" s="200"/>
      <c r="LXN5" s="200"/>
      <c r="LXO5" s="200"/>
      <c r="LXP5" s="200"/>
      <c r="LXQ5" s="200"/>
      <c r="LXR5" s="200"/>
      <c r="LXS5" s="200"/>
      <c r="LXT5" s="200"/>
      <c r="LXU5" s="200"/>
      <c r="LXV5" s="200"/>
      <c r="LXW5" s="200"/>
      <c r="LXX5" s="200"/>
      <c r="LXY5" s="200"/>
      <c r="LXZ5" s="200"/>
      <c r="LYA5" s="200"/>
      <c r="LYB5" s="200"/>
      <c r="LYC5" s="200"/>
      <c r="LYD5" s="200"/>
      <c r="LYE5" s="200"/>
      <c r="LYF5" s="200"/>
      <c r="LYG5" s="200"/>
      <c r="LYH5" s="200"/>
      <c r="LYI5" s="200"/>
      <c r="LYJ5" s="200"/>
      <c r="LYK5" s="200"/>
      <c r="LYL5" s="200"/>
      <c r="LYM5" s="200"/>
      <c r="LYN5" s="200"/>
      <c r="LYO5" s="200"/>
      <c r="LYP5" s="200"/>
      <c r="LYQ5" s="200"/>
      <c r="LYR5" s="200"/>
      <c r="LYS5" s="200"/>
      <c r="LYT5" s="200"/>
      <c r="LYU5" s="200"/>
      <c r="LYV5" s="200"/>
      <c r="LYW5" s="200"/>
      <c r="LYX5" s="200"/>
      <c r="LYY5" s="200"/>
      <c r="LYZ5" s="200"/>
      <c r="LZA5" s="200"/>
      <c r="LZB5" s="200"/>
      <c r="LZC5" s="200"/>
      <c r="LZD5" s="200"/>
      <c r="LZE5" s="200"/>
      <c r="LZF5" s="200"/>
      <c r="LZG5" s="200"/>
      <c r="LZH5" s="200"/>
      <c r="LZI5" s="200"/>
      <c r="LZJ5" s="200"/>
      <c r="LZK5" s="200"/>
      <c r="LZL5" s="200"/>
      <c r="LZM5" s="200"/>
      <c r="LZN5" s="200"/>
      <c r="LZO5" s="200"/>
      <c r="LZP5" s="200"/>
      <c r="LZQ5" s="200"/>
      <c r="LZR5" s="200"/>
      <c r="LZS5" s="200"/>
      <c r="LZT5" s="200"/>
      <c r="LZU5" s="200"/>
      <c r="LZV5" s="200"/>
      <c r="LZW5" s="200"/>
      <c r="LZX5" s="200"/>
      <c r="LZY5" s="200"/>
      <c r="LZZ5" s="200"/>
      <c r="MAA5" s="200"/>
      <c r="MAB5" s="200"/>
      <c r="MAC5" s="200"/>
      <c r="MAD5" s="200"/>
      <c r="MAE5" s="200"/>
      <c r="MAF5" s="200"/>
      <c r="MAG5" s="200"/>
      <c r="MAH5" s="200"/>
      <c r="MAI5" s="200"/>
      <c r="MAJ5" s="200"/>
      <c r="MAK5" s="200"/>
      <c r="MAL5" s="200"/>
      <c r="MAM5" s="200"/>
      <c r="MAN5" s="200"/>
      <c r="MAO5" s="200"/>
      <c r="MAP5" s="200"/>
      <c r="MAQ5" s="200"/>
      <c r="MAR5" s="200"/>
      <c r="MAS5" s="200"/>
      <c r="MAT5" s="200"/>
      <c r="MAU5" s="200"/>
      <c r="MAV5" s="200"/>
      <c r="MAW5" s="200"/>
      <c r="MAX5" s="200"/>
      <c r="MAY5" s="200"/>
      <c r="MAZ5" s="200"/>
      <c r="MBA5" s="200"/>
      <c r="MBB5" s="200"/>
      <c r="MBC5" s="200"/>
      <c r="MBD5" s="200"/>
      <c r="MBE5" s="200"/>
      <c r="MBF5" s="200"/>
      <c r="MBG5" s="200"/>
      <c r="MBH5" s="200"/>
      <c r="MBI5" s="200"/>
      <c r="MBJ5" s="200"/>
      <c r="MBK5" s="200"/>
      <c r="MBL5" s="200"/>
      <c r="MBM5" s="200"/>
      <c r="MBN5" s="200"/>
      <c r="MBO5" s="200"/>
      <c r="MBP5" s="200"/>
      <c r="MBQ5" s="200"/>
      <c r="MBR5" s="200"/>
      <c r="MBS5" s="200"/>
      <c r="MBT5" s="200"/>
      <c r="MBU5" s="200"/>
      <c r="MBV5" s="200"/>
      <c r="MBW5" s="200"/>
      <c r="MBX5" s="200"/>
      <c r="MBY5" s="200"/>
      <c r="MBZ5" s="200"/>
      <c r="MCA5" s="200"/>
      <c r="MCB5" s="200"/>
      <c r="MCC5" s="200"/>
      <c r="MCD5" s="200"/>
      <c r="MCE5" s="200"/>
      <c r="MCF5" s="200"/>
      <c r="MCG5" s="200"/>
      <c r="MCH5" s="200"/>
      <c r="MCI5" s="200"/>
      <c r="MCJ5" s="200"/>
      <c r="MCK5" s="200"/>
      <c r="MCL5" s="200"/>
      <c r="MCM5" s="200"/>
      <c r="MCN5" s="200"/>
      <c r="MCO5" s="200"/>
      <c r="MCP5" s="200"/>
      <c r="MCQ5" s="200"/>
      <c r="MCR5" s="200"/>
      <c r="MCS5" s="200"/>
      <c r="MCT5" s="200"/>
      <c r="MCU5" s="200"/>
      <c r="MCV5" s="200"/>
      <c r="MCW5" s="200"/>
      <c r="MCX5" s="200"/>
      <c r="MCY5" s="200"/>
      <c r="MCZ5" s="200"/>
      <c r="MDA5" s="200"/>
      <c r="MDB5" s="200"/>
      <c r="MDC5" s="200"/>
      <c r="MDD5" s="200"/>
      <c r="MDE5" s="200"/>
      <c r="MDF5" s="200"/>
      <c r="MDG5" s="200"/>
      <c r="MDH5" s="200"/>
      <c r="MDI5" s="200"/>
      <c r="MDJ5" s="200"/>
      <c r="MDK5" s="200"/>
      <c r="MDL5" s="200"/>
      <c r="MDM5" s="200"/>
      <c r="MDN5" s="200"/>
      <c r="MDO5" s="200"/>
      <c r="MDP5" s="200"/>
      <c r="MDQ5" s="200"/>
      <c r="MDR5" s="200"/>
      <c r="MDS5" s="200"/>
      <c r="MDT5" s="200"/>
      <c r="MDU5" s="200"/>
      <c r="MDV5" s="200"/>
      <c r="MDW5" s="200"/>
      <c r="MDX5" s="200"/>
      <c r="MDY5" s="200"/>
      <c r="MDZ5" s="200"/>
      <c r="MEA5" s="200"/>
      <c r="MEB5" s="200"/>
      <c r="MEC5" s="200"/>
      <c r="MED5" s="200"/>
      <c r="MEE5" s="200"/>
      <c r="MEF5" s="200"/>
      <c r="MEG5" s="200"/>
      <c r="MEH5" s="200"/>
      <c r="MEI5" s="200"/>
      <c r="MEJ5" s="200"/>
      <c r="MEK5" s="200"/>
      <c r="MEL5" s="200"/>
      <c r="MEM5" s="200"/>
      <c r="MEN5" s="200"/>
      <c r="MEO5" s="200"/>
      <c r="MEP5" s="200"/>
      <c r="MEQ5" s="200"/>
      <c r="MER5" s="200"/>
      <c r="MES5" s="200"/>
      <c r="MET5" s="200"/>
      <c r="MEU5" s="200"/>
      <c r="MEV5" s="200"/>
      <c r="MEW5" s="200"/>
      <c r="MEX5" s="200"/>
      <c r="MEY5" s="200"/>
      <c r="MEZ5" s="200"/>
      <c r="MFA5" s="200"/>
      <c r="MFB5" s="200"/>
      <c r="MFC5" s="200"/>
      <c r="MFD5" s="200"/>
      <c r="MFE5" s="200"/>
      <c r="MFF5" s="200"/>
      <c r="MFG5" s="200"/>
      <c r="MFH5" s="200"/>
      <c r="MFI5" s="200"/>
      <c r="MFJ5" s="200"/>
      <c r="MFK5" s="200"/>
      <c r="MFL5" s="200"/>
      <c r="MFM5" s="200"/>
      <c r="MFN5" s="200"/>
      <c r="MFO5" s="200"/>
      <c r="MFP5" s="200"/>
      <c r="MFQ5" s="200"/>
      <c r="MFR5" s="200"/>
      <c r="MFS5" s="200"/>
      <c r="MFT5" s="200"/>
      <c r="MFU5" s="200"/>
      <c r="MFV5" s="200"/>
      <c r="MFW5" s="200"/>
      <c r="MFX5" s="200"/>
      <c r="MFY5" s="200"/>
      <c r="MFZ5" s="200"/>
      <c r="MGA5" s="200"/>
      <c r="MGB5" s="200"/>
      <c r="MGC5" s="200"/>
      <c r="MGD5" s="200"/>
      <c r="MGE5" s="200"/>
      <c r="MGF5" s="200"/>
      <c r="MGG5" s="200"/>
      <c r="MGH5" s="200"/>
      <c r="MGI5" s="200"/>
      <c r="MGJ5" s="200"/>
      <c r="MGK5" s="200"/>
      <c r="MGL5" s="200"/>
      <c r="MGM5" s="200"/>
      <c r="MGN5" s="200"/>
      <c r="MGO5" s="200"/>
      <c r="MGP5" s="200"/>
      <c r="MGQ5" s="200"/>
      <c r="MGR5" s="200"/>
      <c r="MGS5" s="200"/>
      <c r="MGT5" s="200"/>
      <c r="MGU5" s="200"/>
      <c r="MGV5" s="200"/>
      <c r="MGW5" s="200"/>
      <c r="MGX5" s="200"/>
      <c r="MGY5" s="200"/>
      <c r="MGZ5" s="200"/>
      <c r="MHA5" s="200"/>
      <c r="MHB5" s="200"/>
      <c r="MHC5" s="200"/>
      <c r="MHD5" s="200"/>
      <c r="MHE5" s="200"/>
      <c r="MHF5" s="200"/>
      <c r="MHG5" s="200"/>
      <c r="MHH5" s="200"/>
      <c r="MHI5" s="200"/>
      <c r="MHJ5" s="200"/>
      <c r="MHK5" s="200"/>
      <c r="MHL5" s="200"/>
      <c r="MHM5" s="200"/>
      <c r="MHN5" s="200"/>
      <c r="MHO5" s="200"/>
      <c r="MHP5" s="200"/>
      <c r="MHQ5" s="200"/>
      <c r="MHR5" s="200"/>
      <c r="MHS5" s="200"/>
      <c r="MHT5" s="200"/>
      <c r="MHU5" s="200"/>
      <c r="MHV5" s="200"/>
      <c r="MHW5" s="200"/>
      <c r="MHX5" s="200"/>
      <c r="MHY5" s="200"/>
      <c r="MHZ5" s="200"/>
      <c r="MIA5" s="200"/>
      <c r="MIB5" s="200"/>
      <c r="MIC5" s="200"/>
      <c r="MID5" s="200"/>
      <c r="MIE5" s="200"/>
      <c r="MIF5" s="200"/>
      <c r="MIG5" s="200"/>
      <c r="MIH5" s="200"/>
      <c r="MII5" s="200"/>
      <c r="MIJ5" s="200"/>
      <c r="MIK5" s="200"/>
      <c r="MIL5" s="200"/>
      <c r="MIM5" s="200"/>
      <c r="MIN5" s="200"/>
      <c r="MIO5" s="200"/>
      <c r="MIP5" s="200"/>
      <c r="MIQ5" s="200"/>
      <c r="MIR5" s="200"/>
      <c r="MIS5" s="200"/>
      <c r="MIT5" s="200"/>
      <c r="MIU5" s="200"/>
      <c r="MIV5" s="200"/>
      <c r="MIW5" s="200"/>
      <c r="MIX5" s="200"/>
      <c r="MIY5" s="200"/>
      <c r="MIZ5" s="200"/>
      <c r="MJA5" s="200"/>
      <c r="MJB5" s="200"/>
      <c r="MJC5" s="200"/>
      <c r="MJD5" s="200"/>
      <c r="MJE5" s="200"/>
      <c r="MJF5" s="200"/>
      <c r="MJG5" s="200"/>
      <c r="MJH5" s="200"/>
      <c r="MJI5" s="200"/>
      <c r="MJJ5" s="200"/>
      <c r="MJK5" s="200"/>
      <c r="MJL5" s="200"/>
      <c r="MJM5" s="200"/>
      <c r="MJN5" s="200"/>
      <c r="MJO5" s="200"/>
      <c r="MJP5" s="200"/>
      <c r="MJQ5" s="200"/>
      <c r="MJR5" s="200"/>
      <c r="MJS5" s="200"/>
      <c r="MJT5" s="200"/>
      <c r="MJU5" s="200"/>
      <c r="MJV5" s="200"/>
      <c r="MJW5" s="200"/>
      <c r="MJX5" s="200"/>
      <c r="MJY5" s="200"/>
      <c r="MJZ5" s="200"/>
      <c r="MKA5" s="200"/>
      <c r="MKB5" s="200"/>
      <c r="MKC5" s="200"/>
      <c r="MKD5" s="200"/>
      <c r="MKE5" s="200"/>
      <c r="MKF5" s="200"/>
      <c r="MKG5" s="200"/>
      <c r="MKH5" s="200"/>
      <c r="MKI5" s="200"/>
      <c r="MKJ5" s="200"/>
      <c r="MKK5" s="200"/>
      <c r="MKL5" s="200"/>
      <c r="MKM5" s="200"/>
      <c r="MKN5" s="200"/>
      <c r="MKO5" s="200"/>
      <c r="MKP5" s="200"/>
      <c r="MKQ5" s="200"/>
      <c r="MKR5" s="200"/>
      <c r="MKS5" s="200"/>
      <c r="MKT5" s="200"/>
      <c r="MKU5" s="200"/>
      <c r="MKV5" s="200"/>
      <c r="MKW5" s="200"/>
      <c r="MKX5" s="200"/>
      <c r="MKY5" s="200"/>
      <c r="MKZ5" s="200"/>
      <c r="MLA5" s="200"/>
      <c r="MLB5" s="200"/>
      <c r="MLC5" s="200"/>
      <c r="MLD5" s="200"/>
      <c r="MLE5" s="200"/>
      <c r="MLF5" s="200"/>
      <c r="MLG5" s="200"/>
      <c r="MLH5" s="200"/>
      <c r="MLI5" s="200"/>
      <c r="MLJ5" s="200"/>
      <c r="MLK5" s="200"/>
      <c r="MLL5" s="200"/>
      <c r="MLM5" s="200"/>
      <c r="MLN5" s="200"/>
      <c r="MLO5" s="200"/>
      <c r="MLP5" s="200"/>
      <c r="MLQ5" s="200"/>
      <c r="MLR5" s="200"/>
      <c r="MLS5" s="200"/>
      <c r="MLT5" s="200"/>
      <c r="MLU5" s="200"/>
      <c r="MLV5" s="200"/>
      <c r="MLW5" s="200"/>
      <c r="MLX5" s="200"/>
      <c r="MLY5" s="200"/>
      <c r="MLZ5" s="200"/>
      <c r="MMA5" s="200"/>
      <c r="MMB5" s="200"/>
      <c r="MMC5" s="200"/>
      <c r="MMD5" s="200"/>
      <c r="MME5" s="200"/>
      <c r="MMF5" s="200"/>
      <c r="MMG5" s="200"/>
      <c r="MMH5" s="200"/>
      <c r="MMI5" s="200"/>
      <c r="MMJ5" s="200"/>
      <c r="MMK5" s="200"/>
      <c r="MML5" s="200"/>
      <c r="MMM5" s="200"/>
      <c r="MMN5" s="200"/>
      <c r="MMO5" s="200"/>
      <c r="MMP5" s="200"/>
      <c r="MMQ5" s="200"/>
      <c r="MMR5" s="200"/>
      <c r="MMS5" s="200"/>
      <c r="MMT5" s="200"/>
      <c r="MMU5" s="200"/>
      <c r="MMV5" s="200"/>
      <c r="MMW5" s="200"/>
      <c r="MMX5" s="200"/>
      <c r="MMY5" s="200"/>
      <c r="MMZ5" s="200"/>
      <c r="MNA5" s="200"/>
      <c r="MNB5" s="200"/>
      <c r="MNC5" s="200"/>
      <c r="MND5" s="200"/>
      <c r="MNE5" s="200"/>
      <c r="MNF5" s="200"/>
      <c r="MNG5" s="200"/>
      <c r="MNH5" s="200"/>
      <c r="MNI5" s="200"/>
      <c r="MNJ5" s="200"/>
      <c r="MNK5" s="200"/>
      <c r="MNL5" s="200"/>
      <c r="MNM5" s="200"/>
      <c r="MNN5" s="200"/>
      <c r="MNO5" s="200"/>
      <c r="MNP5" s="200"/>
      <c r="MNQ5" s="200"/>
      <c r="MNR5" s="200"/>
      <c r="MNS5" s="200"/>
      <c r="MNT5" s="200"/>
      <c r="MNU5" s="200"/>
      <c r="MNV5" s="200"/>
      <c r="MNW5" s="200"/>
      <c r="MNX5" s="200"/>
      <c r="MNY5" s="200"/>
      <c r="MNZ5" s="200"/>
      <c r="MOA5" s="200"/>
      <c r="MOB5" s="200"/>
      <c r="MOC5" s="200"/>
      <c r="MOD5" s="200"/>
      <c r="MOE5" s="200"/>
      <c r="MOF5" s="200"/>
      <c r="MOG5" s="200"/>
      <c r="MOH5" s="200"/>
      <c r="MOI5" s="200"/>
      <c r="MOJ5" s="200"/>
      <c r="MOK5" s="200"/>
      <c r="MOL5" s="200"/>
      <c r="MOM5" s="200"/>
      <c r="MON5" s="200"/>
      <c r="MOO5" s="200"/>
      <c r="MOP5" s="200"/>
      <c r="MOQ5" s="200"/>
      <c r="MOR5" s="200"/>
      <c r="MOS5" s="200"/>
      <c r="MOT5" s="200"/>
      <c r="MOU5" s="200"/>
      <c r="MOV5" s="200"/>
      <c r="MOW5" s="200"/>
      <c r="MOX5" s="200"/>
      <c r="MOY5" s="200"/>
      <c r="MOZ5" s="200"/>
      <c r="MPA5" s="200"/>
      <c r="MPB5" s="200"/>
      <c r="MPC5" s="200"/>
      <c r="MPD5" s="200"/>
      <c r="MPE5" s="200"/>
      <c r="MPF5" s="200"/>
      <c r="MPG5" s="200"/>
      <c r="MPH5" s="200"/>
      <c r="MPI5" s="200"/>
      <c r="MPJ5" s="200"/>
      <c r="MPK5" s="200"/>
      <c r="MPL5" s="200"/>
      <c r="MPM5" s="200"/>
      <c r="MPN5" s="200"/>
      <c r="MPO5" s="200"/>
      <c r="MPP5" s="200"/>
      <c r="MPQ5" s="200"/>
      <c r="MPR5" s="200"/>
      <c r="MPS5" s="200"/>
      <c r="MPT5" s="200"/>
      <c r="MPU5" s="200"/>
      <c r="MPV5" s="200"/>
      <c r="MPW5" s="200"/>
      <c r="MPX5" s="200"/>
      <c r="MPY5" s="200"/>
      <c r="MPZ5" s="200"/>
      <c r="MQA5" s="200"/>
      <c r="MQB5" s="200"/>
      <c r="MQC5" s="200"/>
      <c r="MQD5" s="200"/>
      <c r="MQE5" s="200"/>
      <c r="MQF5" s="200"/>
      <c r="MQG5" s="200"/>
      <c r="MQH5" s="200"/>
      <c r="MQI5" s="200"/>
      <c r="MQJ5" s="200"/>
      <c r="MQK5" s="200"/>
      <c r="MQL5" s="200"/>
      <c r="MQM5" s="200"/>
      <c r="MQN5" s="200"/>
      <c r="MQO5" s="200"/>
      <c r="MQP5" s="200"/>
      <c r="MQQ5" s="200"/>
      <c r="MQR5" s="200"/>
      <c r="MQS5" s="200"/>
      <c r="MQT5" s="200"/>
      <c r="MQU5" s="200"/>
      <c r="MQV5" s="200"/>
      <c r="MQW5" s="200"/>
      <c r="MQX5" s="200"/>
      <c r="MQY5" s="200"/>
      <c r="MQZ5" s="200"/>
      <c r="MRA5" s="200"/>
      <c r="MRB5" s="200"/>
      <c r="MRC5" s="200"/>
      <c r="MRD5" s="200"/>
      <c r="MRE5" s="200"/>
      <c r="MRF5" s="200"/>
      <c r="MRG5" s="200"/>
      <c r="MRH5" s="200"/>
      <c r="MRI5" s="200"/>
      <c r="MRJ5" s="200"/>
      <c r="MRK5" s="200"/>
      <c r="MRL5" s="200"/>
      <c r="MRM5" s="200"/>
      <c r="MRN5" s="200"/>
      <c r="MRO5" s="200"/>
      <c r="MRP5" s="200"/>
      <c r="MRQ5" s="200"/>
      <c r="MRR5" s="200"/>
      <c r="MRS5" s="200"/>
      <c r="MRT5" s="200"/>
      <c r="MRU5" s="200"/>
      <c r="MRV5" s="200"/>
      <c r="MRW5" s="200"/>
      <c r="MRX5" s="200"/>
      <c r="MRY5" s="200"/>
      <c r="MRZ5" s="200"/>
      <c r="MSA5" s="200"/>
      <c r="MSB5" s="200"/>
      <c r="MSC5" s="200"/>
      <c r="MSD5" s="200"/>
      <c r="MSE5" s="200"/>
      <c r="MSF5" s="200"/>
      <c r="MSG5" s="200"/>
      <c r="MSH5" s="200"/>
      <c r="MSI5" s="200"/>
      <c r="MSJ5" s="200"/>
      <c r="MSK5" s="200"/>
      <c r="MSL5" s="200"/>
      <c r="MSM5" s="200"/>
      <c r="MSN5" s="200"/>
      <c r="MSO5" s="200"/>
      <c r="MSP5" s="200"/>
      <c r="MSQ5" s="200"/>
      <c r="MSR5" s="200"/>
      <c r="MSS5" s="200"/>
      <c r="MST5" s="200"/>
      <c r="MSU5" s="200"/>
      <c r="MSV5" s="200"/>
      <c r="MSW5" s="200"/>
      <c r="MSX5" s="200"/>
      <c r="MSY5" s="200"/>
      <c r="MSZ5" s="200"/>
      <c r="MTA5" s="200"/>
      <c r="MTB5" s="200"/>
      <c r="MTC5" s="200"/>
      <c r="MTD5" s="200"/>
      <c r="MTE5" s="200"/>
      <c r="MTF5" s="200"/>
      <c r="MTG5" s="200"/>
      <c r="MTH5" s="200"/>
      <c r="MTI5" s="200"/>
      <c r="MTJ5" s="200"/>
      <c r="MTK5" s="200"/>
      <c r="MTL5" s="200"/>
      <c r="MTM5" s="200"/>
      <c r="MTN5" s="200"/>
      <c r="MTO5" s="200"/>
      <c r="MTP5" s="200"/>
      <c r="MTQ5" s="200"/>
      <c r="MTR5" s="200"/>
      <c r="MTS5" s="200"/>
      <c r="MTT5" s="200"/>
      <c r="MTU5" s="200"/>
      <c r="MTV5" s="200"/>
      <c r="MTW5" s="200"/>
      <c r="MTX5" s="200"/>
      <c r="MTY5" s="200"/>
      <c r="MTZ5" s="200"/>
      <c r="MUA5" s="200"/>
      <c r="MUB5" s="200"/>
      <c r="MUC5" s="200"/>
      <c r="MUD5" s="200"/>
      <c r="MUE5" s="200"/>
      <c r="MUF5" s="200"/>
      <c r="MUG5" s="200"/>
      <c r="MUH5" s="200"/>
      <c r="MUI5" s="200"/>
      <c r="MUJ5" s="200"/>
      <c r="MUK5" s="200"/>
      <c r="MUL5" s="200"/>
      <c r="MUM5" s="200"/>
      <c r="MUN5" s="200"/>
      <c r="MUO5" s="200"/>
      <c r="MUP5" s="200"/>
      <c r="MUQ5" s="200"/>
      <c r="MUR5" s="200"/>
      <c r="MUS5" s="200"/>
      <c r="MUT5" s="200"/>
      <c r="MUU5" s="200"/>
      <c r="MUV5" s="200"/>
      <c r="MUW5" s="200"/>
      <c r="MUX5" s="200"/>
      <c r="MUY5" s="200"/>
      <c r="MUZ5" s="200"/>
      <c r="MVA5" s="200"/>
      <c r="MVB5" s="200"/>
      <c r="MVC5" s="200"/>
      <c r="MVD5" s="200"/>
      <c r="MVE5" s="200"/>
      <c r="MVF5" s="200"/>
      <c r="MVG5" s="200"/>
      <c r="MVH5" s="200"/>
      <c r="MVI5" s="200"/>
      <c r="MVJ5" s="200"/>
      <c r="MVK5" s="200"/>
      <c r="MVL5" s="200"/>
      <c r="MVM5" s="200"/>
      <c r="MVN5" s="200"/>
      <c r="MVO5" s="200"/>
      <c r="MVP5" s="200"/>
      <c r="MVQ5" s="200"/>
      <c r="MVR5" s="200"/>
      <c r="MVS5" s="200"/>
      <c r="MVT5" s="200"/>
      <c r="MVU5" s="200"/>
      <c r="MVV5" s="200"/>
      <c r="MVW5" s="200"/>
      <c r="MVX5" s="200"/>
      <c r="MVY5" s="200"/>
      <c r="MVZ5" s="200"/>
      <c r="MWA5" s="200"/>
      <c r="MWB5" s="200"/>
      <c r="MWC5" s="200"/>
      <c r="MWD5" s="200"/>
      <c r="MWE5" s="200"/>
      <c r="MWF5" s="200"/>
      <c r="MWG5" s="200"/>
      <c r="MWH5" s="200"/>
      <c r="MWI5" s="200"/>
      <c r="MWJ5" s="200"/>
      <c r="MWK5" s="200"/>
      <c r="MWL5" s="200"/>
      <c r="MWM5" s="200"/>
      <c r="MWN5" s="200"/>
      <c r="MWO5" s="200"/>
      <c r="MWP5" s="200"/>
      <c r="MWQ5" s="200"/>
      <c r="MWR5" s="200"/>
      <c r="MWS5" s="200"/>
      <c r="MWT5" s="200"/>
      <c r="MWU5" s="200"/>
      <c r="MWV5" s="200"/>
      <c r="MWW5" s="200"/>
      <c r="MWX5" s="200"/>
      <c r="MWY5" s="200"/>
      <c r="MWZ5" s="200"/>
      <c r="MXA5" s="200"/>
      <c r="MXB5" s="200"/>
      <c r="MXC5" s="200"/>
      <c r="MXD5" s="200"/>
      <c r="MXE5" s="200"/>
      <c r="MXF5" s="200"/>
      <c r="MXG5" s="200"/>
      <c r="MXH5" s="200"/>
      <c r="MXI5" s="200"/>
      <c r="MXJ5" s="200"/>
      <c r="MXK5" s="200"/>
      <c r="MXL5" s="200"/>
      <c r="MXM5" s="200"/>
      <c r="MXN5" s="200"/>
      <c r="MXO5" s="200"/>
      <c r="MXP5" s="200"/>
      <c r="MXQ5" s="200"/>
      <c r="MXR5" s="200"/>
      <c r="MXS5" s="200"/>
      <c r="MXT5" s="200"/>
      <c r="MXU5" s="200"/>
      <c r="MXV5" s="200"/>
      <c r="MXW5" s="200"/>
      <c r="MXX5" s="200"/>
      <c r="MXY5" s="200"/>
      <c r="MXZ5" s="200"/>
      <c r="MYA5" s="200"/>
      <c r="MYB5" s="200"/>
      <c r="MYC5" s="200"/>
      <c r="MYD5" s="200"/>
      <c r="MYE5" s="200"/>
      <c r="MYF5" s="200"/>
      <c r="MYG5" s="200"/>
      <c r="MYH5" s="200"/>
      <c r="MYI5" s="200"/>
      <c r="MYJ5" s="200"/>
      <c r="MYK5" s="200"/>
      <c r="MYL5" s="200"/>
      <c r="MYM5" s="200"/>
      <c r="MYN5" s="200"/>
      <c r="MYO5" s="200"/>
      <c r="MYP5" s="200"/>
      <c r="MYQ5" s="200"/>
      <c r="MYR5" s="200"/>
      <c r="MYS5" s="200"/>
      <c r="MYT5" s="200"/>
      <c r="MYU5" s="200"/>
      <c r="MYV5" s="200"/>
      <c r="MYW5" s="200"/>
      <c r="MYX5" s="200"/>
      <c r="MYY5" s="200"/>
      <c r="MYZ5" s="200"/>
      <c r="MZA5" s="200"/>
      <c r="MZB5" s="200"/>
      <c r="MZC5" s="200"/>
      <c r="MZD5" s="200"/>
      <c r="MZE5" s="200"/>
      <c r="MZF5" s="200"/>
      <c r="MZG5" s="200"/>
      <c r="MZH5" s="200"/>
      <c r="MZI5" s="200"/>
      <c r="MZJ5" s="200"/>
      <c r="MZK5" s="200"/>
      <c r="MZL5" s="200"/>
      <c r="MZM5" s="200"/>
      <c r="MZN5" s="200"/>
      <c r="MZO5" s="200"/>
      <c r="MZP5" s="200"/>
      <c r="MZQ5" s="200"/>
      <c r="MZR5" s="200"/>
      <c r="MZS5" s="200"/>
      <c r="MZT5" s="200"/>
      <c r="MZU5" s="200"/>
      <c r="MZV5" s="200"/>
      <c r="MZW5" s="200"/>
      <c r="MZX5" s="200"/>
      <c r="MZY5" s="200"/>
      <c r="MZZ5" s="200"/>
      <c r="NAA5" s="200"/>
      <c r="NAB5" s="200"/>
      <c r="NAC5" s="200"/>
      <c r="NAD5" s="200"/>
      <c r="NAE5" s="200"/>
      <c r="NAF5" s="200"/>
      <c r="NAG5" s="200"/>
      <c r="NAH5" s="200"/>
      <c r="NAI5" s="200"/>
      <c r="NAJ5" s="200"/>
      <c r="NAK5" s="200"/>
      <c r="NAL5" s="200"/>
      <c r="NAM5" s="200"/>
      <c r="NAN5" s="200"/>
      <c r="NAO5" s="200"/>
      <c r="NAP5" s="200"/>
      <c r="NAQ5" s="200"/>
      <c r="NAR5" s="200"/>
      <c r="NAS5" s="200"/>
      <c r="NAT5" s="200"/>
      <c r="NAU5" s="200"/>
      <c r="NAV5" s="200"/>
      <c r="NAW5" s="200"/>
      <c r="NAX5" s="200"/>
      <c r="NAY5" s="200"/>
      <c r="NAZ5" s="200"/>
      <c r="NBA5" s="200"/>
      <c r="NBB5" s="200"/>
      <c r="NBC5" s="200"/>
      <c r="NBD5" s="200"/>
      <c r="NBE5" s="200"/>
      <c r="NBF5" s="200"/>
      <c r="NBG5" s="200"/>
      <c r="NBH5" s="200"/>
      <c r="NBI5" s="200"/>
      <c r="NBJ5" s="200"/>
      <c r="NBK5" s="200"/>
      <c r="NBL5" s="200"/>
      <c r="NBM5" s="200"/>
      <c r="NBN5" s="200"/>
      <c r="NBO5" s="200"/>
      <c r="NBP5" s="200"/>
      <c r="NBQ5" s="200"/>
      <c r="NBR5" s="200"/>
      <c r="NBS5" s="200"/>
      <c r="NBT5" s="200"/>
      <c r="NBU5" s="200"/>
      <c r="NBV5" s="200"/>
      <c r="NBW5" s="200"/>
      <c r="NBX5" s="200"/>
      <c r="NBY5" s="200"/>
      <c r="NBZ5" s="200"/>
      <c r="NCA5" s="200"/>
      <c r="NCB5" s="200"/>
      <c r="NCC5" s="200"/>
      <c r="NCD5" s="200"/>
      <c r="NCE5" s="200"/>
      <c r="NCF5" s="200"/>
      <c r="NCG5" s="200"/>
      <c r="NCH5" s="200"/>
      <c r="NCI5" s="200"/>
      <c r="NCJ5" s="200"/>
      <c r="NCK5" s="200"/>
      <c r="NCL5" s="200"/>
      <c r="NCM5" s="200"/>
      <c r="NCN5" s="200"/>
      <c r="NCO5" s="200"/>
      <c r="NCP5" s="200"/>
      <c r="NCQ5" s="200"/>
      <c r="NCR5" s="200"/>
      <c r="NCS5" s="200"/>
      <c r="NCT5" s="200"/>
      <c r="NCU5" s="200"/>
      <c r="NCV5" s="200"/>
      <c r="NCW5" s="200"/>
      <c r="NCX5" s="200"/>
      <c r="NCY5" s="200"/>
      <c r="NCZ5" s="200"/>
      <c r="NDA5" s="200"/>
      <c r="NDB5" s="200"/>
      <c r="NDC5" s="200"/>
      <c r="NDD5" s="200"/>
      <c r="NDE5" s="200"/>
      <c r="NDF5" s="200"/>
      <c r="NDG5" s="200"/>
      <c r="NDH5" s="200"/>
      <c r="NDI5" s="200"/>
      <c r="NDJ5" s="200"/>
      <c r="NDK5" s="200"/>
      <c r="NDL5" s="200"/>
      <c r="NDM5" s="200"/>
      <c r="NDN5" s="200"/>
      <c r="NDO5" s="200"/>
      <c r="NDP5" s="200"/>
      <c r="NDQ5" s="200"/>
      <c r="NDR5" s="200"/>
      <c r="NDS5" s="200"/>
      <c r="NDT5" s="200"/>
      <c r="NDU5" s="200"/>
      <c r="NDV5" s="200"/>
      <c r="NDW5" s="200"/>
      <c r="NDX5" s="200"/>
      <c r="NDY5" s="200"/>
      <c r="NDZ5" s="200"/>
      <c r="NEA5" s="200"/>
      <c r="NEB5" s="200"/>
      <c r="NEC5" s="200"/>
      <c r="NED5" s="200"/>
      <c r="NEE5" s="200"/>
      <c r="NEF5" s="200"/>
      <c r="NEG5" s="200"/>
      <c r="NEH5" s="200"/>
      <c r="NEI5" s="200"/>
      <c r="NEJ5" s="200"/>
      <c r="NEK5" s="200"/>
      <c r="NEL5" s="200"/>
      <c r="NEM5" s="200"/>
      <c r="NEN5" s="200"/>
      <c r="NEO5" s="200"/>
      <c r="NEP5" s="200"/>
      <c r="NEQ5" s="200"/>
      <c r="NER5" s="200"/>
      <c r="NES5" s="200"/>
      <c r="NET5" s="200"/>
      <c r="NEU5" s="200"/>
      <c r="NEV5" s="200"/>
      <c r="NEW5" s="200"/>
      <c r="NEX5" s="200"/>
      <c r="NEY5" s="200"/>
      <c r="NEZ5" s="200"/>
      <c r="NFA5" s="200"/>
      <c r="NFB5" s="200"/>
      <c r="NFC5" s="200"/>
      <c r="NFD5" s="200"/>
      <c r="NFE5" s="200"/>
      <c r="NFF5" s="200"/>
      <c r="NFG5" s="200"/>
      <c r="NFH5" s="200"/>
      <c r="NFI5" s="200"/>
      <c r="NFJ5" s="200"/>
      <c r="NFK5" s="200"/>
      <c r="NFL5" s="200"/>
      <c r="NFM5" s="200"/>
      <c r="NFN5" s="200"/>
      <c r="NFO5" s="200"/>
      <c r="NFP5" s="200"/>
      <c r="NFQ5" s="200"/>
      <c r="NFR5" s="200"/>
      <c r="NFS5" s="200"/>
      <c r="NFT5" s="200"/>
      <c r="NFU5" s="200"/>
      <c r="NFV5" s="200"/>
      <c r="NFW5" s="200"/>
      <c r="NFX5" s="200"/>
      <c r="NFY5" s="200"/>
      <c r="NFZ5" s="200"/>
      <c r="NGA5" s="200"/>
      <c r="NGB5" s="200"/>
      <c r="NGC5" s="200"/>
      <c r="NGD5" s="200"/>
      <c r="NGE5" s="200"/>
      <c r="NGF5" s="200"/>
      <c r="NGG5" s="200"/>
      <c r="NGH5" s="200"/>
      <c r="NGI5" s="200"/>
      <c r="NGJ5" s="200"/>
      <c r="NGK5" s="200"/>
      <c r="NGL5" s="200"/>
      <c r="NGM5" s="200"/>
      <c r="NGN5" s="200"/>
      <c r="NGO5" s="200"/>
      <c r="NGP5" s="200"/>
      <c r="NGQ5" s="200"/>
      <c r="NGR5" s="200"/>
      <c r="NGS5" s="200"/>
      <c r="NGT5" s="200"/>
      <c r="NGU5" s="200"/>
      <c r="NGV5" s="200"/>
      <c r="NGW5" s="200"/>
      <c r="NGX5" s="200"/>
      <c r="NGY5" s="200"/>
      <c r="NGZ5" s="200"/>
      <c r="NHA5" s="200"/>
      <c r="NHB5" s="200"/>
      <c r="NHC5" s="200"/>
      <c r="NHD5" s="200"/>
      <c r="NHE5" s="200"/>
      <c r="NHF5" s="200"/>
      <c r="NHG5" s="200"/>
      <c r="NHH5" s="200"/>
      <c r="NHI5" s="200"/>
      <c r="NHJ5" s="200"/>
      <c r="NHK5" s="200"/>
      <c r="NHL5" s="200"/>
      <c r="NHM5" s="200"/>
      <c r="NHN5" s="200"/>
      <c r="NHO5" s="200"/>
      <c r="NHP5" s="200"/>
      <c r="NHQ5" s="200"/>
      <c r="NHR5" s="200"/>
      <c r="NHS5" s="200"/>
      <c r="NHT5" s="200"/>
      <c r="NHU5" s="200"/>
      <c r="NHV5" s="200"/>
      <c r="NHW5" s="200"/>
      <c r="NHX5" s="200"/>
      <c r="NHY5" s="200"/>
      <c r="NHZ5" s="200"/>
      <c r="NIA5" s="200"/>
      <c r="NIB5" s="200"/>
      <c r="NIC5" s="200"/>
      <c r="NID5" s="200"/>
      <c r="NIE5" s="200"/>
      <c r="NIF5" s="200"/>
      <c r="NIG5" s="200"/>
      <c r="NIH5" s="200"/>
      <c r="NII5" s="200"/>
      <c r="NIJ5" s="200"/>
      <c r="NIK5" s="200"/>
      <c r="NIL5" s="200"/>
      <c r="NIM5" s="200"/>
      <c r="NIN5" s="200"/>
      <c r="NIO5" s="200"/>
      <c r="NIP5" s="200"/>
      <c r="NIQ5" s="200"/>
      <c r="NIR5" s="200"/>
      <c r="NIS5" s="200"/>
      <c r="NIT5" s="200"/>
      <c r="NIU5" s="200"/>
      <c r="NIV5" s="200"/>
      <c r="NIW5" s="200"/>
      <c r="NIX5" s="200"/>
      <c r="NIY5" s="200"/>
      <c r="NIZ5" s="200"/>
      <c r="NJA5" s="200"/>
      <c r="NJB5" s="200"/>
      <c r="NJC5" s="200"/>
      <c r="NJD5" s="200"/>
      <c r="NJE5" s="200"/>
      <c r="NJF5" s="200"/>
      <c r="NJG5" s="200"/>
      <c r="NJH5" s="200"/>
      <c r="NJI5" s="200"/>
      <c r="NJJ5" s="200"/>
      <c r="NJK5" s="200"/>
      <c r="NJL5" s="200"/>
      <c r="NJM5" s="200"/>
      <c r="NJN5" s="200"/>
      <c r="NJO5" s="200"/>
      <c r="NJP5" s="200"/>
      <c r="NJQ5" s="200"/>
      <c r="NJR5" s="200"/>
      <c r="NJS5" s="200"/>
      <c r="NJT5" s="200"/>
      <c r="NJU5" s="200"/>
      <c r="NJV5" s="200"/>
      <c r="NJW5" s="200"/>
      <c r="NJX5" s="200"/>
      <c r="NJY5" s="200"/>
      <c r="NJZ5" s="200"/>
      <c r="NKA5" s="200"/>
      <c r="NKB5" s="200"/>
      <c r="NKC5" s="200"/>
      <c r="NKD5" s="200"/>
      <c r="NKE5" s="200"/>
      <c r="NKF5" s="200"/>
      <c r="NKG5" s="200"/>
      <c r="NKH5" s="200"/>
      <c r="NKI5" s="200"/>
      <c r="NKJ5" s="200"/>
      <c r="NKK5" s="200"/>
      <c r="NKL5" s="200"/>
      <c r="NKM5" s="200"/>
      <c r="NKN5" s="200"/>
      <c r="NKO5" s="200"/>
      <c r="NKP5" s="200"/>
      <c r="NKQ5" s="200"/>
      <c r="NKR5" s="200"/>
      <c r="NKS5" s="200"/>
      <c r="NKT5" s="200"/>
      <c r="NKU5" s="200"/>
      <c r="NKV5" s="200"/>
      <c r="NKW5" s="200"/>
      <c r="NKX5" s="200"/>
      <c r="NKY5" s="200"/>
      <c r="NKZ5" s="200"/>
      <c r="NLA5" s="200"/>
      <c r="NLB5" s="200"/>
      <c r="NLC5" s="200"/>
      <c r="NLD5" s="200"/>
      <c r="NLE5" s="200"/>
      <c r="NLF5" s="200"/>
      <c r="NLG5" s="200"/>
      <c r="NLH5" s="200"/>
      <c r="NLI5" s="200"/>
      <c r="NLJ5" s="200"/>
      <c r="NLK5" s="200"/>
      <c r="NLL5" s="200"/>
      <c r="NLM5" s="200"/>
      <c r="NLN5" s="200"/>
      <c r="NLO5" s="200"/>
      <c r="NLP5" s="200"/>
      <c r="NLQ5" s="200"/>
      <c r="NLR5" s="200"/>
      <c r="NLS5" s="200"/>
      <c r="NLT5" s="200"/>
      <c r="NLU5" s="200"/>
      <c r="NLV5" s="200"/>
      <c r="NLW5" s="200"/>
      <c r="NLX5" s="200"/>
      <c r="NLY5" s="200"/>
      <c r="NLZ5" s="200"/>
      <c r="NMA5" s="200"/>
      <c r="NMB5" s="200"/>
      <c r="NMC5" s="200"/>
      <c r="NMD5" s="200"/>
      <c r="NME5" s="200"/>
      <c r="NMF5" s="200"/>
      <c r="NMG5" s="200"/>
      <c r="NMH5" s="200"/>
      <c r="NMI5" s="200"/>
      <c r="NMJ5" s="200"/>
      <c r="NMK5" s="200"/>
      <c r="NML5" s="200"/>
      <c r="NMM5" s="200"/>
      <c r="NMN5" s="200"/>
      <c r="NMO5" s="200"/>
      <c r="NMP5" s="200"/>
      <c r="NMQ5" s="200"/>
      <c r="NMR5" s="200"/>
      <c r="NMS5" s="200"/>
      <c r="NMT5" s="200"/>
      <c r="NMU5" s="200"/>
      <c r="NMV5" s="200"/>
      <c r="NMW5" s="200"/>
      <c r="NMX5" s="200"/>
      <c r="NMY5" s="200"/>
      <c r="NMZ5" s="200"/>
      <c r="NNA5" s="200"/>
      <c r="NNB5" s="200"/>
      <c r="NNC5" s="200"/>
      <c r="NND5" s="200"/>
      <c r="NNE5" s="200"/>
      <c r="NNF5" s="200"/>
      <c r="NNG5" s="200"/>
      <c r="NNH5" s="200"/>
      <c r="NNI5" s="200"/>
      <c r="NNJ5" s="200"/>
      <c r="NNK5" s="200"/>
      <c r="NNL5" s="200"/>
      <c r="NNM5" s="200"/>
      <c r="NNN5" s="200"/>
      <c r="NNO5" s="200"/>
      <c r="NNP5" s="200"/>
      <c r="NNQ5" s="200"/>
      <c r="NNR5" s="200"/>
      <c r="NNS5" s="200"/>
      <c r="NNT5" s="200"/>
      <c r="NNU5" s="200"/>
      <c r="NNV5" s="200"/>
      <c r="NNW5" s="200"/>
      <c r="NNX5" s="200"/>
      <c r="NNY5" s="200"/>
      <c r="NNZ5" s="200"/>
      <c r="NOA5" s="200"/>
      <c r="NOB5" s="200"/>
      <c r="NOC5" s="200"/>
      <c r="NOD5" s="200"/>
      <c r="NOE5" s="200"/>
      <c r="NOF5" s="200"/>
      <c r="NOG5" s="200"/>
      <c r="NOH5" s="200"/>
      <c r="NOI5" s="200"/>
      <c r="NOJ5" s="200"/>
      <c r="NOK5" s="200"/>
      <c r="NOL5" s="200"/>
      <c r="NOM5" s="200"/>
      <c r="NON5" s="200"/>
      <c r="NOO5" s="200"/>
      <c r="NOP5" s="200"/>
      <c r="NOQ5" s="200"/>
      <c r="NOR5" s="200"/>
      <c r="NOS5" s="200"/>
      <c r="NOT5" s="200"/>
      <c r="NOU5" s="200"/>
      <c r="NOV5" s="200"/>
      <c r="NOW5" s="200"/>
      <c r="NOX5" s="200"/>
      <c r="NOY5" s="200"/>
      <c r="NOZ5" s="200"/>
      <c r="NPA5" s="200"/>
      <c r="NPB5" s="200"/>
      <c r="NPC5" s="200"/>
      <c r="NPD5" s="200"/>
      <c r="NPE5" s="200"/>
      <c r="NPF5" s="200"/>
      <c r="NPG5" s="200"/>
      <c r="NPH5" s="200"/>
      <c r="NPI5" s="200"/>
      <c r="NPJ5" s="200"/>
      <c r="NPK5" s="200"/>
      <c r="NPL5" s="200"/>
      <c r="NPM5" s="200"/>
      <c r="NPN5" s="200"/>
      <c r="NPO5" s="200"/>
      <c r="NPP5" s="200"/>
      <c r="NPQ5" s="200"/>
      <c r="NPR5" s="200"/>
      <c r="NPS5" s="200"/>
      <c r="NPT5" s="200"/>
      <c r="NPU5" s="200"/>
      <c r="NPV5" s="200"/>
      <c r="NPW5" s="200"/>
      <c r="NPX5" s="200"/>
      <c r="NPY5" s="200"/>
      <c r="NPZ5" s="200"/>
      <c r="NQA5" s="200"/>
      <c r="NQB5" s="200"/>
      <c r="NQC5" s="200"/>
      <c r="NQD5" s="200"/>
      <c r="NQE5" s="200"/>
      <c r="NQF5" s="200"/>
      <c r="NQG5" s="200"/>
      <c r="NQH5" s="200"/>
      <c r="NQI5" s="200"/>
      <c r="NQJ5" s="200"/>
      <c r="NQK5" s="200"/>
      <c r="NQL5" s="200"/>
      <c r="NQM5" s="200"/>
      <c r="NQN5" s="200"/>
      <c r="NQO5" s="200"/>
      <c r="NQP5" s="200"/>
      <c r="NQQ5" s="200"/>
      <c r="NQR5" s="200"/>
      <c r="NQS5" s="200"/>
      <c r="NQT5" s="200"/>
      <c r="NQU5" s="200"/>
      <c r="NQV5" s="200"/>
      <c r="NQW5" s="200"/>
      <c r="NQX5" s="200"/>
      <c r="NQY5" s="200"/>
      <c r="NQZ5" s="200"/>
      <c r="NRA5" s="200"/>
      <c r="NRB5" s="200"/>
      <c r="NRC5" s="200"/>
      <c r="NRD5" s="200"/>
      <c r="NRE5" s="200"/>
      <c r="NRF5" s="200"/>
      <c r="NRG5" s="200"/>
      <c r="NRH5" s="200"/>
      <c r="NRI5" s="200"/>
      <c r="NRJ5" s="200"/>
      <c r="NRK5" s="200"/>
      <c r="NRL5" s="200"/>
      <c r="NRM5" s="200"/>
      <c r="NRN5" s="200"/>
      <c r="NRO5" s="200"/>
      <c r="NRP5" s="200"/>
      <c r="NRQ5" s="200"/>
      <c r="NRR5" s="200"/>
      <c r="NRS5" s="200"/>
      <c r="NRT5" s="200"/>
      <c r="NRU5" s="200"/>
      <c r="NRV5" s="200"/>
      <c r="NRW5" s="200"/>
      <c r="NRX5" s="200"/>
      <c r="NRY5" s="200"/>
      <c r="NRZ5" s="200"/>
      <c r="NSA5" s="200"/>
      <c r="NSB5" s="200"/>
      <c r="NSC5" s="200"/>
      <c r="NSD5" s="200"/>
      <c r="NSE5" s="200"/>
      <c r="NSF5" s="200"/>
      <c r="NSG5" s="200"/>
      <c r="NSH5" s="200"/>
      <c r="NSI5" s="200"/>
      <c r="NSJ5" s="200"/>
      <c r="NSK5" s="200"/>
      <c r="NSL5" s="200"/>
      <c r="NSM5" s="200"/>
      <c r="NSN5" s="200"/>
      <c r="NSO5" s="200"/>
      <c r="NSP5" s="200"/>
      <c r="NSQ5" s="200"/>
      <c r="NSR5" s="200"/>
      <c r="NSS5" s="200"/>
      <c r="NST5" s="200"/>
      <c r="NSU5" s="200"/>
      <c r="NSV5" s="200"/>
      <c r="NSW5" s="200"/>
      <c r="NSX5" s="200"/>
      <c r="NSY5" s="200"/>
      <c r="NSZ5" s="200"/>
      <c r="NTA5" s="200"/>
      <c r="NTB5" s="200"/>
      <c r="NTC5" s="200"/>
      <c r="NTD5" s="200"/>
      <c r="NTE5" s="200"/>
      <c r="NTF5" s="200"/>
      <c r="NTG5" s="200"/>
      <c r="NTH5" s="200"/>
      <c r="NTI5" s="200"/>
      <c r="NTJ5" s="200"/>
      <c r="NTK5" s="200"/>
      <c r="NTL5" s="200"/>
      <c r="NTM5" s="200"/>
      <c r="NTN5" s="200"/>
      <c r="NTO5" s="200"/>
      <c r="NTP5" s="200"/>
      <c r="NTQ5" s="200"/>
      <c r="NTR5" s="200"/>
      <c r="NTS5" s="200"/>
      <c r="NTT5" s="200"/>
      <c r="NTU5" s="200"/>
      <c r="NTV5" s="200"/>
      <c r="NTW5" s="200"/>
      <c r="NTX5" s="200"/>
      <c r="NTY5" s="200"/>
      <c r="NTZ5" s="200"/>
      <c r="NUA5" s="200"/>
      <c r="NUB5" s="200"/>
      <c r="NUC5" s="200"/>
      <c r="NUD5" s="200"/>
      <c r="NUE5" s="200"/>
      <c r="NUF5" s="200"/>
      <c r="NUG5" s="200"/>
      <c r="NUH5" s="200"/>
      <c r="NUI5" s="200"/>
      <c r="NUJ5" s="200"/>
      <c r="NUK5" s="200"/>
      <c r="NUL5" s="200"/>
      <c r="NUM5" s="200"/>
      <c r="NUN5" s="200"/>
      <c r="NUO5" s="200"/>
      <c r="NUP5" s="200"/>
      <c r="NUQ5" s="200"/>
      <c r="NUR5" s="200"/>
      <c r="NUS5" s="200"/>
      <c r="NUT5" s="200"/>
      <c r="NUU5" s="200"/>
      <c r="NUV5" s="200"/>
      <c r="NUW5" s="200"/>
      <c r="NUX5" s="200"/>
      <c r="NUY5" s="200"/>
      <c r="NUZ5" s="200"/>
      <c r="NVA5" s="200"/>
      <c r="NVB5" s="200"/>
      <c r="NVC5" s="200"/>
      <c r="NVD5" s="200"/>
      <c r="NVE5" s="200"/>
      <c r="NVF5" s="200"/>
      <c r="NVG5" s="200"/>
      <c r="NVH5" s="200"/>
      <c r="NVI5" s="200"/>
      <c r="NVJ5" s="200"/>
      <c r="NVK5" s="200"/>
      <c r="NVL5" s="200"/>
      <c r="NVM5" s="200"/>
      <c r="NVN5" s="200"/>
      <c r="NVO5" s="200"/>
      <c r="NVP5" s="200"/>
      <c r="NVQ5" s="200"/>
      <c r="NVR5" s="200"/>
      <c r="NVS5" s="200"/>
      <c r="NVT5" s="200"/>
      <c r="NVU5" s="200"/>
      <c r="NVV5" s="200"/>
      <c r="NVW5" s="200"/>
      <c r="NVX5" s="200"/>
      <c r="NVY5" s="200"/>
      <c r="NVZ5" s="200"/>
      <c r="NWA5" s="200"/>
      <c r="NWB5" s="200"/>
      <c r="NWC5" s="200"/>
      <c r="NWD5" s="200"/>
      <c r="NWE5" s="200"/>
      <c r="NWF5" s="200"/>
      <c r="NWG5" s="200"/>
      <c r="NWH5" s="200"/>
      <c r="NWI5" s="200"/>
      <c r="NWJ5" s="200"/>
      <c r="NWK5" s="200"/>
      <c r="NWL5" s="200"/>
      <c r="NWM5" s="200"/>
      <c r="NWN5" s="200"/>
      <c r="NWO5" s="200"/>
      <c r="NWP5" s="200"/>
      <c r="NWQ5" s="200"/>
      <c r="NWR5" s="200"/>
      <c r="NWS5" s="200"/>
      <c r="NWT5" s="200"/>
      <c r="NWU5" s="200"/>
      <c r="NWV5" s="200"/>
      <c r="NWW5" s="200"/>
      <c r="NWX5" s="200"/>
      <c r="NWY5" s="200"/>
      <c r="NWZ5" s="200"/>
      <c r="NXA5" s="200"/>
      <c r="NXB5" s="200"/>
      <c r="NXC5" s="200"/>
      <c r="NXD5" s="200"/>
      <c r="NXE5" s="200"/>
      <c r="NXF5" s="200"/>
      <c r="NXG5" s="200"/>
      <c r="NXH5" s="200"/>
      <c r="NXI5" s="200"/>
      <c r="NXJ5" s="200"/>
      <c r="NXK5" s="200"/>
      <c r="NXL5" s="200"/>
      <c r="NXM5" s="200"/>
      <c r="NXN5" s="200"/>
      <c r="NXO5" s="200"/>
      <c r="NXP5" s="200"/>
      <c r="NXQ5" s="200"/>
      <c r="NXR5" s="200"/>
      <c r="NXS5" s="200"/>
      <c r="NXT5" s="200"/>
      <c r="NXU5" s="200"/>
      <c r="NXV5" s="200"/>
      <c r="NXW5" s="200"/>
      <c r="NXX5" s="200"/>
      <c r="NXY5" s="200"/>
      <c r="NXZ5" s="200"/>
      <c r="NYA5" s="200"/>
      <c r="NYB5" s="200"/>
      <c r="NYC5" s="200"/>
      <c r="NYD5" s="200"/>
      <c r="NYE5" s="200"/>
      <c r="NYF5" s="200"/>
      <c r="NYG5" s="200"/>
      <c r="NYH5" s="200"/>
      <c r="NYI5" s="200"/>
      <c r="NYJ5" s="200"/>
      <c r="NYK5" s="200"/>
      <c r="NYL5" s="200"/>
      <c r="NYM5" s="200"/>
      <c r="NYN5" s="200"/>
      <c r="NYO5" s="200"/>
      <c r="NYP5" s="200"/>
      <c r="NYQ5" s="200"/>
      <c r="NYR5" s="200"/>
      <c r="NYS5" s="200"/>
      <c r="NYT5" s="200"/>
      <c r="NYU5" s="200"/>
      <c r="NYV5" s="200"/>
      <c r="NYW5" s="200"/>
      <c r="NYX5" s="200"/>
      <c r="NYY5" s="200"/>
      <c r="NYZ5" s="200"/>
      <c r="NZA5" s="200"/>
      <c r="NZB5" s="200"/>
      <c r="NZC5" s="200"/>
      <c r="NZD5" s="200"/>
      <c r="NZE5" s="200"/>
      <c r="NZF5" s="200"/>
      <c r="NZG5" s="200"/>
      <c r="NZH5" s="200"/>
      <c r="NZI5" s="200"/>
      <c r="NZJ5" s="200"/>
      <c r="NZK5" s="200"/>
      <c r="NZL5" s="200"/>
      <c r="NZM5" s="200"/>
      <c r="NZN5" s="200"/>
      <c r="NZO5" s="200"/>
      <c r="NZP5" s="200"/>
      <c r="NZQ5" s="200"/>
      <c r="NZR5" s="200"/>
      <c r="NZS5" s="200"/>
      <c r="NZT5" s="200"/>
      <c r="NZU5" s="200"/>
      <c r="NZV5" s="200"/>
      <c r="NZW5" s="200"/>
      <c r="NZX5" s="200"/>
      <c r="NZY5" s="200"/>
      <c r="NZZ5" s="200"/>
      <c r="OAA5" s="200"/>
      <c r="OAB5" s="200"/>
      <c r="OAC5" s="200"/>
      <c r="OAD5" s="200"/>
      <c r="OAE5" s="200"/>
      <c r="OAF5" s="200"/>
      <c r="OAG5" s="200"/>
      <c r="OAH5" s="200"/>
      <c r="OAI5" s="200"/>
      <c r="OAJ5" s="200"/>
      <c r="OAK5" s="200"/>
      <c r="OAL5" s="200"/>
      <c r="OAM5" s="200"/>
      <c r="OAN5" s="200"/>
      <c r="OAO5" s="200"/>
      <c r="OAP5" s="200"/>
      <c r="OAQ5" s="200"/>
      <c r="OAR5" s="200"/>
      <c r="OAS5" s="200"/>
      <c r="OAT5" s="200"/>
      <c r="OAU5" s="200"/>
      <c r="OAV5" s="200"/>
      <c r="OAW5" s="200"/>
      <c r="OAX5" s="200"/>
      <c r="OAY5" s="200"/>
      <c r="OAZ5" s="200"/>
      <c r="OBA5" s="200"/>
      <c r="OBB5" s="200"/>
      <c r="OBC5" s="200"/>
      <c r="OBD5" s="200"/>
      <c r="OBE5" s="200"/>
      <c r="OBF5" s="200"/>
      <c r="OBG5" s="200"/>
      <c r="OBH5" s="200"/>
      <c r="OBI5" s="200"/>
      <c r="OBJ5" s="200"/>
      <c r="OBK5" s="200"/>
      <c r="OBL5" s="200"/>
      <c r="OBM5" s="200"/>
      <c r="OBN5" s="200"/>
      <c r="OBO5" s="200"/>
      <c r="OBP5" s="200"/>
      <c r="OBQ5" s="200"/>
      <c r="OBR5" s="200"/>
      <c r="OBS5" s="200"/>
      <c r="OBT5" s="200"/>
      <c r="OBU5" s="200"/>
      <c r="OBV5" s="200"/>
      <c r="OBW5" s="200"/>
      <c r="OBX5" s="200"/>
      <c r="OBY5" s="200"/>
      <c r="OBZ5" s="200"/>
      <c r="OCA5" s="200"/>
      <c r="OCB5" s="200"/>
      <c r="OCC5" s="200"/>
      <c r="OCD5" s="200"/>
      <c r="OCE5" s="200"/>
      <c r="OCF5" s="200"/>
      <c r="OCG5" s="200"/>
      <c r="OCH5" s="200"/>
      <c r="OCI5" s="200"/>
      <c r="OCJ5" s="200"/>
      <c r="OCK5" s="200"/>
      <c r="OCL5" s="200"/>
      <c r="OCM5" s="200"/>
      <c r="OCN5" s="200"/>
      <c r="OCO5" s="200"/>
      <c r="OCP5" s="200"/>
      <c r="OCQ5" s="200"/>
      <c r="OCR5" s="200"/>
      <c r="OCS5" s="200"/>
      <c r="OCT5" s="200"/>
      <c r="OCU5" s="200"/>
      <c r="OCV5" s="200"/>
      <c r="OCW5" s="200"/>
      <c r="OCX5" s="200"/>
      <c r="OCY5" s="200"/>
      <c r="OCZ5" s="200"/>
      <c r="ODA5" s="200"/>
      <c r="ODB5" s="200"/>
      <c r="ODC5" s="200"/>
      <c r="ODD5" s="200"/>
      <c r="ODE5" s="200"/>
      <c r="ODF5" s="200"/>
      <c r="ODG5" s="200"/>
      <c r="ODH5" s="200"/>
      <c r="ODI5" s="200"/>
      <c r="ODJ5" s="200"/>
      <c r="ODK5" s="200"/>
      <c r="ODL5" s="200"/>
      <c r="ODM5" s="200"/>
      <c r="ODN5" s="200"/>
      <c r="ODO5" s="200"/>
      <c r="ODP5" s="200"/>
      <c r="ODQ5" s="200"/>
      <c r="ODR5" s="200"/>
      <c r="ODS5" s="200"/>
      <c r="ODT5" s="200"/>
      <c r="ODU5" s="200"/>
      <c r="ODV5" s="200"/>
      <c r="ODW5" s="200"/>
      <c r="ODX5" s="200"/>
      <c r="ODY5" s="200"/>
      <c r="ODZ5" s="200"/>
      <c r="OEA5" s="200"/>
      <c r="OEB5" s="200"/>
      <c r="OEC5" s="200"/>
      <c r="OED5" s="200"/>
      <c r="OEE5" s="200"/>
      <c r="OEF5" s="200"/>
      <c r="OEG5" s="200"/>
      <c r="OEH5" s="200"/>
      <c r="OEI5" s="200"/>
      <c r="OEJ5" s="200"/>
      <c r="OEK5" s="200"/>
      <c r="OEL5" s="200"/>
      <c r="OEM5" s="200"/>
      <c r="OEN5" s="200"/>
      <c r="OEO5" s="200"/>
      <c r="OEP5" s="200"/>
      <c r="OEQ5" s="200"/>
      <c r="OER5" s="200"/>
      <c r="OES5" s="200"/>
      <c r="OET5" s="200"/>
      <c r="OEU5" s="200"/>
      <c r="OEV5" s="200"/>
      <c r="OEW5" s="200"/>
      <c r="OEX5" s="200"/>
      <c r="OEY5" s="200"/>
      <c r="OEZ5" s="200"/>
      <c r="OFA5" s="200"/>
      <c r="OFB5" s="200"/>
      <c r="OFC5" s="200"/>
      <c r="OFD5" s="200"/>
      <c r="OFE5" s="200"/>
      <c r="OFF5" s="200"/>
      <c r="OFG5" s="200"/>
      <c r="OFH5" s="200"/>
      <c r="OFI5" s="200"/>
      <c r="OFJ5" s="200"/>
      <c r="OFK5" s="200"/>
      <c r="OFL5" s="200"/>
      <c r="OFM5" s="200"/>
      <c r="OFN5" s="200"/>
      <c r="OFO5" s="200"/>
      <c r="OFP5" s="200"/>
      <c r="OFQ5" s="200"/>
      <c r="OFR5" s="200"/>
      <c r="OFS5" s="200"/>
      <c r="OFT5" s="200"/>
      <c r="OFU5" s="200"/>
      <c r="OFV5" s="200"/>
      <c r="OFW5" s="200"/>
      <c r="OFX5" s="200"/>
      <c r="OFY5" s="200"/>
      <c r="OFZ5" s="200"/>
      <c r="OGA5" s="200"/>
      <c r="OGB5" s="200"/>
      <c r="OGC5" s="200"/>
      <c r="OGD5" s="200"/>
      <c r="OGE5" s="200"/>
      <c r="OGF5" s="200"/>
      <c r="OGG5" s="200"/>
      <c r="OGH5" s="200"/>
      <c r="OGI5" s="200"/>
      <c r="OGJ5" s="200"/>
      <c r="OGK5" s="200"/>
      <c r="OGL5" s="200"/>
      <c r="OGM5" s="200"/>
      <c r="OGN5" s="200"/>
      <c r="OGO5" s="200"/>
      <c r="OGP5" s="200"/>
      <c r="OGQ5" s="200"/>
      <c r="OGR5" s="200"/>
      <c r="OGS5" s="200"/>
      <c r="OGT5" s="200"/>
      <c r="OGU5" s="200"/>
      <c r="OGV5" s="200"/>
      <c r="OGW5" s="200"/>
      <c r="OGX5" s="200"/>
      <c r="OGY5" s="200"/>
      <c r="OGZ5" s="200"/>
      <c r="OHA5" s="200"/>
      <c r="OHB5" s="200"/>
      <c r="OHC5" s="200"/>
      <c r="OHD5" s="200"/>
      <c r="OHE5" s="200"/>
      <c r="OHF5" s="200"/>
      <c r="OHG5" s="200"/>
      <c r="OHH5" s="200"/>
      <c r="OHI5" s="200"/>
      <c r="OHJ5" s="200"/>
      <c r="OHK5" s="200"/>
      <c r="OHL5" s="200"/>
      <c r="OHM5" s="200"/>
      <c r="OHN5" s="200"/>
      <c r="OHO5" s="200"/>
      <c r="OHP5" s="200"/>
      <c r="OHQ5" s="200"/>
      <c r="OHR5" s="200"/>
      <c r="OHS5" s="200"/>
      <c r="OHT5" s="200"/>
      <c r="OHU5" s="200"/>
      <c r="OHV5" s="200"/>
      <c r="OHW5" s="200"/>
      <c r="OHX5" s="200"/>
      <c r="OHY5" s="200"/>
      <c r="OHZ5" s="200"/>
      <c r="OIA5" s="200"/>
      <c r="OIB5" s="200"/>
      <c r="OIC5" s="200"/>
      <c r="OID5" s="200"/>
      <c r="OIE5" s="200"/>
      <c r="OIF5" s="200"/>
      <c r="OIG5" s="200"/>
      <c r="OIH5" s="200"/>
      <c r="OII5" s="200"/>
      <c r="OIJ5" s="200"/>
      <c r="OIK5" s="200"/>
      <c r="OIL5" s="200"/>
      <c r="OIM5" s="200"/>
      <c r="OIN5" s="200"/>
      <c r="OIO5" s="200"/>
      <c r="OIP5" s="200"/>
      <c r="OIQ5" s="200"/>
      <c r="OIR5" s="200"/>
      <c r="OIS5" s="200"/>
      <c r="OIT5" s="200"/>
      <c r="OIU5" s="200"/>
      <c r="OIV5" s="200"/>
      <c r="OIW5" s="200"/>
      <c r="OIX5" s="200"/>
      <c r="OIY5" s="200"/>
      <c r="OIZ5" s="200"/>
      <c r="OJA5" s="200"/>
      <c r="OJB5" s="200"/>
      <c r="OJC5" s="200"/>
      <c r="OJD5" s="200"/>
      <c r="OJE5" s="200"/>
      <c r="OJF5" s="200"/>
      <c r="OJG5" s="200"/>
      <c r="OJH5" s="200"/>
      <c r="OJI5" s="200"/>
      <c r="OJJ5" s="200"/>
      <c r="OJK5" s="200"/>
      <c r="OJL5" s="200"/>
      <c r="OJM5" s="200"/>
      <c r="OJN5" s="200"/>
      <c r="OJO5" s="200"/>
      <c r="OJP5" s="200"/>
      <c r="OJQ5" s="200"/>
      <c r="OJR5" s="200"/>
      <c r="OJS5" s="200"/>
      <c r="OJT5" s="200"/>
      <c r="OJU5" s="200"/>
      <c r="OJV5" s="200"/>
      <c r="OJW5" s="200"/>
      <c r="OJX5" s="200"/>
      <c r="OJY5" s="200"/>
      <c r="OJZ5" s="200"/>
      <c r="OKA5" s="200"/>
      <c r="OKB5" s="200"/>
      <c r="OKC5" s="200"/>
      <c r="OKD5" s="200"/>
      <c r="OKE5" s="200"/>
      <c r="OKF5" s="200"/>
      <c r="OKG5" s="200"/>
      <c r="OKH5" s="200"/>
      <c r="OKI5" s="200"/>
      <c r="OKJ5" s="200"/>
      <c r="OKK5" s="200"/>
      <c r="OKL5" s="200"/>
      <c r="OKM5" s="200"/>
      <c r="OKN5" s="200"/>
      <c r="OKO5" s="200"/>
      <c r="OKP5" s="200"/>
      <c r="OKQ5" s="200"/>
      <c r="OKR5" s="200"/>
      <c r="OKS5" s="200"/>
      <c r="OKT5" s="200"/>
      <c r="OKU5" s="200"/>
      <c r="OKV5" s="200"/>
      <c r="OKW5" s="200"/>
      <c r="OKX5" s="200"/>
      <c r="OKY5" s="200"/>
      <c r="OKZ5" s="200"/>
      <c r="OLA5" s="200"/>
      <c r="OLB5" s="200"/>
      <c r="OLC5" s="200"/>
      <c r="OLD5" s="200"/>
      <c r="OLE5" s="200"/>
      <c r="OLF5" s="200"/>
      <c r="OLG5" s="200"/>
      <c r="OLH5" s="200"/>
      <c r="OLI5" s="200"/>
      <c r="OLJ5" s="200"/>
      <c r="OLK5" s="200"/>
      <c r="OLL5" s="200"/>
      <c r="OLM5" s="200"/>
      <c r="OLN5" s="200"/>
      <c r="OLO5" s="200"/>
      <c r="OLP5" s="200"/>
      <c r="OLQ5" s="200"/>
      <c r="OLR5" s="200"/>
      <c r="OLS5" s="200"/>
      <c r="OLT5" s="200"/>
      <c r="OLU5" s="200"/>
      <c r="OLV5" s="200"/>
      <c r="OLW5" s="200"/>
      <c r="OLX5" s="200"/>
      <c r="OLY5" s="200"/>
      <c r="OLZ5" s="200"/>
      <c r="OMA5" s="200"/>
      <c r="OMB5" s="200"/>
      <c r="OMC5" s="200"/>
      <c r="OMD5" s="200"/>
      <c r="OME5" s="200"/>
      <c r="OMF5" s="200"/>
      <c r="OMG5" s="200"/>
      <c r="OMH5" s="200"/>
      <c r="OMI5" s="200"/>
      <c r="OMJ5" s="200"/>
      <c r="OMK5" s="200"/>
      <c r="OML5" s="200"/>
      <c r="OMM5" s="200"/>
      <c r="OMN5" s="200"/>
      <c r="OMO5" s="200"/>
      <c r="OMP5" s="200"/>
      <c r="OMQ5" s="200"/>
      <c r="OMR5" s="200"/>
      <c r="OMS5" s="200"/>
      <c r="OMT5" s="200"/>
      <c r="OMU5" s="200"/>
      <c r="OMV5" s="200"/>
      <c r="OMW5" s="200"/>
      <c r="OMX5" s="200"/>
      <c r="OMY5" s="200"/>
      <c r="OMZ5" s="200"/>
      <c r="ONA5" s="200"/>
      <c r="ONB5" s="200"/>
      <c r="ONC5" s="200"/>
      <c r="OND5" s="200"/>
      <c r="ONE5" s="200"/>
      <c r="ONF5" s="200"/>
      <c r="ONG5" s="200"/>
      <c r="ONH5" s="200"/>
      <c r="ONI5" s="200"/>
      <c r="ONJ5" s="200"/>
      <c r="ONK5" s="200"/>
      <c r="ONL5" s="200"/>
      <c r="ONM5" s="200"/>
      <c r="ONN5" s="200"/>
      <c r="ONO5" s="200"/>
      <c r="ONP5" s="200"/>
      <c r="ONQ5" s="200"/>
      <c r="ONR5" s="200"/>
      <c r="ONS5" s="200"/>
      <c r="ONT5" s="200"/>
      <c r="ONU5" s="200"/>
      <c r="ONV5" s="200"/>
      <c r="ONW5" s="200"/>
      <c r="ONX5" s="200"/>
      <c r="ONY5" s="200"/>
      <c r="ONZ5" s="200"/>
      <c r="OOA5" s="200"/>
      <c r="OOB5" s="200"/>
      <c r="OOC5" s="200"/>
      <c r="OOD5" s="200"/>
      <c r="OOE5" s="200"/>
      <c r="OOF5" s="200"/>
      <c r="OOG5" s="200"/>
      <c r="OOH5" s="200"/>
      <c r="OOI5" s="200"/>
      <c r="OOJ5" s="200"/>
      <c r="OOK5" s="200"/>
      <c r="OOL5" s="200"/>
      <c r="OOM5" s="200"/>
      <c r="OON5" s="200"/>
      <c r="OOO5" s="200"/>
      <c r="OOP5" s="200"/>
      <c r="OOQ5" s="200"/>
      <c r="OOR5" s="200"/>
      <c r="OOS5" s="200"/>
      <c r="OOT5" s="200"/>
      <c r="OOU5" s="200"/>
      <c r="OOV5" s="200"/>
      <c r="OOW5" s="200"/>
      <c r="OOX5" s="200"/>
      <c r="OOY5" s="200"/>
      <c r="OOZ5" s="200"/>
      <c r="OPA5" s="200"/>
      <c r="OPB5" s="200"/>
      <c r="OPC5" s="200"/>
      <c r="OPD5" s="200"/>
      <c r="OPE5" s="200"/>
      <c r="OPF5" s="200"/>
      <c r="OPG5" s="200"/>
      <c r="OPH5" s="200"/>
      <c r="OPI5" s="200"/>
      <c r="OPJ5" s="200"/>
      <c r="OPK5" s="200"/>
      <c r="OPL5" s="200"/>
      <c r="OPM5" s="200"/>
      <c r="OPN5" s="200"/>
      <c r="OPO5" s="200"/>
      <c r="OPP5" s="200"/>
      <c r="OPQ5" s="200"/>
      <c r="OPR5" s="200"/>
      <c r="OPS5" s="200"/>
      <c r="OPT5" s="200"/>
      <c r="OPU5" s="200"/>
      <c r="OPV5" s="200"/>
      <c r="OPW5" s="200"/>
      <c r="OPX5" s="200"/>
      <c r="OPY5" s="200"/>
      <c r="OPZ5" s="200"/>
      <c r="OQA5" s="200"/>
      <c r="OQB5" s="200"/>
      <c r="OQC5" s="200"/>
      <c r="OQD5" s="200"/>
      <c r="OQE5" s="200"/>
      <c r="OQF5" s="200"/>
      <c r="OQG5" s="200"/>
      <c r="OQH5" s="200"/>
      <c r="OQI5" s="200"/>
      <c r="OQJ5" s="200"/>
      <c r="OQK5" s="200"/>
      <c r="OQL5" s="200"/>
      <c r="OQM5" s="200"/>
      <c r="OQN5" s="200"/>
      <c r="OQO5" s="200"/>
      <c r="OQP5" s="200"/>
      <c r="OQQ5" s="200"/>
      <c r="OQR5" s="200"/>
      <c r="OQS5" s="200"/>
      <c r="OQT5" s="200"/>
      <c r="OQU5" s="200"/>
      <c r="OQV5" s="200"/>
      <c r="OQW5" s="200"/>
      <c r="OQX5" s="200"/>
      <c r="OQY5" s="200"/>
      <c r="OQZ5" s="200"/>
      <c r="ORA5" s="200"/>
      <c r="ORB5" s="200"/>
      <c r="ORC5" s="200"/>
      <c r="ORD5" s="200"/>
      <c r="ORE5" s="200"/>
      <c r="ORF5" s="200"/>
      <c r="ORG5" s="200"/>
      <c r="ORH5" s="200"/>
      <c r="ORI5" s="200"/>
      <c r="ORJ5" s="200"/>
      <c r="ORK5" s="200"/>
      <c r="ORL5" s="200"/>
      <c r="ORM5" s="200"/>
      <c r="ORN5" s="200"/>
      <c r="ORO5" s="200"/>
      <c r="ORP5" s="200"/>
      <c r="ORQ5" s="200"/>
      <c r="ORR5" s="200"/>
      <c r="ORS5" s="200"/>
      <c r="ORT5" s="200"/>
      <c r="ORU5" s="200"/>
      <c r="ORV5" s="200"/>
      <c r="ORW5" s="200"/>
      <c r="ORX5" s="200"/>
      <c r="ORY5" s="200"/>
      <c r="ORZ5" s="200"/>
      <c r="OSA5" s="200"/>
      <c r="OSB5" s="200"/>
      <c r="OSC5" s="200"/>
      <c r="OSD5" s="200"/>
      <c r="OSE5" s="200"/>
      <c r="OSF5" s="200"/>
      <c r="OSG5" s="200"/>
      <c r="OSH5" s="200"/>
      <c r="OSI5" s="200"/>
      <c r="OSJ5" s="200"/>
      <c r="OSK5" s="200"/>
      <c r="OSL5" s="200"/>
      <c r="OSM5" s="200"/>
      <c r="OSN5" s="200"/>
      <c r="OSO5" s="200"/>
      <c r="OSP5" s="200"/>
      <c r="OSQ5" s="200"/>
      <c r="OSR5" s="200"/>
      <c r="OSS5" s="200"/>
      <c r="OST5" s="200"/>
      <c r="OSU5" s="200"/>
      <c r="OSV5" s="200"/>
      <c r="OSW5" s="200"/>
      <c r="OSX5" s="200"/>
      <c r="OSY5" s="200"/>
      <c r="OSZ5" s="200"/>
      <c r="OTA5" s="200"/>
      <c r="OTB5" s="200"/>
      <c r="OTC5" s="200"/>
      <c r="OTD5" s="200"/>
      <c r="OTE5" s="200"/>
      <c r="OTF5" s="200"/>
      <c r="OTG5" s="200"/>
      <c r="OTH5" s="200"/>
      <c r="OTI5" s="200"/>
      <c r="OTJ5" s="200"/>
      <c r="OTK5" s="200"/>
      <c r="OTL5" s="200"/>
      <c r="OTM5" s="200"/>
      <c r="OTN5" s="200"/>
      <c r="OTO5" s="200"/>
      <c r="OTP5" s="200"/>
      <c r="OTQ5" s="200"/>
      <c r="OTR5" s="200"/>
      <c r="OTS5" s="200"/>
      <c r="OTT5" s="200"/>
      <c r="OTU5" s="200"/>
      <c r="OTV5" s="200"/>
      <c r="OTW5" s="200"/>
      <c r="OTX5" s="200"/>
      <c r="OTY5" s="200"/>
      <c r="OTZ5" s="200"/>
      <c r="OUA5" s="200"/>
      <c r="OUB5" s="200"/>
      <c r="OUC5" s="200"/>
      <c r="OUD5" s="200"/>
      <c r="OUE5" s="200"/>
      <c r="OUF5" s="200"/>
      <c r="OUG5" s="200"/>
      <c r="OUH5" s="200"/>
      <c r="OUI5" s="200"/>
      <c r="OUJ5" s="200"/>
      <c r="OUK5" s="200"/>
      <c r="OUL5" s="200"/>
      <c r="OUM5" s="200"/>
      <c r="OUN5" s="200"/>
      <c r="OUO5" s="200"/>
      <c r="OUP5" s="200"/>
      <c r="OUQ5" s="200"/>
      <c r="OUR5" s="200"/>
      <c r="OUS5" s="200"/>
      <c r="OUT5" s="200"/>
      <c r="OUU5" s="200"/>
      <c r="OUV5" s="200"/>
      <c r="OUW5" s="200"/>
      <c r="OUX5" s="200"/>
      <c r="OUY5" s="200"/>
      <c r="OUZ5" s="200"/>
      <c r="OVA5" s="200"/>
      <c r="OVB5" s="200"/>
      <c r="OVC5" s="200"/>
      <c r="OVD5" s="200"/>
      <c r="OVE5" s="200"/>
      <c r="OVF5" s="200"/>
      <c r="OVG5" s="200"/>
      <c r="OVH5" s="200"/>
      <c r="OVI5" s="200"/>
      <c r="OVJ5" s="200"/>
      <c r="OVK5" s="200"/>
      <c r="OVL5" s="200"/>
      <c r="OVM5" s="200"/>
      <c r="OVN5" s="200"/>
      <c r="OVO5" s="200"/>
      <c r="OVP5" s="200"/>
      <c r="OVQ5" s="200"/>
      <c r="OVR5" s="200"/>
      <c r="OVS5" s="200"/>
      <c r="OVT5" s="200"/>
      <c r="OVU5" s="200"/>
      <c r="OVV5" s="200"/>
      <c r="OVW5" s="200"/>
      <c r="OVX5" s="200"/>
      <c r="OVY5" s="200"/>
      <c r="OVZ5" s="200"/>
      <c r="OWA5" s="200"/>
      <c r="OWB5" s="200"/>
      <c r="OWC5" s="200"/>
      <c r="OWD5" s="200"/>
      <c r="OWE5" s="200"/>
      <c r="OWF5" s="200"/>
      <c r="OWG5" s="200"/>
      <c r="OWH5" s="200"/>
      <c r="OWI5" s="200"/>
      <c r="OWJ5" s="200"/>
      <c r="OWK5" s="200"/>
      <c r="OWL5" s="200"/>
      <c r="OWM5" s="200"/>
      <c r="OWN5" s="200"/>
      <c r="OWO5" s="200"/>
      <c r="OWP5" s="200"/>
      <c r="OWQ5" s="200"/>
      <c r="OWR5" s="200"/>
      <c r="OWS5" s="200"/>
      <c r="OWT5" s="200"/>
      <c r="OWU5" s="200"/>
      <c r="OWV5" s="200"/>
      <c r="OWW5" s="200"/>
      <c r="OWX5" s="200"/>
      <c r="OWY5" s="200"/>
      <c r="OWZ5" s="200"/>
      <c r="OXA5" s="200"/>
      <c r="OXB5" s="200"/>
      <c r="OXC5" s="200"/>
      <c r="OXD5" s="200"/>
      <c r="OXE5" s="200"/>
      <c r="OXF5" s="200"/>
      <c r="OXG5" s="200"/>
      <c r="OXH5" s="200"/>
      <c r="OXI5" s="200"/>
      <c r="OXJ5" s="200"/>
      <c r="OXK5" s="200"/>
      <c r="OXL5" s="200"/>
      <c r="OXM5" s="200"/>
      <c r="OXN5" s="200"/>
      <c r="OXO5" s="200"/>
      <c r="OXP5" s="200"/>
      <c r="OXQ5" s="200"/>
      <c r="OXR5" s="200"/>
      <c r="OXS5" s="200"/>
      <c r="OXT5" s="200"/>
      <c r="OXU5" s="200"/>
      <c r="OXV5" s="200"/>
      <c r="OXW5" s="200"/>
      <c r="OXX5" s="200"/>
      <c r="OXY5" s="200"/>
      <c r="OXZ5" s="200"/>
      <c r="OYA5" s="200"/>
      <c r="OYB5" s="200"/>
      <c r="OYC5" s="200"/>
      <c r="OYD5" s="200"/>
      <c r="OYE5" s="200"/>
      <c r="OYF5" s="200"/>
      <c r="OYG5" s="200"/>
      <c r="OYH5" s="200"/>
      <c r="OYI5" s="200"/>
      <c r="OYJ5" s="200"/>
      <c r="OYK5" s="200"/>
      <c r="OYL5" s="200"/>
      <c r="OYM5" s="200"/>
      <c r="OYN5" s="200"/>
      <c r="OYO5" s="200"/>
      <c r="OYP5" s="200"/>
      <c r="OYQ5" s="200"/>
      <c r="OYR5" s="200"/>
      <c r="OYS5" s="200"/>
      <c r="OYT5" s="200"/>
      <c r="OYU5" s="200"/>
      <c r="OYV5" s="200"/>
      <c r="OYW5" s="200"/>
      <c r="OYX5" s="200"/>
      <c r="OYY5" s="200"/>
      <c r="OYZ5" s="200"/>
      <c r="OZA5" s="200"/>
      <c r="OZB5" s="200"/>
      <c r="OZC5" s="200"/>
      <c r="OZD5" s="200"/>
      <c r="OZE5" s="200"/>
      <c r="OZF5" s="200"/>
      <c r="OZG5" s="200"/>
      <c r="OZH5" s="200"/>
      <c r="OZI5" s="200"/>
      <c r="OZJ5" s="200"/>
      <c r="OZK5" s="200"/>
      <c r="OZL5" s="200"/>
      <c r="OZM5" s="200"/>
      <c r="OZN5" s="200"/>
      <c r="OZO5" s="200"/>
      <c r="OZP5" s="200"/>
      <c r="OZQ5" s="200"/>
      <c r="OZR5" s="200"/>
      <c r="OZS5" s="200"/>
      <c r="OZT5" s="200"/>
      <c r="OZU5" s="200"/>
      <c r="OZV5" s="200"/>
      <c r="OZW5" s="200"/>
      <c r="OZX5" s="200"/>
      <c r="OZY5" s="200"/>
      <c r="OZZ5" s="200"/>
      <c r="PAA5" s="200"/>
      <c r="PAB5" s="200"/>
      <c r="PAC5" s="200"/>
      <c r="PAD5" s="200"/>
      <c r="PAE5" s="200"/>
      <c r="PAF5" s="200"/>
      <c r="PAG5" s="200"/>
      <c r="PAH5" s="200"/>
      <c r="PAI5" s="200"/>
      <c r="PAJ5" s="200"/>
      <c r="PAK5" s="200"/>
      <c r="PAL5" s="200"/>
      <c r="PAM5" s="200"/>
      <c r="PAN5" s="200"/>
      <c r="PAO5" s="200"/>
      <c r="PAP5" s="200"/>
      <c r="PAQ5" s="200"/>
      <c r="PAR5" s="200"/>
      <c r="PAS5" s="200"/>
      <c r="PAT5" s="200"/>
      <c r="PAU5" s="200"/>
      <c r="PAV5" s="200"/>
      <c r="PAW5" s="200"/>
      <c r="PAX5" s="200"/>
      <c r="PAY5" s="200"/>
      <c r="PAZ5" s="200"/>
      <c r="PBA5" s="200"/>
      <c r="PBB5" s="200"/>
      <c r="PBC5" s="200"/>
      <c r="PBD5" s="200"/>
      <c r="PBE5" s="200"/>
      <c r="PBF5" s="200"/>
      <c r="PBG5" s="200"/>
      <c r="PBH5" s="200"/>
      <c r="PBI5" s="200"/>
      <c r="PBJ5" s="200"/>
      <c r="PBK5" s="200"/>
      <c r="PBL5" s="200"/>
      <c r="PBM5" s="200"/>
      <c r="PBN5" s="200"/>
      <c r="PBO5" s="200"/>
      <c r="PBP5" s="200"/>
      <c r="PBQ5" s="200"/>
      <c r="PBR5" s="200"/>
      <c r="PBS5" s="200"/>
      <c r="PBT5" s="200"/>
      <c r="PBU5" s="200"/>
      <c r="PBV5" s="200"/>
      <c r="PBW5" s="200"/>
      <c r="PBX5" s="200"/>
      <c r="PBY5" s="200"/>
      <c r="PBZ5" s="200"/>
      <c r="PCA5" s="200"/>
      <c r="PCB5" s="200"/>
      <c r="PCC5" s="200"/>
      <c r="PCD5" s="200"/>
      <c r="PCE5" s="200"/>
      <c r="PCF5" s="200"/>
      <c r="PCG5" s="200"/>
      <c r="PCH5" s="200"/>
      <c r="PCI5" s="200"/>
      <c r="PCJ5" s="200"/>
      <c r="PCK5" s="200"/>
      <c r="PCL5" s="200"/>
      <c r="PCM5" s="200"/>
      <c r="PCN5" s="200"/>
      <c r="PCO5" s="200"/>
      <c r="PCP5" s="200"/>
      <c r="PCQ5" s="200"/>
      <c r="PCR5" s="200"/>
      <c r="PCS5" s="200"/>
      <c r="PCT5" s="200"/>
      <c r="PCU5" s="200"/>
      <c r="PCV5" s="200"/>
      <c r="PCW5" s="200"/>
      <c r="PCX5" s="200"/>
      <c r="PCY5" s="200"/>
      <c r="PCZ5" s="200"/>
      <c r="PDA5" s="200"/>
      <c r="PDB5" s="200"/>
      <c r="PDC5" s="200"/>
      <c r="PDD5" s="200"/>
      <c r="PDE5" s="200"/>
      <c r="PDF5" s="200"/>
      <c r="PDG5" s="200"/>
      <c r="PDH5" s="200"/>
      <c r="PDI5" s="200"/>
      <c r="PDJ5" s="200"/>
      <c r="PDK5" s="200"/>
      <c r="PDL5" s="200"/>
      <c r="PDM5" s="200"/>
      <c r="PDN5" s="200"/>
      <c r="PDO5" s="200"/>
      <c r="PDP5" s="200"/>
      <c r="PDQ5" s="200"/>
      <c r="PDR5" s="200"/>
      <c r="PDS5" s="200"/>
      <c r="PDT5" s="200"/>
      <c r="PDU5" s="200"/>
      <c r="PDV5" s="200"/>
      <c r="PDW5" s="200"/>
      <c r="PDX5" s="200"/>
      <c r="PDY5" s="200"/>
      <c r="PDZ5" s="200"/>
      <c r="PEA5" s="200"/>
      <c r="PEB5" s="200"/>
      <c r="PEC5" s="200"/>
      <c r="PED5" s="200"/>
      <c r="PEE5" s="200"/>
      <c r="PEF5" s="200"/>
      <c r="PEG5" s="200"/>
      <c r="PEH5" s="200"/>
      <c r="PEI5" s="200"/>
      <c r="PEJ5" s="200"/>
      <c r="PEK5" s="200"/>
      <c r="PEL5" s="200"/>
      <c r="PEM5" s="200"/>
      <c r="PEN5" s="200"/>
      <c r="PEO5" s="200"/>
      <c r="PEP5" s="200"/>
      <c r="PEQ5" s="200"/>
      <c r="PER5" s="200"/>
      <c r="PES5" s="200"/>
      <c r="PET5" s="200"/>
      <c r="PEU5" s="200"/>
      <c r="PEV5" s="200"/>
      <c r="PEW5" s="200"/>
      <c r="PEX5" s="200"/>
      <c r="PEY5" s="200"/>
      <c r="PEZ5" s="200"/>
      <c r="PFA5" s="200"/>
      <c r="PFB5" s="200"/>
      <c r="PFC5" s="200"/>
      <c r="PFD5" s="200"/>
      <c r="PFE5" s="200"/>
      <c r="PFF5" s="200"/>
      <c r="PFG5" s="200"/>
      <c r="PFH5" s="200"/>
      <c r="PFI5" s="200"/>
      <c r="PFJ5" s="200"/>
      <c r="PFK5" s="200"/>
      <c r="PFL5" s="200"/>
      <c r="PFM5" s="200"/>
      <c r="PFN5" s="200"/>
      <c r="PFO5" s="200"/>
      <c r="PFP5" s="200"/>
      <c r="PFQ5" s="200"/>
      <c r="PFR5" s="200"/>
      <c r="PFS5" s="200"/>
      <c r="PFT5" s="200"/>
      <c r="PFU5" s="200"/>
      <c r="PFV5" s="200"/>
      <c r="PFW5" s="200"/>
      <c r="PFX5" s="200"/>
      <c r="PFY5" s="200"/>
      <c r="PFZ5" s="200"/>
      <c r="PGA5" s="200"/>
      <c r="PGB5" s="200"/>
      <c r="PGC5" s="200"/>
      <c r="PGD5" s="200"/>
      <c r="PGE5" s="200"/>
      <c r="PGF5" s="200"/>
      <c r="PGG5" s="200"/>
      <c r="PGH5" s="200"/>
      <c r="PGI5" s="200"/>
      <c r="PGJ5" s="200"/>
      <c r="PGK5" s="200"/>
      <c r="PGL5" s="200"/>
      <c r="PGM5" s="200"/>
      <c r="PGN5" s="200"/>
      <c r="PGO5" s="200"/>
      <c r="PGP5" s="200"/>
      <c r="PGQ5" s="200"/>
      <c r="PGR5" s="200"/>
      <c r="PGS5" s="200"/>
      <c r="PGT5" s="200"/>
      <c r="PGU5" s="200"/>
      <c r="PGV5" s="200"/>
      <c r="PGW5" s="200"/>
      <c r="PGX5" s="200"/>
      <c r="PGY5" s="200"/>
      <c r="PGZ5" s="200"/>
      <c r="PHA5" s="200"/>
      <c r="PHB5" s="200"/>
      <c r="PHC5" s="200"/>
      <c r="PHD5" s="200"/>
      <c r="PHE5" s="200"/>
      <c r="PHF5" s="200"/>
      <c r="PHG5" s="200"/>
      <c r="PHH5" s="200"/>
      <c r="PHI5" s="200"/>
      <c r="PHJ5" s="200"/>
      <c r="PHK5" s="200"/>
      <c r="PHL5" s="200"/>
      <c r="PHM5" s="200"/>
      <c r="PHN5" s="200"/>
      <c r="PHO5" s="200"/>
      <c r="PHP5" s="200"/>
      <c r="PHQ5" s="200"/>
      <c r="PHR5" s="200"/>
      <c r="PHS5" s="200"/>
      <c r="PHT5" s="200"/>
      <c r="PHU5" s="200"/>
      <c r="PHV5" s="200"/>
      <c r="PHW5" s="200"/>
      <c r="PHX5" s="200"/>
      <c r="PHY5" s="200"/>
      <c r="PHZ5" s="200"/>
      <c r="PIA5" s="200"/>
      <c r="PIB5" s="200"/>
      <c r="PIC5" s="200"/>
      <c r="PID5" s="200"/>
      <c r="PIE5" s="200"/>
      <c r="PIF5" s="200"/>
      <c r="PIG5" s="200"/>
      <c r="PIH5" s="200"/>
      <c r="PII5" s="200"/>
      <c r="PIJ5" s="200"/>
      <c r="PIK5" s="200"/>
      <c r="PIL5" s="200"/>
      <c r="PIM5" s="200"/>
      <c r="PIN5" s="200"/>
      <c r="PIO5" s="200"/>
      <c r="PIP5" s="200"/>
      <c r="PIQ5" s="200"/>
      <c r="PIR5" s="200"/>
      <c r="PIS5" s="200"/>
      <c r="PIT5" s="200"/>
      <c r="PIU5" s="200"/>
      <c r="PIV5" s="200"/>
      <c r="PIW5" s="200"/>
      <c r="PIX5" s="200"/>
      <c r="PIY5" s="200"/>
      <c r="PIZ5" s="200"/>
      <c r="PJA5" s="200"/>
      <c r="PJB5" s="200"/>
      <c r="PJC5" s="200"/>
      <c r="PJD5" s="200"/>
      <c r="PJE5" s="200"/>
      <c r="PJF5" s="200"/>
      <c r="PJG5" s="200"/>
      <c r="PJH5" s="200"/>
      <c r="PJI5" s="200"/>
      <c r="PJJ5" s="200"/>
      <c r="PJK5" s="200"/>
      <c r="PJL5" s="200"/>
      <c r="PJM5" s="200"/>
      <c r="PJN5" s="200"/>
      <c r="PJO5" s="200"/>
      <c r="PJP5" s="200"/>
      <c r="PJQ5" s="200"/>
      <c r="PJR5" s="200"/>
      <c r="PJS5" s="200"/>
      <c r="PJT5" s="200"/>
      <c r="PJU5" s="200"/>
      <c r="PJV5" s="200"/>
      <c r="PJW5" s="200"/>
      <c r="PJX5" s="200"/>
      <c r="PJY5" s="200"/>
      <c r="PJZ5" s="200"/>
      <c r="PKA5" s="200"/>
      <c r="PKB5" s="200"/>
      <c r="PKC5" s="200"/>
      <c r="PKD5" s="200"/>
      <c r="PKE5" s="200"/>
      <c r="PKF5" s="200"/>
      <c r="PKG5" s="200"/>
      <c r="PKH5" s="200"/>
      <c r="PKI5" s="200"/>
      <c r="PKJ5" s="200"/>
      <c r="PKK5" s="200"/>
      <c r="PKL5" s="200"/>
      <c r="PKM5" s="200"/>
      <c r="PKN5" s="200"/>
      <c r="PKO5" s="200"/>
      <c r="PKP5" s="200"/>
      <c r="PKQ5" s="200"/>
      <c r="PKR5" s="200"/>
      <c r="PKS5" s="200"/>
      <c r="PKT5" s="200"/>
      <c r="PKU5" s="200"/>
      <c r="PKV5" s="200"/>
      <c r="PKW5" s="200"/>
      <c r="PKX5" s="200"/>
      <c r="PKY5" s="200"/>
      <c r="PKZ5" s="200"/>
      <c r="PLA5" s="200"/>
      <c r="PLB5" s="200"/>
      <c r="PLC5" s="200"/>
      <c r="PLD5" s="200"/>
      <c r="PLE5" s="200"/>
      <c r="PLF5" s="200"/>
      <c r="PLG5" s="200"/>
      <c r="PLH5" s="200"/>
      <c r="PLI5" s="200"/>
      <c r="PLJ5" s="200"/>
      <c r="PLK5" s="200"/>
      <c r="PLL5" s="200"/>
      <c r="PLM5" s="200"/>
      <c r="PLN5" s="200"/>
      <c r="PLO5" s="200"/>
      <c r="PLP5" s="200"/>
      <c r="PLQ5" s="200"/>
      <c r="PLR5" s="200"/>
      <c r="PLS5" s="200"/>
      <c r="PLT5" s="200"/>
      <c r="PLU5" s="200"/>
      <c r="PLV5" s="200"/>
      <c r="PLW5" s="200"/>
      <c r="PLX5" s="200"/>
      <c r="PLY5" s="200"/>
      <c r="PLZ5" s="200"/>
      <c r="PMA5" s="200"/>
      <c r="PMB5" s="200"/>
      <c r="PMC5" s="200"/>
      <c r="PMD5" s="200"/>
      <c r="PME5" s="200"/>
      <c r="PMF5" s="200"/>
      <c r="PMG5" s="200"/>
      <c r="PMH5" s="200"/>
      <c r="PMI5" s="200"/>
      <c r="PMJ5" s="200"/>
      <c r="PMK5" s="200"/>
      <c r="PML5" s="200"/>
      <c r="PMM5" s="200"/>
      <c r="PMN5" s="200"/>
      <c r="PMO5" s="200"/>
      <c r="PMP5" s="200"/>
      <c r="PMQ5" s="200"/>
      <c r="PMR5" s="200"/>
      <c r="PMS5" s="200"/>
      <c r="PMT5" s="200"/>
      <c r="PMU5" s="200"/>
      <c r="PMV5" s="200"/>
      <c r="PMW5" s="200"/>
      <c r="PMX5" s="200"/>
      <c r="PMY5" s="200"/>
      <c r="PMZ5" s="200"/>
      <c r="PNA5" s="200"/>
      <c r="PNB5" s="200"/>
      <c r="PNC5" s="200"/>
      <c r="PND5" s="200"/>
      <c r="PNE5" s="200"/>
      <c r="PNF5" s="200"/>
      <c r="PNG5" s="200"/>
      <c r="PNH5" s="200"/>
      <c r="PNI5" s="200"/>
      <c r="PNJ5" s="200"/>
      <c r="PNK5" s="200"/>
      <c r="PNL5" s="200"/>
      <c r="PNM5" s="200"/>
      <c r="PNN5" s="200"/>
      <c r="PNO5" s="200"/>
      <c r="PNP5" s="200"/>
      <c r="PNQ5" s="200"/>
      <c r="PNR5" s="200"/>
      <c r="PNS5" s="200"/>
      <c r="PNT5" s="200"/>
      <c r="PNU5" s="200"/>
      <c r="PNV5" s="200"/>
      <c r="PNW5" s="200"/>
      <c r="PNX5" s="200"/>
      <c r="PNY5" s="200"/>
      <c r="PNZ5" s="200"/>
      <c r="POA5" s="200"/>
      <c r="POB5" s="200"/>
      <c r="POC5" s="200"/>
      <c r="POD5" s="200"/>
      <c r="POE5" s="200"/>
      <c r="POF5" s="200"/>
      <c r="POG5" s="200"/>
      <c r="POH5" s="200"/>
      <c r="POI5" s="200"/>
      <c r="POJ5" s="200"/>
      <c r="POK5" s="200"/>
      <c r="POL5" s="200"/>
      <c r="POM5" s="200"/>
      <c r="PON5" s="200"/>
      <c r="POO5" s="200"/>
      <c r="POP5" s="200"/>
      <c r="POQ5" s="200"/>
      <c r="POR5" s="200"/>
      <c r="POS5" s="200"/>
      <c r="POT5" s="200"/>
      <c r="POU5" s="200"/>
      <c r="POV5" s="200"/>
      <c r="POW5" s="200"/>
      <c r="POX5" s="200"/>
      <c r="POY5" s="200"/>
      <c r="POZ5" s="200"/>
      <c r="PPA5" s="200"/>
      <c r="PPB5" s="200"/>
      <c r="PPC5" s="200"/>
      <c r="PPD5" s="200"/>
      <c r="PPE5" s="200"/>
      <c r="PPF5" s="200"/>
      <c r="PPG5" s="200"/>
      <c r="PPH5" s="200"/>
      <c r="PPI5" s="200"/>
      <c r="PPJ5" s="200"/>
      <c r="PPK5" s="200"/>
      <c r="PPL5" s="200"/>
      <c r="PPM5" s="200"/>
      <c r="PPN5" s="200"/>
      <c r="PPO5" s="200"/>
      <c r="PPP5" s="200"/>
      <c r="PPQ5" s="200"/>
      <c r="PPR5" s="200"/>
      <c r="PPS5" s="200"/>
      <c r="PPT5" s="200"/>
      <c r="PPU5" s="200"/>
      <c r="PPV5" s="200"/>
      <c r="PPW5" s="200"/>
      <c r="PPX5" s="200"/>
      <c r="PPY5" s="200"/>
      <c r="PPZ5" s="200"/>
      <c r="PQA5" s="200"/>
      <c r="PQB5" s="200"/>
      <c r="PQC5" s="200"/>
      <c r="PQD5" s="200"/>
      <c r="PQE5" s="200"/>
      <c r="PQF5" s="200"/>
      <c r="PQG5" s="200"/>
      <c r="PQH5" s="200"/>
      <c r="PQI5" s="200"/>
      <c r="PQJ5" s="200"/>
      <c r="PQK5" s="200"/>
      <c r="PQL5" s="200"/>
      <c r="PQM5" s="200"/>
      <c r="PQN5" s="200"/>
      <c r="PQO5" s="200"/>
      <c r="PQP5" s="200"/>
      <c r="PQQ5" s="200"/>
      <c r="PQR5" s="200"/>
      <c r="PQS5" s="200"/>
      <c r="PQT5" s="200"/>
      <c r="PQU5" s="200"/>
      <c r="PQV5" s="200"/>
      <c r="PQW5" s="200"/>
      <c r="PQX5" s="200"/>
      <c r="PQY5" s="200"/>
      <c r="PQZ5" s="200"/>
      <c r="PRA5" s="200"/>
      <c r="PRB5" s="200"/>
      <c r="PRC5" s="200"/>
      <c r="PRD5" s="200"/>
      <c r="PRE5" s="200"/>
      <c r="PRF5" s="200"/>
      <c r="PRG5" s="200"/>
      <c r="PRH5" s="200"/>
      <c r="PRI5" s="200"/>
      <c r="PRJ5" s="200"/>
      <c r="PRK5" s="200"/>
      <c r="PRL5" s="200"/>
      <c r="PRM5" s="200"/>
      <c r="PRN5" s="200"/>
      <c r="PRO5" s="200"/>
      <c r="PRP5" s="200"/>
      <c r="PRQ5" s="200"/>
      <c r="PRR5" s="200"/>
      <c r="PRS5" s="200"/>
      <c r="PRT5" s="200"/>
      <c r="PRU5" s="200"/>
      <c r="PRV5" s="200"/>
      <c r="PRW5" s="200"/>
      <c r="PRX5" s="200"/>
      <c r="PRY5" s="200"/>
      <c r="PRZ5" s="200"/>
      <c r="PSA5" s="200"/>
      <c r="PSB5" s="200"/>
      <c r="PSC5" s="200"/>
      <c r="PSD5" s="200"/>
      <c r="PSE5" s="200"/>
      <c r="PSF5" s="200"/>
      <c r="PSG5" s="200"/>
      <c r="PSH5" s="200"/>
      <c r="PSI5" s="200"/>
      <c r="PSJ5" s="200"/>
      <c r="PSK5" s="200"/>
      <c r="PSL5" s="200"/>
      <c r="PSM5" s="200"/>
      <c r="PSN5" s="200"/>
      <c r="PSO5" s="200"/>
      <c r="PSP5" s="200"/>
      <c r="PSQ5" s="200"/>
      <c r="PSR5" s="200"/>
      <c r="PSS5" s="200"/>
      <c r="PST5" s="200"/>
      <c r="PSU5" s="200"/>
      <c r="PSV5" s="200"/>
      <c r="PSW5" s="200"/>
      <c r="PSX5" s="200"/>
      <c r="PSY5" s="200"/>
      <c r="PSZ5" s="200"/>
      <c r="PTA5" s="200"/>
      <c r="PTB5" s="200"/>
      <c r="PTC5" s="200"/>
      <c r="PTD5" s="200"/>
      <c r="PTE5" s="200"/>
      <c r="PTF5" s="200"/>
      <c r="PTG5" s="200"/>
      <c r="PTH5" s="200"/>
      <c r="PTI5" s="200"/>
      <c r="PTJ5" s="200"/>
      <c r="PTK5" s="200"/>
      <c r="PTL5" s="200"/>
      <c r="PTM5" s="200"/>
      <c r="PTN5" s="200"/>
      <c r="PTO5" s="200"/>
      <c r="PTP5" s="200"/>
      <c r="PTQ5" s="200"/>
      <c r="PTR5" s="200"/>
      <c r="PTS5" s="200"/>
      <c r="PTT5" s="200"/>
      <c r="PTU5" s="200"/>
      <c r="PTV5" s="200"/>
      <c r="PTW5" s="200"/>
      <c r="PTX5" s="200"/>
      <c r="PTY5" s="200"/>
      <c r="PTZ5" s="200"/>
      <c r="PUA5" s="200"/>
      <c r="PUB5" s="200"/>
      <c r="PUC5" s="200"/>
      <c r="PUD5" s="200"/>
      <c r="PUE5" s="200"/>
      <c r="PUF5" s="200"/>
      <c r="PUG5" s="200"/>
      <c r="PUH5" s="200"/>
      <c r="PUI5" s="200"/>
      <c r="PUJ5" s="200"/>
      <c r="PUK5" s="200"/>
      <c r="PUL5" s="200"/>
      <c r="PUM5" s="200"/>
      <c r="PUN5" s="200"/>
      <c r="PUO5" s="200"/>
      <c r="PUP5" s="200"/>
      <c r="PUQ5" s="200"/>
      <c r="PUR5" s="200"/>
      <c r="PUS5" s="200"/>
      <c r="PUT5" s="200"/>
      <c r="PUU5" s="200"/>
      <c r="PUV5" s="200"/>
      <c r="PUW5" s="200"/>
      <c r="PUX5" s="200"/>
      <c r="PUY5" s="200"/>
      <c r="PUZ5" s="200"/>
      <c r="PVA5" s="200"/>
      <c r="PVB5" s="200"/>
      <c r="PVC5" s="200"/>
      <c r="PVD5" s="200"/>
      <c r="PVE5" s="200"/>
      <c r="PVF5" s="200"/>
      <c r="PVG5" s="200"/>
      <c r="PVH5" s="200"/>
      <c r="PVI5" s="200"/>
      <c r="PVJ5" s="200"/>
      <c r="PVK5" s="200"/>
      <c r="PVL5" s="200"/>
      <c r="PVM5" s="200"/>
      <c r="PVN5" s="200"/>
      <c r="PVO5" s="200"/>
      <c r="PVP5" s="200"/>
      <c r="PVQ5" s="200"/>
      <c r="PVR5" s="200"/>
      <c r="PVS5" s="200"/>
      <c r="PVT5" s="200"/>
      <c r="PVU5" s="200"/>
      <c r="PVV5" s="200"/>
      <c r="PVW5" s="200"/>
      <c r="PVX5" s="200"/>
      <c r="PVY5" s="200"/>
      <c r="PVZ5" s="200"/>
      <c r="PWA5" s="200"/>
      <c r="PWB5" s="200"/>
      <c r="PWC5" s="200"/>
      <c r="PWD5" s="200"/>
      <c r="PWE5" s="200"/>
      <c r="PWF5" s="200"/>
      <c r="PWG5" s="200"/>
      <c r="PWH5" s="200"/>
      <c r="PWI5" s="200"/>
      <c r="PWJ5" s="200"/>
      <c r="PWK5" s="200"/>
      <c r="PWL5" s="200"/>
      <c r="PWM5" s="200"/>
      <c r="PWN5" s="200"/>
      <c r="PWO5" s="200"/>
      <c r="PWP5" s="200"/>
      <c r="PWQ5" s="200"/>
      <c r="PWR5" s="200"/>
      <c r="PWS5" s="200"/>
      <c r="PWT5" s="200"/>
      <c r="PWU5" s="200"/>
      <c r="PWV5" s="200"/>
      <c r="PWW5" s="200"/>
      <c r="PWX5" s="200"/>
      <c r="PWY5" s="200"/>
      <c r="PWZ5" s="200"/>
      <c r="PXA5" s="200"/>
      <c r="PXB5" s="200"/>
      <c r="PXC5" s="200"/>
      <c r="PXD5" s="200"/>
      <c r="PXE5" s="200"/>
      <c r="PXF5" s="200"/>
      <c r="PXG5" s="200"/>
      <c r="PXH5" s="200"/>
      <c r="PXI5" s="200"/>
      <c r="PXJ5" s="200"/>
      <c r="PXK5" s="200"/>
      <c r="PXL5" s="200"/>
      <c r="PXM5" s="200"/>
      <c r="PXN5" s="200"/>
      <c r="PXO5" s="200"/>
      <c r="PXP5" s="200"/>
      <c r="PXQ5" s="200"/>
      <c r="PXR5" s="200"/>
      <c r="PXS5" s="200"/>
      <c r="PXT5" s="200"/>
      <c r="PXU5" s="200"/>
      <c r="PXV5" s="200"/>
      <c r="PXW5" s="200"/>
      <c r="PXX5" s="200"/>
      <c r="PXY5" s="200"/>
      <c r="PXZ5" s="200"/>
      <c r="PYA5" s="200"/>
      <c r="PYB5" s="200"/>
      <c r="PYC5" s="200"/>
      <c r="PYD5" s="200"/>
      <c r="PYE5" s="200"/>
      <c r="PYF5" s="200"/>
      <c r="PYG5" s="200"/>
      <c r="PYH5" s="200"/>
      <c r="PYI5" s="200"/>
      <c r="PYJ5" s="200"/>
      <c r="PYK5" s="200"/>
      <c r="PYL5" s="200"/>
      <c r="PYM5" s="200"/>
      <c r="PYN5" s="200"/>
      <c r="PYO5" s="200"/>
      <c r="PYP5" s="200"/>
      <c r="PYQ5" s="200"/>
      <c r="PYR5" s="200"/>
      <c r="PYS5" s="200"/>
      <c r="PYT5" s="200"/>
      <c r="PYU5" s="200"/>
      <c r="PYV5" s="200"/>
      <c r="PYW5" s="200"/>
      <c r="PYX5" s="200"/>
      <c r="PYY5" s="200"/>
      <c r="PYZ5" s="200"/>
      <c r="PZA5" s="200"/>
      <c r="PZB5" s="200"/>
      <c r="PZC5" s="200"/>
      <c r="PZD5" s="200"/>
      <c r="PZE5" s="200"/>
      <c r="PZF5" s="200"/>
      <c r="PZG5" s="200"/>
      <c r="PZH5" s="200"/>
      <c r="PZI5" s="200"/>
      <c r="PZJ5" s="200"/>
      <c r="PZK5" s="200"/>
      <c r="PZL5" s="200"/>
      <c r="PZM5" s="200"/>
      <c r="PZN5" s="200"/>
      <c r="PZO5" s="200"/>
      <c r="PZP5" s="200"/>
      <c r="PZQ5" s="200"/>
      <c r="PZR5" s="200"/>
      <c r="PZS5" s="200"/>
      <c r="PZT5" s="200"/>
      <c r="PZU5" s="200"/>
      <c r="PZV5" s="200"/>
      <c r="PZW5" s="200"/>
      <c r="PZX5" s="200"/>
      <c r="PZY5" s="200"/>
      <c r="PZZ5" s="200"/>
      <c r="QAA5" s="200"/>
      <c r="QAB5" s="200"/>
      <c r="QAC5" s="200"/>
      <c r="QAD5" s="200"/>
      <c r="QAE5" s="200"/>
      <c r="QAF5" s="200"/>
      <c r="QAG5" s="200"/>
      <c r="QAH5" s="200"/>
      <c r="QAI5" s="200"/>
      <c r="QAJ5" s="200"/>
      <c r="QAK5" s="200"/>
      <c r="QAL5" s="200"/>
      <c r="QAM5" s="200"/>
      <c r="QAN5" s="200"/>
      <c r="QAO5" s="200"/>
      <c r="QAP5" s="200"/>
      <c r="QAQ5" s="200"/>
      <c r="QAR5" s="200"/>
      <c r="QAS5" s="200"/>
      <c r="QAT5" s="200"/>
      <c r="QAU5" s="200"/>
      <c r="QAV5" s="200"/>
      <c r="QAW5" s="200"/>
      <c r="QAX5" s="200"/>
      <c r="QAY5" s="200"/>
      <c r="QAZ5" s="200"/>
      <c r="QBA5" s="200"/>
      <c r="QBB5" s="200"/>
      <c r="QBC5" s="200"/>
      <c r="QBD5" s="200"/>
      <c r="QBE5" s="200"/>
      <c r="QBF5" s="200"/>
      <c r="QBG5" s="200"/>
      <c r="QBH5" s="200"/>
      <c r="QBI5" s="200"/>
      <c r="QBJ5" s="200"/>
      <c r="QBK5" s="200"/>
      <c r="QBL5" s="200"/>
      <c r="QBM5" s="200"/>
      <c r="QBN5" s="200"/>
      <c r="QBO5" s="200"/>
      <c r="QBP5" s="200"/>
      <c r="QBQ5" s="200"/>
      <c r="QBR5" s="200"/>
      <c r="QBS5" s="200"/>
      <c r="QBT5" s="200"/>
      <c r="QBU5" s="200"/>
      <c r="QBV5" s="200"/>
      <c r="QBW5" s="200"/>
      <c r="QBX5" s="200"/>
      <c r="QBY5" s="200"/>
      <c r="QBZ5" s="200"/>
      <c r="QCA5" s="200"/>
      <c r="QCB5" s="200"/>
      <c r="QCC5" s="200"/>
      <c r="QCD5" s="200"/>
      <c r="QCE5" s="200"/>
      <c r="QCF5" s="200"/>
      <c r="QCG5" s="200"/>
      <c r="QCH5" s="200"/>
      <c r="QCI5" s="200"/>
      <c r="QCJ5" s="200"/>
      <c r="QCK5" s="200"/>
      <c r="QCL5" s="200"/>
      <c r="QCM5" s="200"/>
      <c r="QCN5" s="200"/>
      <c r="QCO5" s="200"/>
      <c r="QCP5" s="200"/>
      <c r="QCQ5" s="200"/>
      <c r="QCR5" s="200"/>
      <c r="QCS5" s="200"/>
      <c r="QCT5" s="200"/>
      <c r="QCU5" s="200"/>
      <c r="QCV5" s="200"/>
      <c r="QCW5" s="200"/>
      <c r="QCX5" s="200"/>
      <c r="QCY5" s="200"/>
      <c r="QCZ5" s="200"/>
      <c r="QDA5" s="200"/>
      <c r="QDB5" s="200"/>
      <c r="QDC5" s="200"/>
      <c r="QDD5" s="200"/>
      <c r="QDE5" s="200"/>
      <c r="QDF5" s="200"/>
      <c r="QDG5" s="200"/>
      <c r="QDH5" s="200"/>
      <c r="QDI5" s="200"/>
      <c r="QDJ5" s="200"/>
      <c r="QDK5" s="200"/>
      <c r="QDL5" s="200"/>
      <c r="QDM5" s="200"/>
      <c r="QDN5" s="200"/>
      <c r="QDO5" s="200"/>
      <c r="QDP5" s="200"/>
      <c r="QDQ5" s="200"/>
      <c r="QDR5" s="200"/>
      <c r="QDS5" s="200"/>
      <c r="QDT5" s="200"/>
      <c r="QDU5" s="200"/>
      <c r="QDV5" s="200"/>
      <c r="QDW5" s="200"/>
      <c r="QDX5" s="200"/>
      <c r="QDY5" s="200"/>
      <c r="QDZ5" s="200"/>
      <c r="QEA5" s="200"/>
      <c r="QEB5" s="200"/>
      <c r="QEC5" s="200"/>
      <c r="QED5" s="200"/>
      <c r="QEE5" s="200"/>
      <c r="QEF5" s="200"/>
      <c r="QEG5" s="200"/>
      <c r="QEH5" s="200"/>
      <c r="QEI5" s="200"/>
      <c r="QEJ5" s="200"/>
      <c r="QEK5" s="200"/>
      <c r="QEL5" s="200"/>
      <c r="QEM5" s="200"/>
      <c r="QEN5" s="200"/>
      <c r="QEO5" s="200"/>
      <c r="QEP5" s="200"/>
      <c r="QEQ5" s="200"/>
      <c r="QER5" s="200"/>
      <c r="QES5" s="200"/>
      <c r="QET5" s="200"/>
      <c r="QEU5" s="200"/>
      <c r="QEV5" s="200"/>
      <c r="QEW5" s="200"/>
      <c r="QEX5" s="200"/>
      <c r="QEY5" s="200"/>
      <c r="QEZ5" s="200"/>
      <c r="QFA5" s="200"/>
      <c r="QFB5" s="200"/>
      <c r="QFC5" s="200"/>
      <c r="QFD5" s="200"/>
      <c r="QFE5" s="200"/>
      <c r="QFF5" s="200"/>
      <c r="QFG5" s="200"/>
      <c r="QFH5" s="200"/>
      <c r="QFI5" s="200"/>
      <c r="QFJ5" s="200"/>
      <c r="QFK5" s="200"/>
      <c r="QFL5" s="200"/>
      <c r="QFM5" s="200"/>
      <c r="QFN5" s="200"/>
      <c r="QFO5" s="200"/>
      <c r="QFP5" s="200"/>
      <c r="QFQ5" s="200"/>
      <c r="QFR5" s="200"/>
      <c r="QFS5" s="200"/>
      <c r="QFT5" s="200"/>
      <c r="QFU5" s="200"/>
      <c r="QFV5" s="200"/>
      <c r="QFW5" s="200"/>
      <c r="QFX5" s="200"/>
      <c r="QFY5" s="200"/>
      <c r="QFZ5" s="200"/>
      <c r="QGA5" s="200"/>
      <c r="QGB5" s="200"/>
      <c r="QGC5" s="200"/>
      <c r="QGD5" s="200"/>
      <c r="QGE5" s="200"/>
      <c r="QGF5" s="200"/>
      <c r="QGG5" s="200"/>
      <c r="QGH5" s="200"/>
      <c r="QGI5" s="200"/>
      <c r="QGJ5" s="200"/>
      <c r="QGK5" s="200"/>
      <c r="QGL5" s="200"/>
      <c r="QGM5" s="200"/>
      <c r="QGN5" s="200"/>
      <c r="QGO5" s="200"/>
      <c r="QGP5" s="200"/>
      <c r="QGQ5" s="200"/>
      <c r="QGR5" s="200"/>
      <c r="QGS5" s="200"/>
      <c r="QGT5" s="200"/>
      <c r="QGU5" s="200"/>
      <c r="QGV5" s="200"/>
      <c r="QGW5" s="200"/>
      <c r="QGX5" s="200"/>
      <c r="QGY5" s="200"/>
      <c r="QGZ5" s="200"/>
      <c r="QHA5" s="200"/>
      <c r="QHB5" s="200"/>
      <c r="QHC5" s="200"/>
      <c r="QHD5" s="200"/>
      <c r="QHE5" s="200"/>
      <c r="QHF5" s="200"/>
      <c r="QHG5" s="200"/>
      <c r="QHH5" s="200"/>
      <c r="QHI5" s="200"/>
      <c r="QHJ5" s="200"/>
      <c r="QHK5" s="200"/>
      <c r="QHL5" s="200"/>
      <c r="QHM5" s="200"/>
      <c r="QHN5" s="200"/>
      <c r="QHO5" s="200"/>
      <c r="QHP5" s="200"/>
      <c r="QHQ5" s="200"/>
      <c r="QHR5" s="200"/>
      <c r="QHS5" s="200"/>
      <c r="QHT5" s="200"/>
      <c r="QHU5" s="200"/>
      <c r="QHV5" s="200"/>
      <c r="QHW5" s="200"/>
      <c r="QHX5" s="200"/>
      <c r="QHY5" s="200"/>
      <c r="QHZ5" s="200"/>
      <c r="QIA5" s="200"/>
      <c r="QIB5" s="200"/>
      <c r="QIC5" s="200"/>
      <c r="QID5" s="200"/>
      <c r="QIE5" s="200"/>
      <c r="QIF5" s="200"/>
      <c r="QIG5" s="200"/>
      <c r="QIH5" s="200"/>
      <c r="QII5" s="200"/>
      <c r="QIJ5" s="200"/>
      <c r="QIK5" s="200"/>
      <c r="QIL5" s="200"/>
      <c r="QIM5" s="200"/>
      <c r="QIN5" s="200"/>
      <c r="QIO5" s="200"/>
      <c r="QIP5" s="200"/>
      <c r="QIQ5" s="200"/>
      <c r="QIR5" s="200"/>
      <c r="QIS5" s="200"/>
      <c r="QIT5" s="200"/>
      <c r="QIU5" s="200"/>
      <c r="QIV5" s="200"/>
      <c r="QIW5" s="200"/>
      <c r="QIX5" s="200"/>
      <c r="QIY5" s="200"/>
      <c r="QIZ5" s="200"/>
      <c r="QJA5" s="200"/>
      <c r="QJB5" s="200"/>
      <c r="QJC5" s="200"/>
      <c r="QJD5" s="200"/>
      <c r="QJE5" s="200"/>
      <c r="QJF5" s="200"/>
      <c r="QJG5" s="200"/>
      <c r="QJH5" s="200"/>
      <c r="QJI5" s="200"/>
      <c r="QJJ5" s="200"/>
      <c r="QJK5" s="200"/>
      <c r="QJL5" s="200"/>
      <c r="QJM5" s="200"/>
      <c r="QJN5" s="200"/>
      <c r="QJO5" s="200"/>
      <c r="QJP5" s="200"/>
      <c r="QJQ5" s="200"/>
      <c r="QJR5" s="200"/>
      <c r="QJS5" s="200"/>
      <c r="QJT5" s="200"/>
      <c r="QJU5" s="200"/>
      <c r="QJV5" s="200"/>
      <c r="QJW5" s="200"/>
      <c r="QJX5" s="200"/>
      <c r="QJY5" s="200"/>
      <c r="QJZ5" s="200"/>
      <c r="QKA5" s="200"/>
      <c r="QKB5" s="200"/>
      <c r="QKC5" s="200"/>
      <c r="QKD5" s="200"/>
      <c r="QKE5" s="200"/>
      <c r="QKF5" s="200"/>
      <c r="QKG5" s="200"/>
      <c r="QKH5" s="200"/>
      <c r="QKI5" s="200"/>
      <c r="QKJ5" s="200"/>
      <c r="QKK5" s="200"/>
      <c r="QKL5" s="200"/>
      <c r="QKM5" s="200"/>
      <c r="QKN5" s="200"/>
      <c r="QKO5" s="200"/>
      <c r="QKP5" s="200"/>
      <c r="QKQ5" s="200"/>
      <c r="QKR5" s="200"/>
      <c r="QKS5" s="200"/>
      <c r="QKT5" s="200"/>
      <c r="QKU5" s="200"/>
      <c r="QKV5" s="200"/>
      <c r="QKW5" s="200"/>
      <c r="QKX5" s="200"/>
      <c r="QKY5" s="200"/>
      <c r="QKZ5" s="200"/>
      <c r="QLA5" s="200"/>
      <c r="QLB5" s="200"/>
      <c r="QLC5" s="200"/>
      <c r="QLD5" s="200"/>
      <c r="QLE5" s="200"/>
      <c r="QLF5" s="200"/>
      <c r="QLG5" s="200"/>
      <c r="QLH5" s="200"/>
      <c r="QLI5" s="200"/>
      <c r="QLJ5" s="200"/>
      <c r="QLK5" s="200"/>
      <c r="QLL5" s="200"/>
      <c r="QLM5" s="200"/>
      <c r="QLN5" s="200"/>
      <c r="QLO5" s="200"/>
      <c r="QLP5" s="200"/>
      <c r="QLQ5" s="200"/>
      <c r="QLR5" s="200"/>
      <c r="QLS5" s="200"/>
      <c r="QLT5" s="200"/>
      <c r="QLU5" s="200"/>
      <c r="QLV5" s="200"/>
      <c r="QLW5" s="200"/>
      <c r="QLX5" s="200"/>
      <c r="QLY5" s="200"/>
      <c r="QLZ5" s="200"/>
      <c r="QMA5" s="200"/>
      <c r="QMB5" s="200"/>
      <c r="QMC5" s="200"/>
      <c r="QMD5" s="200"/>
      <c r="QME5" s="200"/>
      <c r="QMF5" s="200"/>
      <c r="QMG5" s="200"/>
      <c r="QMH5" s="200"/>
      <c r="QMI5" s="200"/>
      <c r="QMJ5" s="200"/>
      <c r="QMK5" s="200"/>
      <c r="QML5" s="200"/>
      <c r="QMM5" s="200"/>
      <c r="QMN5" s="200"/>
      <c r="QMO5" s="200"/>
      <c r="QMP5" s="200"/>
      <c r="QMQ5" s="200"/>
      <c r="QMR5" s="200"/>
      <c r="QMS5" s="200"/>
      <c r="QMT5" s="200"/>
      <c r="QMU5" s="200"/>
      <c r="QMV5" s="200"/>
      <c r="QMW5" s="200"/>
      <c r="QMX5" s="200"/>
      <c r="QMY5" s="200"/>
      <c r="QMZ5" s="200"/>
      <c r="QNA5" s="200"/>
      <c r="QNB5" s="200"/>
      <c r="QNC5" s="200"/>
      <c r="QND5" s="200"/>
      <c r="QNE5" s="200"/>
      <c r="QNF5" s="200"/>
      <c r="QNG5" s="200"/>
      <c r="QNH5" s="200"/>
      <c r="QNI5" s="200"/>
      <c r="QNJ5" s="200"/>
      <c r="QNK5" s="200"/>
      <c r="QNL5" s="200"/>
      <c r="QNM5" s="200"/>
      <c r="QNN5" s="200"/>
      <c r="QNO5" s="200"/>
      <c r="QNP5" s="200"/>
      <c r="QNQ5" s="200"/>
      <c r="QNR5" s="200"/>
      <c r="QNS5" s="200"/>
      <c r="QNT5" s="200"/>
      <c r="QNU5" s="200"/>
      <c r="QNV5" s="200"/>
      <c r="QNW5" s="200"/>
      <c r="QNX5" s="200"/>
      <c r="QNY5" s="200"/>
      <c r="QNZ5" s="200"/>
      <c r="QOA5" s="200"/>
      <c r="QOB5" s="200"/>
      <c r="QOC5" s="200"/>
      <c r="QOD5" s="200"/>
      <c r="QOE5" s="200"/>
      <c r="QOF5" s="200"/>
      <c r="QOG5" s="200"/>
      <c r="QOH5" s="200"/>
      <c r="QOI5" s="200"/>
      <c r="QOJ5" s="200"/>
      <c r="QOK5" s="200"/>
      <c r="QOL5" s="200"/>
      <c r="QOM5" s="200"/>
      <c r="QON5" s="200"/>
      <c r="QOO5" s="200"/>
      <c r="QOP5" s="200"/>
      <c r="QOQ5" s="200"/>
      <c r="QOR5" s="200"/>
      <c r="QOS5" s="200"/>
      <c r="QOT5" s="200"/>
      <c r="QOU5" s="200"/>
      <c r="QOV5" s="200"/>
      <c r="QOW5" s="200"/>
      <c r="QOX5" s="200"/>
      <c r="QOY5" s="200"/>
      <c r="QOZ5" s="200"/>
      <c r="QPA5" s="200"/>
      <c r="QPB5" s="200"/>
      <c r="QPC5" s="200"/>
      <c r="QPD5" s="200"/>
      <c r="QPE5" s="200"/>
      <c r="QPF5" s="200"/>
      <c r="QPG5" s="200"/>
      <c r="QPH5" s="200"/>
      <c r="QPI5" s="200"/>
      <c r="QPJ5" s="200"/>
      <c r="QPK5" s="200"/>
      <c r="QPL5" s="200"/>
      <c r="QPM5" s="200"/>
      <c r="QPN5" s="200"/>
      <c r="QPO5" s="200"/>
      <c r="QPP5" s="200"/>
      <c r="QPQ5" s="200"/>
      <c r="QPR5" s="200"/>
      <c r="QPS5" s="200"/>
      <c r="QPT5" s="200"/>
      <c r="QPU5" s="200"/>
      <c r="QPV5" s="200"/>
      <c r="QPW5" s="200"/>
      <c r="QPX5" s="200"/>
      <c r="QPY5" s="200"/>
      <c r="QPZ5" s="200"/>
      <c r="QQA5" s="200"/>
      <c r="QQB5" s="200"/>
      <c r="QQC5" s="200"/>
      <c r="QQD5" s="200"/>
      <c r="QQE5" s="200"/>
      <c r="QQF5" s="200"/>
      <c r="QQG5" s="200"/>
      <c r="QQH5" s="200"/>
      <c r="QQI5" s="200"/>
      <c r="QQJ5" s="200"/>
      <c r="QQK5" s="200"/>
      <c r="QQL5" s="200"/>
      <c r="QQM5" s="200"/>
      <c r="QQN5" s="200"/>
      <c r="QQO5" s="200"/>
      <c r="QQP5" s="200"/>
      <c r="QQQ5" s="200"/>
      <c r="QQR5" s="200"/>
      <c r="QQS5" s="200"/>
      <c r="QQT5" s="200"/>
      <c r="QQU5" s="200"/>
      <c r="QQV5" s="200"/>
      <c r="QQW5" s="200"/>
      <c r="QQX5" s="200"/>
      <c r="QQY5" s="200"/>
      <c r="QQZ5" s="200"/>
      <c r="QRA5" s="200"/>
      <c r="QRB5" s="200"/>
      <c r="QRC5" s="200"/>
      <c r="QRD5" s="200"/>
      <c r="QRE5" s="200"/>
      <c r="QRF5" s="200"/>
      <c r="QRG5" s="200"/>
      <c r="QRH5" s="200"/>
      <c r="QRI5" s="200"/>
      <c r="QRJ5" s="200"/>
      <c r="QRK5" s="200"/>
      <c r="QRL5" s="200"/>
      <c r="QRM5" s="200"/>
      <c r="QRN5" s="200"/>
      <c r="QRO5" s="200"/>
      <c r="QRP5" s="200"/>
      <c r="QRQ5" s="200"/>
      <c r="QRR5" s="200"/>
      <c r="QRS5" s="200"/>
      <c r="QRT5" s="200"/>
      <c r="QRU5" s="200"/>
      <c r="QRV5" s="200"/>
      <c r="QRW5" s="200"/>
      <c r="QRX5" s="200"/>
      <c r="QRY5" s="200"/>
      <c r="QRZ5" s="200"/>
      <c r="QSA5" s="200"/>
      <c r="QSB5" s="200"/>
      <c r="QSC5" s="200"/>
      <c r="QSD5" s="200"/>
      <c r="QSE5" s="200"/>
      <c r="QSF5" s="200"/>
      <c r="QSG5" s="200"/>
      <c r="QSH5" s="200"/>
      <c r="QSI5" s="200"/>
      <c r="QSJ5" s="200"/>
      <c r="QSK5" s="200"/>
      <c r="QSL5" s="200"/>
      <c r="QSM5" s="200"/>
      <c r="QSN5" s="200"/>
      <c r="QSO5" s="200"/>
      <c r="QSP5" s="200"/>
      <c r="QSQ5" s="200"/>
      <c r="QSR5" s="200"/>
      <c r="QSS5" s="200"/>
      <c r="QST5" s="200"/>
      <c r="QSU5" s="200"/>
      <c r="QSV5" s="200"/>
      <c r="QSW5" s="200"/>
      <c r="QSX5" s="200"/>
      <c r="QSY5" s="200"/>
      <c r="QSZ5" s="200"/>
      <c r="QTA5" s="200"/>
      <c r="QTB5" s="200"/>
      <c r="QTC5" s="200"/>
      <c r="QTD5" s="200"/>
      <c r="QTE5" s="200"/>
      <c r="QTF5" s="200"/>
      <c r="QTG5" s="200"/>
      <c r="QTH5" s="200"/>
      <c r="QTI5" s="200"/>
      <c r="QTJ5" s="200"/>
      <c r="QTK5" s="200"/>
      <c r="QTL5" s="200"/>
      <c r="QTM5" s="200"/>
      <c r="QTN5" s="200"/>
      <c r="QTO5" s="200"/>
      <c r="QTP5" s="200"/>
      <c r="QTQ5" s="200"/>
      <c r="QTR5" s="200"/>
      <c r="QTS5" s="200"/>
      <c r="QTT5" s="200"/>
      <c r="QTU5" s="200"/>
      <c r="QTV5" s="200"/>
      <c r="QTW5" s="200"/>
      <c r="QTX5" s="200"/>
      <c r="QTY5" s="200"/>
      <c r="QTZ5" s="200"/>
      <c r="QUA5" s="200"/>
      <c r="QUB5" s="200"/>
      <c r="QUC5" s="200"/>
      <c r="QUD5" s="200"/>
      <c r="QUE5" s="200"/>
      <c r="QUF5" s="200"/>
      <c r="QUG5" s="200"/>
      <c r="QUH5" s="200"/>
      <c r="QUI5" s="200"/>
      <c r="QUJ5" s="200"/>
      <c r="QUK5" s="200"/>
      <c r="QUL5" s="200"/>
      <c r="QUM5" s="200"/>
      <c r="QUN5" s="200"/>
      <c r="QUO5" s="200"/>
      <c r="QUP5" s="200"/>
      <c r="QUQ5" s="200"/>
      <c r="QUR5" s="200"/>
      <c r="QUS5" s="200"/>
      <c r="QUT5" s="200"/>
      <c r="QUU5" s="200"/>
      <c r="QUV5" s="200"/>
      <c r="QUW5" s="200"/>
      <c r="QUX5" s="200"/>
      <c r="QUY5" s="200"/>
      <c r="QUZ5" s="200"/>
      <c r="QVA5" s="200"/>
      <c r="QVB5" s="200"/>
      <c r="QVC5" s="200"/>
      <c r="QVD5" s="200"/>
      <c r="QVE5" s="200"/>
      <c r="QVF5" s="200"/>
      <c r="QVG5" s="200"/>
      <c r="QVH5" s="200"/>
      <c r="QVI5" s="200"/>
      <c r="QVJ5" s="200"/>
      <c r="QVK5" s="200"/>
      <c r="QVL5" s="200"/>
      <c r="QVM5" s="200"/>
      <c r="QVN5" s="200"/>
      <c r="QVO5" s="200"/>
      <c r="QVP5" s="200"/>
      <c r="QVQ5" s="200"/>
      <c r="QVR5" s="200"/>
      <c r="QVS5" s="200"/>
      <c r="QVT5" s="200"/>
      <c r="QVU5" s="200"/>
      <c r="QVV5" s="200"/>
      <c r="QVW5" s="200"/>
      <c r="QVX5" s="200"/>
      <c r="QVY5" s="200"/>
      <c r="QVZ5" s="200"/>
      <c r="QWA5" s="200"/>
      <c r="QWB5" s="200"/>
      <c r="QWC5" s="200"/>
      <c r="QWD5" s="200"/>
      <c r="QWE5" s="200"/>
      <c r="QWF5" s="200"/>
      <c r="QWG5" s="200"/>
      <c r="QWH5" s="200"/>
      <c r="QWI5" s="200"/>
      <c r="QWJ5" s="200"/>
      <c r="QWK5" s="200"/>
      <c r="QWL5" s="200"/>
      <c r="QWM5" s="200"/>
      <c r="QWN5" s="200"/>
      <c r="QWO5" s="200"/>
      <c r="QWP5" s="200"/>
      <c r="QWQ5" s="200"/>
      <c r="QWR5" s="200"/>
      <c r="QWS5" s="200"/>
      <c r="QWT5" s="200"/>
      <c r="QWU5" s="200"/>
      <c r="QWV5" s="200"/>
      <c r="QWW5" s="200"/>
      <c r="QWX5" s="200"/>
      <c r="QWY5" s="200"/>
      <c r="QWZ5" s="200"/>
      <c r="QXA5" s="200"/>
      <c r="QXB5" s="200"/>
      <c r="QXC5" s="200"/>
      <c r="QXD5" s="200"/>
      <c r="QXE5" s="200"/>
      <c r="QXF5" s="200"/>
      <c r="QXG5" s="200"/>
      <c r="QXH5" s="200"/>
      <c r="QXI5" s="200"/>
      <c r="QXJ5" s="200"/>
      <c r="QXK5" s="200"/>
      <c r="QXL5" s="200"/>
      <c r="QXM5" s="200"/>
      <c r="QXN5" s="200"/>
      <c r="QXO5" s="200"/>
      <c r="QXP5" s="200"/>
      <c r="QXQ5" s="200"/>
      <c r="QXR5" s="200"/>
      <c r="QXS5" s="200"/>
      <c r="QXT5" s="200"/>
      <c r="QXU5" s="200"/>
      <c r="QXV5" s="200"/>
      <c r="QXW5" s="200"/>
      <c r="QXX5" s="200"/>
      <c r="QXY5" s="200"/>
      <c r="QXZ5" s="200"/>
      <c r="QYA5" s="200"/>
      <c r="QYB5" s="200"/>
      <c r="QYC5" s="200"/>
      <c r="QYD5" s="200"/>
      <c r="QYE5" s="200"/>
      <c r="QYF5" s="200"/>
      <c r="QYG5" s="200"/>
      <c r="QYH5" s="200"/>
      <c r="QYI5" s="200"/>
      <c r="QYJ5" s="200"/>
      <c r="QYK5" s="200"/>
      <c r="QYL5" s="200"/>
      <c r="QYM5" s="200"/>
      <c r="QYN5" s="200"/>
      <c r="QYO5" s="200"/>
      <c r="QYP5" s="200"/>
      <c r="QYQ5" s="200"/>
      <c r="QYR5" s="200"/>
      <c r="QYS5" s="200"/>
      <c r="QYT5" s="200"/>
      <c r="QYU5" s="200"/>
      <c r="QYV5" s="200"/>
      <c r="QYW5" s="200"/>
      <c r="QYX5" s="200"/>
      <c r="QYY5" s="200"/>
      <c r="QYZ5" s="200"/>
      <c r="QZA5" s="200"/>
      <c r="QZB5" s="200"/>
      <c r="QZC5" s="200"/>
      <c r="QZD5" s="200"/>
      <c r="QZE5" s="200"/>
      <c r="QZF5" s="200"/>
      <c r="QZG5" s="200"/>
      <c r="QZH5" s="200"/>
      <c r="QZI5" s="200"/>
      <c r="QZJ5" s="200"/>
      <c r="QZK5" s="200"/>
      <c r="QZL5" s="200"/>
      <c r="QZM5" s="200"/>
      <c r="QZN5" s="200"/>
      <c r="QZO5" s="200"/>
      <c r="QZP5" s="200"/>
      <c r="QZQ5" s="200"/>
      <c r="QZR5" s="200"/>
      <c r="QZS5" s="200"/>
      <c r="QZT5" s="200"/>
      <c r="QZU5" s="200"/>
      <c r="QZV5" s="200"/>
      <c r="QZW5" s="200"/>
      <c r="QZX5" s="200"/>
      <c r="QZY5" s="200"/>
      <c r="QZZ5" s="200"/>
      <c r="RAA5" s="200"/>
      <c r="RAB5" s="200"/>
      <c r="RAC5" s="200"/>
      <c r="RAD5" s="200"/>
      <c r="RAE5" s="200"/>
      <c r="RAF5" s="200"/>
      <c r="RAG5" s="200"/>
      <c r="RAH5" s="200"/>
      <c r="RAI5" s="200"/>
      <c r="RAJ5" s="200"/>
      <c r="RAK5" s="200"/>
      <c r="RAL5" s="200"/>
      <c r="RAM5" s="200"/>
      <c r="RAN5" s="200"/>
      <c r="RAO5" s="200"/>
      <c r="RAP5" s="200"/>
      <c r="RAQ5" s="200"/>
      <c r="RAR5" s="200"/>
      <c r="RAS5" s="200"/>
      <c r="RAT5" s="200"/>
      <c r="RAU5" s="200"/>
      <c r="RAV5" s="200"/>
      <c r="RAW5" s="200"/>
      <c r="RAX5" s="200"/>
      <c r="RAY5" s="200"/>
      <c r="RAZ5" s="200"/>
      <c r="RBA5" s="200"/>
      <c r="RBB5" s="200"/>
      <c r="RBC5" s="200"/>
      <c r="RBD5" s="200"/>
      <c r="RBE5" s="200"/>
      <c r="RBF5" s="200"/>
      <c r="RBG5" s="200"/>
      <c r="RBH5" s="200"/>
      <c r="RBI5" s="200"/>
      <c r="RBJ5" s="200"/>
      <c r="RBK5" s="200"/>
      <c r="RBL5" s="200"/>
      <c r="RBM5" s="200"/>
      <c r="RBN5" s="200"/>
      <c r="RBO5" s="200"/>
      <c r="RBP5" s="200"/>
      <c r="RBQ5" s="200"/>
      <c r="RBR5" s="200"/>
      <c r="RBS5" s="200"/>
      <c r="RBT5" s="200"/>
      <c r="RBU5" s="200"/>
      <c r="RBV5" s="200"/>
      <c r="RBW5" s="200"/>
      <c r="RBX5" s="200"/>
      <c r="RBY5" s="200"/>
      <c r="RBZ5" s="200"/>
      <c r="RCA5" s="200"/>
      <c r="RCB5" s="200"/>
      <c r="RCC5" s="200"/>
      <c r="RCD5" s="200"/>
      <c r="RCE5" s="200"/>
      <c r="RCF5" s="200"/>
      <c r="RCG5" s="200"/>
      <c r="RCH5" s="200"/>
      <c r="RCI5" s="200"/>
      <c r="RCJ5" s="200"/>
      <c r="RCK5" s="200"/>
      <c r="RCL5" s="200"/>
      <c r="RCM5" s="200"/>
      <c r="RCN5" s="200"/>
      <c r="RCO5" s="200"/>
      <c r="RCP5" s="200"/>
      <c r="RCQ5" s="200"/>
      <c r="RCR5" s="200"/>
      <c r="RCS5" s="200"/>
      <c r="RCT5" s="200"/>
      <c r="RCU5" s="200"/>
      <c r="RCV5" s="200"/>
      <c r="RCW5" s="200"/>
      <c r="RCX5" s="200"/>
      <c r="RCY5" s="200"/>
      <c r="RCZ5" s="200"/>
      <c r="RDA5" s="200"/>
      <c r="RDB5" s="200"/>
      <c r="RDC5" s="200"/>
      <c r="RDD5" s="200"/>
      <c r="RDE5" s="200"/>
      <c r="RDF5" s="200"/>
      <c r="RDG5" s="200"/>
      <c r="RDH5" s="200"/>
      <c r="RDI5" s="200"/>
      <c r="RDJ5" s="200"/>
      <c r="RDK5" s="200"/>
      <c r="RDL5" s="200"/>
      <c r="RDM5" s="200"/>
      <c r="RDN5" s="200"/>
      <c r="RDO5" s="200"/>
      <c r="RDP5" s="200"/>
      <c r="RDQ5" s="200"/>
      <c r="RDR5" s="200"/>
      <c r="RDS5" s="200"/>
      <c r="RDT5" s="200"/>
      <c r="RDU5" s="200"/>
      <c r="RDV5" s="200"/>
      <c r="RDW5" s="200"/>
      <c r="RDX5" s="200"/>
      <c r="RDY5" s="200"/>
      <c r="RDZ5" s="200"/>
      <c r="REA5" s="200"/>
      <c r="REB5" s="200"/>
      <c r="REC5" s="200"/>
      <c r="RED5" s="200"/>
      <c r="REE5" s="200"/>
      <c r="REF5" s="200"/>
      <c r="REG5" s="200"/>
      <c r="REH5" s="200"/>
      <c r="REI5" s="200"/>
      <c r="REJ5" s="200"/>
      <c r="REK5" s="200"/>
      <c r="REL5" s="200"/>
      <c r="REM5" s="200"/>
      <c r="REN5" s="200"/>
      <c r="REO5" s="200"/>
      <c r="REP5" s="200"/>
      <c r="REQ5" s="200"/>
      <c r="RER5" s="200"/>
      <c r="RES5" s="200"/>
      <c r="RET5" s="200"/>
      <c r="REU5" s="200"/>
      <c r="REV5" s="200"/>
      <c r="REW5" s="200"/>
      <c r="REX5" s="200"/>
      <c r="REY5" s="200"/>
      <c r="REZ5" s="200"/>
      <c r="RFA5" s="200"/>
      <c r="RFB5" s="200"/>
      <c r="RFC5" s="200"/>
      <c r="RFD5" s="200"/>
      <c r="RFE5" s="200"/>
      <c r="RFF5" s="200"/>
      <c r="RFG5" s="200"/>
      <c r="RFH5" s="200"/>
      <c r="RFI5" s="200"/>
      <c r="RFJ5" s="200"/>
      <c r="RFK5" s="200"/>
      <c r="RFL5" s="200"/>
      <c r="RFM5" s="200"/>
      <c r="RFN5" s="200"/>
      <c r="RFO5" s="200"/>
      <c r="RFP5" s="200"/>
      <c r="RFQ5" s="200"/>
      <c r="RFR5" s="200"/>
      <c r="RFS5" s="200"/>
      <c r="RFT5" s="200"/>
      <c r="RFU5" s="200"/>
      <c r="RFV5" s="200"/>
      <c r="RFW5" s="200"/>
      <c r="RFX5" s="200"/>
      <c r="RFY5" s="200"/>
      <c r="RFZ5" s="200"/>
      <c r="RGA5" s="200"/>
      <c r="RGB5" s="200"/>
      <c r="RGC5" s="200"/>
      <c r="RGD5" s="200"/>
      <c r="RGE5" s="200"/>
      <c r="RGF5" s="200"/>
      <c r="RGG5" s="200"/>
      <c r="RGH5" s="200"/>
      <c r="RGI5" s="200"/>
      <c r="RGJ5" s="200"/>
      <c r="RGK5" s="200"/>
      <c r="RGL5" s="200"/>
      <c r="RGM5" s="200"/>
      <c r="RGN5" s="200"/>
      <c r="RGO5" s="200"/>
      <c r="RGP5" s="200"/>
      <c r="RGQ5" s="200"/>
      <c r="RGR5" s="200"/>
      <c r="RGS5" s="200"/>
      <c r="RGT5" s="200"/>
      <c r="RGU5" s="200"/>
      <c r="RGV5" s="200"/>
      <c r="RGW5" s="200"/>
      <c r="RGX5" s="200"/>
      <c r="RGY5" s="200"/>
      <c r="RGZ5" s="200"/>
      <c r="RHA5" s="200"/>
      <c r="RHB5" s="200"/>
      <c r="RHC5" s="200"/>
      <c r="RHD5" s="200"/>
      <c r="RHE5" s="200"/>
      <c r="RHF5" s="200"/>
      <c r="RHG5" s="200"/>
      <c r="RHH5" s="200"/>
      <c r="RHI5" s="200"/>
      <c r="RHJ5" s="200"/>
      <c r="RHK5" s="200"/>
      <c r="RHL5" s="200"/>
      <c r="RHM5" s="200"/>
      <c r="RHN5" s="200"/>
      <c r="RHO5" s="200"/>
      <c r="RHP5" s="200"/>
      <c r="RHQ5" s="200"/>
      <c r="RHR5" s="200"/>
      <c r="RHS5" s="200"/>
      <c r="RHT5" s="200"/>
      <c r="RHU5" s="200"/>
      <c r="RHV5" s="200"/>
      <c r="RHW5" s="200"/>
      <c r="RHX5" s="200"/>
      <c r="RHY5" s="200"/>
      <c r="RHZ5" s="200"/>
      <c r="RIA5" s="200"/>
      <c r="RIB5" s="200"/>
      <c r="RIC5" s="200"/>
      <c r="RID5" s="200"/>
      <c r="RIE5" s="200"/>
      <c r="RIF5" s="200"/>
      <c r="RIG5" s="200"/>
      <c r="RIH5" s="200"/>
      <c r="RII5" s="200"/>
      <c r="RIJ5" s="200"/>
      <c r="RIK5" s="200"/>
      <c r="RIL5" s="200"/>
      <c r="RIM5" s="200"/>
      <c r="RIN5" s="200"/>
      <c r="RIO5" s="200"/>
      <c r="RIP5" s="200"/>
      <c r="RIQ5" s="200"/>
      <c r="RIR5" s="200"/>
      <c r="RIS5" s="200"/>
      <c r="RIT5" s="200"/>
      <c r="RIU5" s="200"/>
      <c r="RIV5" s="200"/>
      <c r="RIW5" s="200"/>
      <c r="RIX5" s="200"/>
      <c r="RIY5" s="200"/>
      <c r="RIZ5" s="200"/>
      <c r="RJA5" s="200"/>
      <c r="RJB5" s="200"/>
      <c r="RJC5" s="200"/>
      <c r="RJD5" s="200"/>
      <c r="RJE5" s="200"/>
      <c r="RJF5" s="200"/>
      <c r="RJG5" s="200"/>
      <c r="RJH5" s="200"/>
      <c r="RJI5" s="200"/>
      <c r="RJJ5" s="200"/>
      <c r="RJK5" s="200"/>
      <c r="RJL5" s="200"/>
      <c r="RJM5" s="200"/>
      <c r="RJN5" s="200"/>
      <c r="RJO5" s="200"/>
      <c r="RJP5" s="200"/>
      <c r="RJQ5" s="200"/>
      <c r="RJR5" s="200"/>
      <c r="RJS5" s="200"/>
      <c r="RJT5" s="200"/>
      <c r="RJU5" s="200"/>
      <c r="RJV5" s="200"/>
      <c r="RJW5" s="200"/>
      <c r="RJX5" s="200"/>
      <c r="RJY5" s="200"/>
      <c r="RJZ5" s="200"/>
      <c r="RKA5" s="200"/>
      <c r="RKB5" s="200"/>
      <c r="RKC5" s="200"/>
      <c r="RKD5" s="200"/>
      <c r="RKE5" s="200"/>
      <c r="RKF5" s="200"/>
      <c r="RKG5" s="200"/>
      <c r="RKH5" s="200"/>
      <c r="RKI5" s="200"/>
      <c r="RKJ5" s="200"/>
      <c r="RKK5" s="200"/>
      <c r="RKL5" s="200"/>
      <c r="RKM5" s="200"/>
      <c r="RKN5" s="200"/>
      <c r="RKO5" s="200"/>
      <c r="RKP5" s="200"/>
      <c r="RKQ5" s="200"/>
      <c r="RKR5" s="200"/>
      <c r="RKS5" s="200"/>
      <c r="RKT5" s="200"/>
      <c r="RKU5" s="200"/>
      <c r="RKV5" s="200"/>
      <c r="RKW5" s="200"/>
      <c r="RKX5" s="200"/>
      <c r="RKY5" s="200"/>
      <c r="RKZ5" s="200"/>
      <c r="RLA5" s="200"/>
      <c r="RLB5" s="200"/>
      <c r="RLC5" s="200"/>
      <c r="RLD5" s="200"/>
      <c r="RLE5" s="200"/>
      <c r="RLF5" s="200"/>
      <c r="RLG5" s="200"/>
      <c r="RLH5" s="200"/>
      <c r="RLI5" s="200"/>
      <c r="RLJ5" s="200"/>
      <c r="RLK5" s="200"/>
      <c r="RLL5" s="200"/>
      <c r="RLM5" s="200"/>
      <c r="RLN5" s="200"/>
      <c r="RLO5" s="200"/>
      <c r="RLP5" s="200"/>
      <c r="RLQ5" s="200"/>
      <c r="RLR5" s="200"/>
      <c r="RLS5" s="200"/>
      <c r="RLT5" s="200"/>
      <c r="RLU5" s="200"/>
      <c r="RLV5" s="200"/>
      <c r="RLW5" s="200"/>
      <c r="RLX5" s="200"/>
      <c r="RLY5" s="200"/>
      <c r="RLZ5" s="200"/>
      <c r="RMA5" s="200"/>
      <c r="RMB5" s="200"/>
      <c r="RMC5" s="200"/>
      <c r="RMD5" s="200"/>
      <c r="RME5" s="200"/>
      <c r="RMF5" s="200"/>
      <c r="RMG5" s="200"/>
      <c r="RMH5" s="200"/>
      <c r="RMI5" s="200"/>
      <c r="RMJ5" s="200"/>
      <c r="RMK5" s="200"/>
      <c r="RML5" s="200"/>
      <c r="RMM5" s="200"/>
      <c r="RMN5" s="200"/>
      <c r="RMO5" s="200"/>
      <c r="RMP5" s="200"/>
      <c r="RMQ5" s="200"/>
      <c r="RMR5" s="200"/>
      <c r="RMS5" s="200"/>
      <c r="RMT5" s="200"/>
      <c r="RMU5" s="200"/>
      <c r="RMV5" s="200"/>
      <c r="RMW5" s="200"/>
      <c r="RMX5" s="200"/>
      <c r="RMY5" s="200"/>
      <c r="RMZ5" s="200"/>
      <c r="RNA5" s="200"/>
      <c r="RNB5" s="200"/>
      <c r="RNC5" s="200"/>
      <c r="RND5" s="200"/>
      <c r="RNE5" s="200"/>
      <c r="RNF5" s="200"/>
      <c r="RNG5" s="200"/>
      <c r="RNH5" s="200"/>
      <c r="RNI5" s="200"/>
      <c r="RNJ5" s="200"/>
      <c r="RNK5" s="200"/>
      <c r="RNL5" s="200"/>
      <c r="RNM5" s="200"/>
      <c r="RNN5" s="200"/>
      <c r="RNO5" s="200"/>
      <c r="RNP5" s="200"/>
      <c r="RNQ5" s="200"/>
      <c r="RNR5" s="200"/>
      <c r="RNS5" s="200"/>
      <c r="RNT5" s="200"/>
      <c r="RNU5" s="200"/>
      <c r="RNV5" s="200"/>
      <c r="RNW5" s="200"/>
      <c r="RNX5" s="200"/>
      <c r="RNY5" s="200"/>
      <c r="RNZ5" s="200"/>
      <c r="ROA5" s="200"/>
      <c r="ROB5" s="200"/>
      <c r="ROC5" s="200"/>
      <c r="ROD5" s="200"/>
      <c r="ROE5" s="200"/>
      <c r="ROF5" s="200"/>
      <c r="ROG5" s="200"/>
      <c r="ROH5" s="200"/>
      <c r="ROI5" s="200"/>
      <c r="ROJ5" s="200"/>
      <c r="ROK5" s="200"/>
      <c r="ROL5" s="200"/>
      <c r="ROM5" s="200"/>
      <c r="RON5" s="200"/>
      <c r="ROO5" s="200"/>
      <c r="ROP5" s="200"/>
      <c r="ROQ5" s="200"/>
      <c r="ROR5" s="200"/>
      <c r="ROS5" s="200"/>
      <c r="ROT5" s="200"/>
      <c r="ROU5" s="200"/>
      <c r="ROV5" s="200"/>
      <c r="ROW5" s="200"/>
      <c r="ROX5" s="200"/>
      <c r="ROY5" s="200"/>
      <c r="ROZ5" s="200"/>
      <c r="RPA5" s="200"/>
      <c r="RPB5" s="200"/>
      <c r="RPC5" s="200"/>
      <c r="RPD5" s="200"/>
      <c r="RPE5" s="200"/>
      <c r="RPF5" s="200"/>
      <c r="RPG5" s="200"/>
      <c r="RPH5" s="200"/>
      <c r="RPI5" s="200"/>
      <c r="RPJ5" s="200"/>
      <c r="RPK5" s="200"/>
      <c r="RPL5" s="200"/>
      <c r="RPM5" s="200"/>
      <c r="RPN5" s="200"/>
      <c r="RPO5" s="200"/>
      <c r="RPP5" s="200"/>
      <c r="RPQ5" s="200"/>
      <c r="RPR5" s="200"/>
      <c r="RPS5" s="200"/>
      <c r="RPT5" s="200"/>
      <c r="RPU5" s="200"/>
      <c r="RPV5" s="200"/>
      <c r="RPW5" s="200"/>
      <c r="RPX5" s="200"/>
      <c r="RPY5" s="200"/>
      <c r="RPZ5" s="200"/>
      <c r="RQA5" s="200"/>
      <c r="RQB5" s="200"/>
      <c r="RQC5" s="200"/>
      <c r="RQD5" s="200"/>
      <c r="RQE5" s="200"/>
      <c r="RQF5" s="200"/>
      <c r="RQG5" s="200"/>
      <c r="RQH5" s="200"/>
      <c r="RQI5" s="200"/>
      <c r="RQJ5" s="200"/>
      <c r="RQK5" s="200"/>
      <c r="RQL5" s="200"/>
      <c r="RQM5" s="200"/>
      <c r="RQN5" s="200"/>
      <c r="RQO5" s="200"/>
      <c r="RQP5" s="200"/>
      <c r="RQQ5" s="200"/>
      <c r="RQR5" s="200"/>
      <c r="RQS5" s="200"/>
      <c r="RQT5" s="200"/>
      <c r="RQU5" s="200"/>
      <c r="RQV5" s="200"/>
      <c r="RQW5" s="200"/>
      <c r="RQX5" s="200"/>
      <c r="RQY5" s="200"/>
      <c r="RQZ5" s="200"/>
      <c r="RRA5" s="200"/>
      <c r="RRB5" s="200"/>
      <c r="RRC5" s="200"/>
      <c r="RRD5" s="200"/>
      <c r="RRE5" s="200"/>
      <c r="RRF5" s="200"/>
      <c r="RRG5" s="200"/>
      <c r="RRH5" s="200"/>
      <c r="RRI5" s="200"/>
      <c r="RRJ5" s="200"/>
      <c r="RRK5" s="200"/>
      <c r="RRL5" s="200"/>
      <c r="RRM5" s="200"/>
      <c r="RRN5" s="200"/>
      <c r="RRO5" s="200"/>
      <c r="RRP5" s="200"/>
      <c r="RRQ5" s="200"/>
      <c r="RRR5" s="200"/>
      <c r="RRS5" s="200"/>
      <c r="RRT5" s="200"/>
      <c r="RRU5" s="200"/>
      <c r="RRV5" s="200"/>
      <c r="RRW5" s="200"/>
      <c r="RRX5" s="200"/>
      <c r="RRY5" s="200"/>
      <c r="RRZ5" s="200"/>
      <c r="RSA5" s="200"/>
      <c r="RSB5" s="200"/>
      <c r="RSC5" s="200"/>
      <c r="RSD5" s="200"/>
      <c r="RSE5" s="200"/>
      <c r="RSF5" s="200"/>
      <c r="RSG5" s="200"/>
      <c r="RSH5" s="200"/>
      <c r="RSI5" s="200"/>
      <c r="RSJ5" s="200"/>
      <c r="RSK5" s="200"/>
      <c r="RSL5" s="200"/>
      <c r="RSM5" s="200"/>
      <c r="RSN5" s="200"/>
      <c r="RSO5" s="200"/>
      <c r="RSP5" s="200"/>
      <c r="RSQ5" s="200"/>
      <c r="RSR5" s="200"/>
      <c r="RSS5" s="200"/>
      <c r="RST5" s="200"/>
      <c r="RSU5" s="200"/>
      <c r="RSV5" s="200"/>
      <c r="RSW5" s="200"/>
      <c r="RSX5" s="200"/>
      <c r="RSY5" s="200"/>
      <c r="RSZ5" s="200"/>
      <c r="RTA5" s="200"/>
      <c r="RTB5" s="200"/>
      <c r="RTC5" s="200"/>
      <c r="RTD5" s="200"/>
      <c r="RTE5" s="200"/>
      <c r="RTF5" s="200"/>
      <c r="RTG5" s="200"/>
      <c r="RTH5" s="200"/>
      <c r="RTI5" s="200"/>
      <c r="RTJ5" s="200"/>
      <c r="RTK5" s="200"/>
      <c r="RTL5" s="200"/>
      <c r="RTM5" s="200"/>
      <c r="RTN5" s="200"/>
      <c r="RTO5" s="200"/>
      <c r="RTP5" s="200"/>
      <c r="RTQ5" s="200"/>
      <c r="RTR5" s="200"/>
      <c r="RTS5" s="200"/>
      <c r="RTT5" s="200"/>
      <c r="RTU5" s="200"/>
      <c r="RTV5" s="200"/>
      <c r="RTW5" s="200"/>
      <c r="RTX5" s="200"/>
      <c r="RTY5" s="200"/>
      <c r="RTZ5" s="200"/>
      <c r="RUA5" s="200"/>
      <c r="RUB5" s="200"/>
      <c r="RUC5" s="200"/>
      <c r="RUD5" s="200"/>
      <c r="RUE5" s="200"/>
      <c r="RUF5" s="200"/>
      <c r="RUG5" s="200"/>
      <c r="RUH5" s="200"/>
      <c r="RUI5" s="200"/>
      <c r="RUJ5" s="200"/>
      <c r="RUK5" s="200"/>
      <c r="RUL5" s="200"/>
      <c r="RUM5" s="200"/>
      <c r="RUN5" s="200"/>
      <c r="RUO5" s="200"/>
      <c r="RUP5" s="200"/>
      <c r="RUQ5" s="200"/>
      <c r="RUR5" s="200"/>
      <c r="RUS5" s="200"/>
      <c r="RUT5" s="200"/>
      <c r="RUU5" s="200"/>
      <c r="RUV5" s="200"/>
      <c r="RUW5" s="200"/>
      <c r="RUX5" s="200"/>
      <c r="RUY5" s="200"/>
      <c r="RUZ5" s="200"/>
      <c r="RVA5" s="200"/>
      <c r="RVB5" s="200"/>
      <c r="RVC5" s="200"/>
      <c r="RVD5" s="200"/>
      <c r="RVE5" s="200"/>
      <c r="RVF5" s="200"/>
      <c r="RVG5" s="200"/>
      <c r="RVH5" s="200"/>
      <c r="RVI5" s="200"/>
      <c r="RVJ5" s="200"/>
      <c r="RVK5" s="200"/>
      <c r="RVL5" s="200"/>
      <c r="RVM5" s="200"/>
      <c r="RVN5" s="200"/>
      <c r="RVO5" s="200"/>
      <c r="RVP5" s="200"/>
      <c r="RVQ5" s="200"/>
      <c r="RVR5" s="200"/>
      <c r="RVS5" s="200"/>
      <c r="RVT5" s="200"/>
      <c r="RVU5" s="200"/>
      <c r="RVV5" s="200"/>
      <c r="RVW5" s="200"/>
      <c r="RVX5" s="200"/>
      <c r="RVY5" s="200"/>
      <c r="RVZ5" s="200"/>
      <c r="RWA5" s="200"/>
      <c r="RWB5" s="200"/>
      <c r="RWC5" s="200"/>
      <c r="RWD5" s="200"/>
      <c r="RWE5" s="200"/>
      <c r="RWF5" s="200"/>
      <c r="RWG5" s="200"/>
      <c r="RWH5" s="200"/>
      <c r="RWI5" s="200"/>
      <c r="RWJ5" s="200"/>
      <c r="RWK5" s="200"/>
      <c r="RWL5" s="200"/>
      <c r="RWM5" s="200"/>
      <c r="RWN5" s="200"/>
      <c r="RWO5" s="200"/>
      <c r="RWP5" s="200"/>
      <c r="RWQ5" s="200"/>
      <c r="RWR5" s="200"/>
      <c r="RWS5" s="200"/>
      <c r="RWT5" s="200"/>
      <c r="RWU5" s="200"/>
      <c r="RWV5" s="200"/>
      <c r="RWW5" s="200"/>
      <c r="RWX5" s="200"/>
      <c r="RWY5" s="200"/>
      <c r="RWZ5" s="200"/>
      <c r="RXA5" s="200"/>
      <c r="RXB5" s="200"/>
      <c r="RXC5" s="200"/>
      <c r="RXD5" s="200"/>
      <c r="RXE5" s="200"/>
      <c r="RXF5" s="200"/>
      <c r="RXG5" s="200"/>
      <c r="RXH5" s="200"/>
      <c r="RXI5" s="200"/>
      <c r="RXJ5" s="200"/>
      <c r="RXK5" s="200"/>
      <c r="RXL5" s="200"/>
      <c r="RXM5" s="200"/>
      <c r="RXN5" s="200"/>
      <c r="RXO5" s="200"/>
      <c r="RXP5" s="200"/>
      <c r="RXQ5" s="200"/>
      <c r="RXR5" s="200"/>
      <c r="RXS5" s="200"/>
      <c r="RXT5" s="200"/>
      <c r="RXU5" s="200"/>
      <c r="RXV5" s="200"/>
      <c r="RXW5" s="200"/>
      <c r="RXX5" s="200"/>
      <c r="RXY5" s="200"/>
      <c r="RXZ5" s="200"/>
      <c r="RYA5" s="200"/>
      <c r="RYB5" s="200"/>
      <c r="RYC5" s="200"/>
      <c r="RYD5" s="200"/>
      <c r="RYE5" s="200"/>
      <c r="RYF5" s="200"/>
      <c r="RYG5" s="200"/>
      <c r="RYH5" s="200"/>
      <c r="RYI5" s="200"/>
      <c r="RYJ5" s="200"/>
      <c r="RYK5" s="200"/>
      <c r="RYL5" s="200"/>
      <c r="RYM5" s="200"/>
      <c r="RYN5" s="200"/>
      <c r="RYO5" s="200"/>
      <c r="RYP5" s="200"/>
      <c r="RYQ5" s="200"/>
      <c r="RYR5" s="200"/>
      <c r="RYS5" s="200"/>
      <c r="RYT5" s="200"/>
      <c r="RYU5" s="200"/>
      <c r="RYV5" s="200"/>
      <c r="RYW5" s="200"/>
      <c r="RYX5" s="200"/>
      <c r="RYY5" s="200"/>
      <c r="RYZ5" s="200"/>
      <c r="RZA5" s="200"/>
      <c r="RZB5" s="200"/>
      <c r="RZC5" s="200"/>
      <c r="RZD5" s="200"/>
      <c r="RZE5" s="200"/>
      <c r="RZF5" s="200"/>
      <c r="RZG5" s="200"/>
      <c r="RZH5" s="200"/>
      <c r="RZI5" s="200"/>
      <c r="RZJ5" s="200"/>
      <c r="RZK5" s="200"/>
      <c r="RZL5" s="200"/>
      <c r="RZM5" s="200"/>
      <c r="RZN5" s="200"/>
      <c r="RZO5" s="200"/>
      <c r="RZP5" s="200"/>
      <c r="RZQ5" s="200"/>
      <c r="RZR5" s="200"/>
      <c r="RZS5" s="200"/>
      <c r="RZT5" s="200"/>
      <c r="RZU5" s="200"/>
      <c r="RZV5" s="200"/>
      <c r="RZW5" s="200"/>
      <c r="RZX5" s="200"/>
      <c r="RZY5" s="200"/>
      <c r="RZZ5" s="200"/>
      <c r="SAA5" s="200"/>
      <c r="SAB5" s="200"/>
      <c r="SAC5" s="200"/>
      <c r="SAD5" s="200"/>
      <c r="SAE5" s="200"/>
      <c r="SAF5" s="200"/>
      <c r="SAG5" s="200"/>
      <c r="SAH5" s="200"/>
      <c r="SAI5" s="200"/>
      <c r="SAJ5" s="200"/>
      <c r="SAK5" s="200"/>
      <c r="SAL5" s="200"/>
      <c r="SAM5" s="200"/>
      <c r="SAN5" s="200"/>
      <c r="SAO5" s="200"/>
      <c r="SAP5" s="200"/>
      <c r="SAQ5" s="200"/>
      <c r="SAR5" s="200"/>
      <c r="SAS5" s="200"/>
      <c r="SAT5" s="200"/>
      <c r="SAU5" s="200"/>
      <c r="SAV5" s="200"/>
      <c r="SAW5" s="200"/>
      <c r="SAX5" s="200"/>
      <c r="SAY5" s="200"/>
      <c r="SAZ5" s="200"/>
      <c r="SBA5" s="200"/>
      <c r="SBB5" s="200"/>
      <c r="SBC5" s="200"/>
      <c r="SBD5" s="200"/>
      <c r="SBE5" s="200"/>
      <c r="SBF5" s="200"/>
      <c r="SBG5" s="200"/>
      <c r="SBH5" s="200"/>
      <c r="SBI5" s="200"/>
      <c r="SBJ5" s="200"/>
      <c r="SBK5" s="200"/>
      <c r="SBL5" s="200"/>
      <c r="SBM5" s="200"/>
      <c r="SBN5" s="200"/>
      <c r="SBO5" s="200"/>
      <c r="SBP5" s="200"/>
      <c r="SBQ5" s="200"/>
      <c r="SBR5" s="200"/>
      <c r="SBS5" s="200"/>
      <c r="SBT5" s="200"/>
      <c r="SBU5" s="200"/>
      <c r="SBV5" s="200"/>
      <c r="SBW5" s="200"/>
      <c r="SBX5" s="200"/>
      <c r="SBY5" s="200"/>
      <c r="SBZ5" s="200"/>
      <c r="SCA5" s="200"/>
      <c r="SCB5" s="200"/>
      <c r="SCC5" s="200"/>
      <c r="SCD5" s="200"/>
      <c r="SCE5" s="200"/>
      <c r="SCF5" s="200"/>
      <c r="SCG5" s="200"/>
      <c r="SCH5" s="200"/>
      <c r="SCI5" s="200"/>
      <c r="SCJ5" s="200"/>
      <c r="SCK5" s="200"/>
      <c r="SCL5" s="200"/>
      <c r="SCM5" s="200"/>
      <c r="SCN5" s="200"/>
      <c r="SCO5" s="200"/>
      <c r="SCP5" s="200"/>
      <c r="SCQ5" s="200"/>
      <c r="SCR5" s="200"/>
      <c r="SCS5" s="200"/>
      <c r="SCT5" s="200"/>
      <c r="SCU5" s="200"/>
      <c r="SCV5" s="200"/>
      <c r="SCW5" s="200"/>
      <c r="SCX5" s="200"/>
      <c r="SCY5" s="200"/>
      <c r="SCZ5" s="200"/>
      <c r="SDA5" s="200"/>
      <c r="SDB5" s="200"/>
      <c r="SDC5" s="200"/>
      <c r="SDD5" s="200"/>
      <c r="SDE5" s="200"/>
      <c r="SDF5" s="200"/>
      <c r="SDG5" s="200"/>
      <c r="SDH5" s="200"/>
      <c r="SDI5" s="200"/>
      <c r="SDJ5" s="200"/>
      <c r="SDK5" s="200"/>
      <c r="SDL5" s="200"/>
      <c r="SDM5" s="200"/>
      <c r="SDN5" s="200"/>
      <c r="SDO5" s="200"/>
      <c r="SDP5" s="200"/>
      <c r="SDQ5" s="200"/>
      <c r="SDR5" s="200"/>
      <c r="SDS5" s="200"/>
      <c r="SDT5" s="200"/>
      <c r="SDU5" s="200"/>
      <c r="SDV5" s="200"/>
      <c r="SDW5" s="200"/>
      <c r="SDX5" s="200"/>
      <c r="SDY5" s="200"/>
      <c r="SDZ5" s="200"/>
      <c r="SEA5" s="200"/>
      <c r="SEB5" s="200"/>
      <c r="SEC5" s="200"/>
      <c r="SED5" s="200"/>
      <c r="SEE5" s="200"/>
      <c r="SEF5" s="200"/>
      <c r="SEG5" s="200"/>
      <c r="SEH5" s="200"/>
      <c r="SEI5" s="200"/>
      <c r="SEJ5" s="200"/>
      <c r="SEK5" s="200"/>
      <c r="SEL5" s="200"/>
      <c r="SEM5" s="200"/>
      <c r="SEN5" s="200"/>
      <c r="SEO5" s="200"/>
      <c r="SEP5" s="200"/>
      <c r="SEQ5" s="200"/>
      <c r="SER5" s="200"/>
      <c r="SES5" s="200"/>
      <c r="SET5" s="200"/>
      <c r="SEU5" s="200"/>
      <c r="SEV5" s="200"/>
      <c r="SEW5" s="200"/>
      <c r="SEX5" s="200"/>
      <c r="SEY5" s="200"/>
      <c r="SEZ5" s="200"/>
      <c r="SFA5" s="200"/>
      <c r="SFB5" s="200"/>
      <c r="SFC5" s="200"/>
      <c r="SFD5" s="200"/>
      <c r="SFE5" s="200"/>
      <c r="SFF5" s="200"/>
      <c r="SFG5" s="200"/>
      <c r="SFH5" s="200"/>
      <c r="SFI5" s="200"/>
      <c r="SFJ5" s="200"/>
      <c r="SFK5" s="200"/>
      <c r="SFL5" s="200"/>
      <c r="SFM5" s="200"/>
      <c r="SFN5" s="200"/>
      <c r="SFO5" s="200"/>
      <c r="SFP5" s="200"/>
      <c r="SFQ5" s="200"/>
      <c r="SFR5" s="200"/>
      <c r="SFS5" s="200"/>
      <c r="SFT5" s="200"/>
      <c r="SFU5" s="200"/>
      <c r="SFV5" s="200"/>
      <c r="SFW5" s="200"/>
      <c r="SFX5" s="200"/>
      <c r="SFY5" s="200"/>
      <c r="SFZ5" s="200"/>
      <c r="SGA5" s="200"/>
      <c r="SGB5" s="200"/>
      <c r="SGC5" s="200"/>
      <c r="SGD5" s="200"/>
      <c r="SGE5" s="200"/>
      <c r="SGF5" s="200"/>
      <c r="SGG5" s="200"/>
      <c r="SGH5" s="200"/>
      <c r="SGI5" s="200"/>
      <c r="SGJ5" s="200"/>
      <c r="SGK5" s="200"/>
      <c r="SGL5" s="200"/>
      <c r="SGM5" s="200"/>
      <c r="SGN5" s="200"/>
      <c r="SGO5" s="200"/>
      <c r="SGP5" s="200"/>
      <c r="SGQ5" s="200"/>
      <c r="SGR5" s="200"/>
      <c r="SGS5" s="200"/>
      <c r="SGT5" s="200"/>
      <c r="SGU5" s="200"/>
      <c r="SGV5" s="200"/>
      <c r="SGW5" s="200"/>
      <c r="SGX5" s="200"/>
      <c r="SGY5" s="200"/>
      <c r="SGZ5" s="200"/>
      <c r="SHA5" s="200"/>
      <c r="SHB5" s="200"/>
      <c r="SHC5" s="200"/>
      <c r="SHD5" s="200"/>
      <c r="SHE5" s="200"/>
      <c r="SHF5" s="200"/>
      <c r="SHG5" s="200"/>
      <c r="SHH5" s="200"/>
      <c r="SHI5" s="200"/>
      <c r="SHJ5" s="200"/>
      <c r="SHK5" s="200"/>
      <c r="SHL5" s="200"/>
      <c r="SHM5" s="200"/>
      <c r="SHN5" s="200"/>
      <c r="SHO5" s="200"/>
      <c r="SHP5" s="200"/>
      <c r="SHQ5" s="200"/>
      <c r="SHR5" s="200"/>
      <c r="SHS5" s="200"/>
      <c r="SHT5" s="200"/>
      <c r="SHU5" s="200"/>
      <c r="SHV5" s="200"/>
      <c r="SHW5" s="200"/>
      <c r="SHX5" s="200"/>
      <c r="SHY5" s="200"/>
      <c r="SHZ5" s="200"/>
      <c r="SIA5" s="200"/>
      <c r="SIB5" s="200"/>
      <c r="SIC5" s="200"/>
      <c r="SID5" s="200"/>
      <c r="SIE5" s="200"/>
      <c r="SIF5" s="200"/>
      <c r="SIG5" s="200"/>
      <c r="SIH5" s="200"/>
      <c r="SII5" s="200"/>
      <c r="SIJ5" s="200"/>
      <c r="SIK5" s="200"/>
      <c r="SIL5" s="200"/>
      <c r="SIM5" s="200"/>
      <c r="SIN5" s="200"/>
      <c r="SIO5" s="200"/>
      <c r="SIP5" s="200"/>
      <c r="SIQ5" s="200"/>
      <c r="SIR5" s="200"/>
      <c r="SIS5" s="200"/>
      <c r="SIT5" s="200"/>
      <c r="SIU5" s="200"/>
      <c r="SIV5" s="200"/>
      <c r="SIW5" s="200"/>
      <c r="SIX5" s="200"/>
      <c r="SIY5" s="200"/>
      <c r="SIZ5" s="200"/>
      <c r="SJA5" s="200"/>
      <c r="SJB5" s="200"/>
      <c r="SJC5" s="200"/>
      <c r="SJD5" s="200"/>
      <c r="SJE5" s="200"/>
      <c r="SJF5" s="200"/>
      <c r="SJG5" s="200"/>
      <c r="SJH5" s="200"/>
      <c r="SJI5" s="200"/>
      <c r="SJJ5" s="200"/>
      <c r="SJK5" s="200"/>
      <c r="SJL5" s="200"/>
      <c r="SJM5" s="200"/>
      <c r="SJN5" s="200"/>
      <c r="SJO5" s="200"/>
      <c r="SJP5" s="200"/>
      <c r="SJQ5" s="200"/>
      <c r="SJR5" s="200"/>
      <c r="SJS5" s="200"/>
      <c r="SJT5" s="200"/>
      <c r="SJU5" s="200"/>
      <c r="SJV5" s="200"/>
      <c r="SJW5" s="200"/>
      <c r="SJX5" s="200"/>
      <c r="SJY5" s="200"/>
      <c r="SJZ5" s="200"/>
      <c r="SKA5" s="200"/>
      <c r="SKB5" s="200"/>
      <c r="SKC5" s="200"/>
      <c r="SKD5" s="200"/>
      <c r="SKE5" s="200"/>
      <c r="SKF5" s="200"/>
      <c r="SKG5" s="200"/>
      <c r="SKH5" s="200"/>
      <c r="SKI5" s="200"/>
      <c r="SKJ5" s="200"/>
      <c r="SKK5" s="200"/>
      <c r="SKL5" s="200"/>
      <c r="SKM5" s="200"/>
      <c r="SKN5" s="200"/>
      <c r="SKO5" s="200"/>
      <c r="SKP5" s="200"/>
      <c r="SKQ5" s="200"/>
      <c r="SKR5" s="200"/>
      <c r="SKS5" s="200"/>
      <c r="SKT5" s="200"/>
      <c r="SKU5" s="200"/>
      <c r="SKV5" s="200"/>
      <c r="SKW5" s="200"/>
      <c r="SKX5" s="200"/>
      <c r="SKY5" s="200"/>
      <c r="SKZ5" s="200"/>
      <c r="SLA5" s="200"/>
      <c r="SLB5" s="200"/>
      <c r="SLC5" s="200"/>
      <c r="SLD5" s="200"/>
      <c r="SLE5" s="200"/>
      <c r="SLF5" s="200"/>
      <c r="SLG5" s="200"/>
      <c r="SLH5" s="200"/>
      <c r="SLI5" s="200"/>
      <c r="SLJ5" s="200"/>
      <c r="SLK5" s="200"/>
      <c r="SLL5" s="200"/>
      <c r="SLM5" s="200"/>
      <c r="SLN5" s="200"/>
      <c r="SLO5" s="200"/>
      <c r="SLP5" s="200"/>
      <c r="SLQ5" s="200"/>
      <c r="SLR5" s="200"/>
      <c r="SLS5" s="200"/>
      <c r="SLT5" s="200"/>
      <c r="SLU5" s="200"/>
      <c r="SLV5" s="200"/>
      <c r="SLW5" s="200"/>
      <c r="SLX5" s="200"/>
      <c r="SLY5" s="200"/>
      <c r="SLZ5" s="200"/>
      <c r="SMA5" s="200"/>
      <c r="SMB5" s="200"/>
      <c r="SMC5" s="200"/>
      <c r="SMD5" s="200"/>
      <c r="SME5" s="200"/>
      <c r="SMF5" s="200"/>
      <c r="SMG5" s="200"/>
      <c r="SMH5" s="200"/>
      <c r="SMI5" s="200"/>
      <c r="SMJ5" s="200"/>
      <c r="SMK5" s="200"/>
      <c r="SML5" s="200"/>
      <c r="SMM5" s="200"/>
      <c r="SMN5" s="200"/>
      <c r="SMO5" s="200"/>
      <c r="SMP5" s="200"/>
      <c r="SMQ5" s="200"/>
      <c r="SMR5" s="200"/>
      <c r="SMS5" s="200"/>
      <c r="SMT5" s="200"/>
      <c r="SMU5" s="200"/>
      <c r="SMV5" s="200"/>
      <c r="SMW5" s="200"/>
      <c r="SMX5" s="200"/>
      <c r="SMY5" s="200"/>
      <c r="SMZ5" s="200"/>
      <c r="SNA5" s="200"/>
      <c r="SNB5" s="200"/>
      <c r="SNC5" s="200"/>
      <c r="SND5" s="200"/>
      <c r="SNE5" s="200"/>
      <c r="SNF5" s="200"/>
      <c r="SNG5" s="200"/>
      <c r="SNH5" s="200"/>
      <c r="SNI5" s="200"/>
      <c r="SNJ5" s="200"/>
      <c r="SNK5" s="200"/>
      <c r="SNL5" s="200"/>
      <c r="SNM5" s="200"/>
      <c r="SNN5" s="200"/>
      <c r="SNO5" s="200"/>
      <c r="SNP5" s="200"/>
      <c r="SNQ5" s="200"/>
      <c r="SNR5" s="200"/>
      <c r="SNS5" s="200"/>
      <c r="SNT5" s="200"/>
      <c r="SNU5" s="200"/>
      <c r="SNV5" s="200"/>
      <c r="SNW5" s="200"/>
      <c r="SNX5" s="200"/>
      <c r="SNY5" s="200"/>
      <c r="SNZ5" s="200"/>
      <c r="SOA5" s="200"/>
      <c r="SOB5" s="200"/>
      <c r="SOC5" s="200"/>
      <c r="SOD5" s="200"/>
      <c r="SOE5" s="200"/>
      <c r="SOF5" s="200"/>
      <c r="SOG5" s="200"/>
      <c r="SOH5" s="200"/>
      <c r="SOI5" s="200"/>
      <c r="SOJ5" s="200"/>
      <c r="SOK5" s="200"/>
      <c r="SOL5" s="200"/>
      <c r="SOM5" s="200"/>
      <c r="SON5" s="200"/>
      <c r="SOO5" s="200"/>
      <c r="SOP5" s="200"/>
      <c r="SOQ5" s="200"/>
      <c r="SOR5" s="200"/>
      <c r="SOS5" s="200"/>
      <c r="SOT5" s="200"/>
      <c r="SOU5" s="200"/>
      <c r="SOV5" s="200"/>
      <c r="SOW5" s="200"/>
      <c r="SOX5" s="200"/>
      <c r="SOY5" s="200"/>
      <c r="SOZ5" s="200"/>
      <c r="SPA5" s="200"/>
      <c r="SPB5" s="200"/>
      <c r="SPC5" s="200"/>
      <c r="SPD5" s="200"/>
      <c r="SPE5" s="200"/>
      <c r="SPF5" s="200"/>
      <c r="SPG5" s="200"/>
      <c r="SPH5" s="200"/>
      <c r="SPI5" s="200"/>
      <c r="SPJ5" s="200"/>
      <c r="SPK5" s="200"/>
      <c r="SPL5" s="200"/>
      <c r="SPM5" s="200"/>
      <c r="SPN5" s="200"/>
      <c r="SPO5" s="200"/>
      <c r="SPP5" s="200"/>
      <c r="SPQ5" s="200"/>
      <c r="SPR5" s="200"/>
      <c r="SPS5" s="200"/>
      <c r="SPT5" s="200"/>
      <c r="SPU5" s="200"/>
      <c r="SPV5" s="200"/>
      <c r="SPW5" s="200"/>
      <c r="SPX5" s="200"/>
      <c r="SPY5" s="200"/>
      <c r="SPZ5" s="200"/>
      <c r="SQA5" s="200"/>
      <c r="SQB5" s="200"/>
      <c r="SQC5" s="200"/>
      <c r="SQD5" s="200"/>
      <c r="SQE5" s="200"/>
      <c r="SQF5" s="200"/>
      <c r="SQG5" s="200"/>
      <c r="SQH5" s="200"/>
      <c r="SQI5" s="200"/>
      <c r="SQJ5" s="200"/>
      <c r="SQK5" s="200"/>
      <c r="SQL5" s="200"/>
      <c r="SQM5" s="200"/>
      <c r="SQN5" s="200"/>
      <c r="SQO5" s="200"/>
      <c r="SQP5" s="200"/>
      <c r="SQQ5" s="200"/>
      <c r="SQR5" s="200"/>
      <c r="SQS5" s="200"/>
      <c r="SQT5" s="200"/>
      <c r="SQU5" s="200"/>
      <c r="SQV5" s="200"/>
      <c r="SQW5" s="200"/>
      <c r="SQX5" s="200"/>
      <c r="SQY5" s="200"/>
      <c r="SQZ5" s="200"/>
      <c r="SRA5" s="200"/>
      <c r="SRB5" s="200"/>
      <c r="SRC5" s="200"/>
      <c r="SRD5" s="200"/>
      <c r="SRE5" s="200"/>
      <c r="SRF5" s="200"/>
      <c r="SRG5" s="200"/>
      <c r="SRH5" s="200"/>
      <c r="SRI5" s="200"/>
      <c r="SRJ5" s="200"/>
      <c r="SRK5" s="200"/>
      <c r="SRL5" s="200"/>
      <c r="SRM5" s="200"/>
      <c r="SRN5" s="200"/>
      <c r="SRO5" s="200"/>
      <c r="SRP5" s="200"/>
      <c r="SRQ5" s="200"/>
      <c r="SRR5" s="200"/>
      <c r="SRS5" s="200"/>
      <c r="SRT5" s="200"/>
      <c r="SRU5" s="200"/>
      <c r="SRV5" s="200"/>
      <c r="SRW5" s="200"/>
      <c r="SRX5" s="200"/>
      <c r="SRY5" s="200"/>
      <c r="SRZ5" s="200"/>
      <c r="SSA5" s="200"/>
      <c r="SSB5" s="200"/>
      <c r="SSC5" s="200"/>
      <c r="SSD5" s="200"/>
      <c r="SSE5" s="200"/>
      <c r="SSF5" s="200"/>
      <c r="SSG5" s="200"/>
      <c r="SSH5" s="200"/>
      <c r="SSI5" s="200"/>
      <c r="SSJ5" s="200"/>
      <c r="SSK5" s="200"/>
      <c r="SSL5" s="200"/>
      <c r="SSM5" s="200"/>
      <c r="SSN5" s="200"/>
      <c r="SSO5" s="200"/>
      <c r="SSP5" s="200"/>
      <c r="SSQ5" s="200"/>
      <c r="SSR5" s="200"/>
      <c r="SSS5" s="200"/>
      <c r="SST5" s="200"/>
      <c r="SSU5" s="200"/>
      <c r="SSV5" s="200"/>
      <c r="SSW5" s="200"/>
      <c r="SSX5" s="200"/>
      <c r="SSY5" s="200"/>
      <c r="SSZ5" s="200"/>
      <c r="STA5" s="200"/>
      <c r="STB5" s="200"/>
      <c r="STC5" s="200"/>
      <c r="STD5" s="200"/>
      <c r="STE5" s="200"/>
      <c r="STF5" s="200"/>
      <c r="STG5" s="200"/>
      <c r="STH5" s="200"/>
      <c r="STI5" s="200"/>
      <c r="STJ5" s="200"/>
      <c r="STK5" s="200"/>
      <c r="STL5" s="200"/>
      <c r="STM5" s="200"/>
      <c r="STN5" s="200"/>
      <c r="STO5" s="200"/>
      <c r="STP5" s="200"/>
      <c r="STQ5" s="200"/>
      <c r="STR5" s="200"/>
      <c r="STS5" s="200"/>
      <c r="STT5" s="200"/>
      <c r="STU5" s="200"/>
      <c r="STV5" s="200"/>
      <c r="STW5" s="200"/>
      <c r="STX5" s="200"/>
      <c r="STY5" s="200"/>
      <c r="STZ5" s="200"/>
      <c r="SUA5" s="200"/>
      <c r="SUB5" s="200"/>
      <c r="SUC5" s="200"/>
      <c r="SUD5" s="200"/>
      <c r="SUE5" s="200"/>
      <c r="SUF5" s="200"/>
      <c r="SUG5" s="200"/>
      <c r="SUH5" s="200"/>
      <c r="SUI5" s="200"/>
      <c r="SUJ5" s="200"/>
      <c r="SUK5" s="200"/>
      <c r="SUL5" s="200"/>
      <c r="SUM5" s="200"/>
      <c r="SUN5" s="200"/>
      <c r="SUO5" s="200"/>
      <c r="SUP5" s="200"/>
      <c r="SUQ5" s="200"/>
      <c r="SUR5" s="200"/>
      <c r="SUS5" s="200"/>
      <c r="SUT5" s="200"/>
      <c r="SUU5" s="200"/>
      <c r="SUV5" s="200"/>
      <c r="SUW5" s="200"/>
      <c r="SUX5" s="200"/>
      <c r="SUY5" s="200"/>
      <c r="SUZ5" s="200"/>
      <c r="SVA5" s="200"/>
      <c r="SVB5" s="200"/>
      <c r="SVC5" s="200"/>
      <c r="SVD5" s="200"/>
      <c r="SVE5" s="200"/>
      <c r="SVF5" s="200"/>
      <c r="SVG5" s="200"/>
      <c r="SVH5" s="200"/>
      <c r="SVI5" s="200"/>
      <c r="SVJ5" s="200"/>
      <c r="SVK5" s="200"/>
      <c r="SVL5" s="200"/>
      <c r="SVM5" s="200"/>
      <c r="SVN5" s="200"/>
      <c r="SVO5" s="200"/>
      <c r="SVP5" s="200"/>
      <c r="SVQ5" s="200"/>
      <c r="SVR5" s="200"/>
      <c r="SVS5" s="200"/>
      <c r="SVT5" s="200"/>
      <c r="SVU5" s="200"/>
      <c r="SVV5" s="200"/>
      <c r="SVW5" s="200"/>
      <c r="SVX5" s="200"/>
      <c r="SVY5" s="200"/>
      <c r="SVZ5" s="200"/>
      <c r="SWA5" s="200"/>
      <c r="SWB5" s="200"/>
      <c r="SWC5" s="200"/>
      <c r="SWD5" s="200"/>
      <c r="SWE5" s="200"/>
      <c r="SWF5" s="200"/>
      <c r="SWG5" s="200"/>
      <c r="SWH5" s="200"/>
      <c r="SWI5" s="200"/>
      <c r="SWJ5" s="200"/>
      <c r="SWK5" s="200"/>
      <c r="SWL5" s="200"/>
      <c r="SWM5" s="200"/>
      <c r="SWN5" s="200"/>
      <c r="SWO5" s="200"/>
      <c r="SWP5" s="200"/>
      <c r="SWQ5" s="200"/>
      <c r="SWR5" s="200"/>
      <c r="SWS5" s="200"/>
      <c r="SWT5" s="200"/>
      <c r="SWU5" s="200"/>
      <c r="SWV5" s="200"/>
      <c r="SWW5" s="200"/>
      <c r="SWX5" s="200"/>
      <c r="SWY5" s="200"/>
      <c r="SWZ5" s="200"/>
      <c r="SXA5" s="200"/>
      <c r="SXB5" s="200"/>
      <c r="SXC5" s="200"/>
      <c r="SXD5" s="200"/>
      <c r="SXE5" s="200"/>
      <c r="SXF5" s="200"/>
      <c r="SXG5" s="200"/>
      <c r="SXH5" s="200"/>
      <c r="SXI5" s="200"/>
      <c r="SXJ5" s="200"/>
      <c r="SXK5" s="200"/>
      <c r="SXL5" s="200"/>
      <c r="SXM5" s="200"/>
      <c r="SXN5" s="200"/>
      <c r="SXO5" s="200"/>
      <c r="SXP5" s="200"/>
      <c r="SXQ5" s="200"/>
      <c r="SXR5" s="200"/>
      <c r="SXS5" s="200"/>
      <c r="SXT5" s="200"/>
      <c r="SXU5" s="200"/>
      <c r="SXV5" s="200"/>
      <c r="SXW5" s="200"/>
      <c r="SXX5" s="200"/>
      <c r="SXY5" s="200"/>
      <c r="SXZ5" s="200"/>
      <c r="SYA5" s="200"/>
      <c r="SYB5" s="200"/>
      <c r="SYC5" s="200"/>
      <c r="SYD5" s="200"/>
      <c r="SYE5" s="200"/>
      <c r="SYF5" s="200"/>
      <c r="SYG5" s="200"/>
      <c r="SYH5" s="200"/>
      <c r="SYI5" s="200"/>
      <c r="SYJ5" s="200"/>
      <c r="SYK5" s="200"/>
      <c r="SYL5" s="200"/>
      <c r="SYM5" s="200"/>
      <c r="SYN5" s="200"/>
      <c r="SYO5" s="200"/>
      <c r="SYP5" s="200"/>
      <c r="SYQ5" s="200"/>
      <c r="SYR5" s="200"/>
      <c r="SYS5" s="200"/>
      <c r="SYT5" s="200"/>
      <c r="SYU5" s="200"/>
      <c r="SYV5" s="200"/>
      <c r="SYW5" s="200"/>
      <c r="SYX5" s="200"/>
      <c r="SYY5" s="200"/>
      <c r="SYZ5" s="200"/>
      <c r="SZA5" s="200"/>
      <c r="SZB5" s="200"/>
      <c r="SZC5" s="200"/>
      <c r="SZD5" s="200"/>
      <c r="SZE5" s="200"/>
      <c r="SZF5" s="200"/>
      <c r="SZG5" s="200"/>
      <c r="SZH5" s="200"/>
      <c r="SZI5" s="200"/>
      <c r="SZJ5" s="200"/>
      <c r="SZK5" s="200"/>
      <c r="SZL5" s="200"/>
      <c r="SZM5" s="200"/>
      <c r="SZN5" s="200"/>
      <c r="SZO5" s="200"/>
      <c r="SZP5" s="200"/>
      <c r="SZQ5" s="200"/>
      <c r="SZR5" s="200"/>
      <c r="SZS5" s="200"/>
      <c r="SZT5" s="200"/>
      <c r="SZU5" s="200"/>
      <c r="SZV5" s="200"/>
      <c r="SZW5" s="200"/>
      <c r="SZX5" s="200"/>
      <c r="SZY5" s="200"/>
      <c r="SZZ5" s="200"/>
      <c r="TAA5" s="200"/>
      <c r="TAB5" s="200"/>
      <c r="TAC5" s="200"/>
      <c r="TAD5" s="200"/>
      <c r="TAE5" s="200"/>
      <c r="TAF5" s="200"/>
      <c r="TAG5" s="200"/>
      <c r="TAH5" s="200"/>
      <c r="TAI5" s="200"/>
      <c r="TAJ5" s="200"/>
      <c r="TAK5" s="200"/>
      <c r="TAL5" s="200"/>
      <c r="TAM5" s="200"/>
      <c r="TAN5" s="200"/>
      <c r="TAO5" s="200"/>
      <c r="TAP5" s="200"/>
      <c r="TAQ5" s="200"/>
      <c r="TAR5" s="200"/>
      <c r="TAS5" s="200"/>
      <c r="TAT5" s="200"/>
      <c r="TAU5" s="200"/>
      <c r="TAV5" s="200"/>
      <c r="TAW5" s="200"/>
      <c r="TAX5" s="200"/>
      <c r="TAY5" s="200"/>
      <c r="TAZ5" s="200"/>
      <c r="TBA5" s="200"/>
      <c r="TBB5" s="200"/>
      <c r="TBC5" s="200"/>
      <c r="TBD5" s="200"/>
      <c r="TBE5" s="200"/>
      <c r="TBF5" s="200"/>
      <c r="TBG5" s="200"/>
      <c r="TBH5" s="200"/>
      <c r="TBI5" s="200"/>
      <c r="TBJ5" s="200"/>
      <c r="TBK5" s="200"/>
      <c r="TBL5" s="200"/>
      <c r="TBM5" s="200"/>
      <c r="TBN5" s="200"/>
      <c r="TBO5" s="200"/>
      <c r="TBP5" s="200"/>
      <c r="TBQ5" s="200"/>
      <c r="TBR5" s="200"/>
      <c r="TBS5" s="200"/>
      <c r="TBT5" s="200"/>
      <c r="TBU5" s="200"/>
      <c r="TBV5" s="200"/>
      <c r="TBW5" s="200"/>
      <c r="TBX5" s="200"/>
      <c r="TBY5" s="200"/>
      <c r="TBZ5" s="200"/>
      <c r="TCA5" s="200"/>
      <c r="TCB5" s="200"/>
      <c r="TCC5" s="200"/>
      <c r="TCD5" s="200"/>
      <c r="TCE5" s="200"/>
      <c r="TCF5" s="200"/>
      <c r="TCG5" s="200"/>
      <c r="TCH5" s="200"/>
      <c r="TCI5" s="200"/>
      <c r="TCJ5" s="200"/>
      <c r="TCK5" s="200"/>
      <c r="TCL5" s="200"/>
      <c r="TCM5" s="200"/>
      <c r="TCN5" s="200"/>
      <c r="TCO5" s="200"/>
      <c r="TCP5" s="200"/>
      <c r="TCQ5" s="200"/>
      <c r="TCR5" s="200"/>
      <c r="TCS5" s="200"/>
      <c r="TCT5" s="200"/>
      <c r="TCU5" s="200"/>
      <c r="TCV5" s="200"/>
      <c r="TCW5" s="200"/>
      <c r="TCX5" s="200"/>
      <c r="TCY5" s="200"/>
      <c r="TCZ5" s="200"/>
      <c r="TDA5" s="200"/>
      <c r="TDB5" s="200"/>
      <c r="TDC5" s="200"/>
      <c r="TDD5" s="200"/>
      <c r="TDE5" s="200"/>
      <c r="TDF5" s="200"/>
      <c r="TDG5" s="200"/>
      <c r="TDH5" s="200"/>
      <c r="TDI5" s="200"/>
      <c r="TDJ5" s="200"/>
      <c r="TDK5" s="200"/>
      <c r="TDL5" s="200"/>
      <c r="TDM5" s="200"/>
      <c r="TDN5" s="200"/>
      <c r="TDO5" s="200"/>
      <c r="TDP5" s="200"/>
      <c r="TDQ5" s="200"/>
      <c r="TDR5" s="200"/>
      <c r="TDS5" s="200"/>
      <c r="TDT5" s="200"/>
      <c r="TDU5" s="200"/>
      <c r="TDV5" s="200"/>
      <c r="TDW5" s="200"/>
      <c r="TDX5" s="200"/>
      <c r="TDY5" s="200"/>
      <c r="TDZ5" s="200"/>
      <c r="TEA5" s="200"/>
      <c r="TEB5" s="200"/>
      <c r="TEC5" s="200"/>
      <c r="TED5" s="200"/>
      <c r="TEE5" s="200"/>
      <c r="TEF5" s="200"/>
      <c r="TEG5" s="200"/>
      <c r="TEH5" s="200"/>
      <c r="TEI5" s="200"/>
      <c r="TEJ5" s="200"/>
      <c r="TEK5" s="200"/>
      <c r="TEL5" s="200"/>
      <c r="TEM5" s="200"/>
      <c r="TEN5" s="200"/>
      <c r="TEO5" s="200"/>
      <c r="TEP5" s="200"/>
      <c r="TEQ5" s="200"/>
      <c r="TER5" s="200"/>
      <c r="TES5" s="200"/>
      <c r="TET5" s="200"/>
      <c r="TEU5" s="200"/>
      <c r="TEV5" s="200"/>
      <c r="TEW5" s="200"/>
      <c r="TEX5" s="200"/>
      <c r="TEY5" s="200"/>
      <c r="TEZ5" s="200"/>
      <c r="TFA5" s="200"/>
      <c r="TFB5" s="200"/>
      <c r="TFC5" s="200"/>
      <c r="TFD5" s="200"/>
      <c r="TFE5" s="200"/>
      <c r="TFF5" s="200"/>
      <c r="TFG5" s="200"/>
      <c r="TFH5" s="200"/>
      <c r="TFI5" s="200"/>
      <c r="TFJ5" s="200"/>
      <c r="TFK5" s="200"/>
      <c r="TFL5" s="200"/>
      <c r="TFM5" s="200"/>
      <c r="TFN5" s="200"/>
      <c r="TFO5" s="200"/>
      <c r="TFP5" s="200"/>
      <c r="TFQ5" s="200"/>
      <c r="TFR5" s="200"/>
      <c r="TFS5" s="200"/>
      <c r="TFT5" s="200"/>
      <c r="TFU5" s="200"/>
      <c r="TFV5" s="200"/>
      <c r="TFW5" s="200"/>
      <c r="TFX5" s="200"/>
      <c r="TFY5" s="200"/>
      <c r="TFZ5" s="200"/>
      <c r="TGA5" s="200"/>
      <c r="TGB5" s="200"/>
      <c r="TGC5" s="200"/>
      <c r="TGD5" s="200"/>
      <c r="TGE5" s="200"/>
      <c r="TGF5" s="200"/>
      <c r="TGG5" s="200"/>
      <c r="TGH5" s="200"/>
      <c r="TGI5" s="200"/>
      <c r="TGJ5" s="200"/>
      <c r="TGK5" s="200"/>
      <c r="TGL5" s="200"/>
      <c r="TGM5" s="200"/>
      <c r="TGN5" s="200"/>
      <c r="TGO5" s="200"/>
      <c r="TGP5" s="200"/>
      <c r="TGQ5" s="200"/>
      <c r="TGR5" s="200"/>
      <c r="TGS5" s="200"/>
      <c r="TGT5" s="200"/>
      <c r="TGU5" s="200"/>
      <c r="TGV5" s="200"/>
      <c r="TGW5" s="200"/>
      <c r="TGX5" s="200"/>
      <c r="TGY5" s="200"/>
      <c r="TGZ5" s="200"/>
      <c r="THA5" s="200"/>
      <c r="THB5" s="200"/>
      <c r="THC5" s="200"/>
      <c r="THD5" s="200"/>
      <c r="THE5" s="200"/>
      <c r="THF5" s="200"/>
      <c r="THG5" s="200"/>
      <c r="THH5" s="200"/>
      <c r="THI5" s="200"/>
      <c r="THJ5" s="200"/>
      <c r="THK5" s="200"/>
      <c r="THL5" s="200"/>
      <c r="THM5" s="200"/>
      <c r="THN5" s="200"/>
      <c r="THO5" s="200"/>
      <c r="THP5" s="200"/>
      <c r="THQ5" s="200"/>
      <c r="THR5" s="200"/>
      <c r="THS5" s="200"/>
      <c r="THT5" s="200"/>
      <c r="THU5" s="200"/>
      <c r="THV5" s="200"/>
      <c r="THW5" s="200"/>
      <c r="THX5" s="200"/>
      <c r="THY5" s="200"/>
      <c r="THZ5" s="200"/>
      <c r="TIA5" s="200"/>
      <c r="TIB5" s="200"/>
      <c r="TIC5" s="200"/>
      <c r="TID5" s="200"/>
      <c r="TIE5" s="200"/>
      <c r="TIF5" s="200"/>
      <c r="TIG5" s="200"/>
      <c r="TIH5" s="200"/>
      <c r="TII5" s="200"/>
      <c r="TIJ5" s="200"/>
      <c r="TIK5" s="200"/>
      <c r="TIL5" s="200"/>
      <c r="TIM5" s="200"/>
      <c r="TIN5" s="200"/>
      <c r="TIO5" s="200"/>
      <c r="TIP5" s="200"/>
      <c r="TIQ5" s="200"/>
      <c r="TIR5" s="200"/>
      <c r="TIS5" s="200"/>
      <c r="TIT5" s="200"/>
      <c r="TIU5" s="200"/>
      <c r="TIV5" s="200"/>
      <c r="TIW5" s="200"/>
      <c r="TIX5" s="200"/>
      <c r="TIY5" s="200"/>
      <c r="TIZ5" s="200"/>
      <c r="TJA5" s="200"/>
      <c r="TJB5" s="200"/>
      <c r="TJC5" s="200"/>
      <c r="TJD5" s="200"/>
      <c r="TJE5" s="200"/>
      <c r="TJF5" s="200"/>
      <c r="TJG5" s="200"/>
      <c r="TJH5" s="200"/>
      <c r="TJI5" s="200"/>
      <c r="TJJ5" s="200"/>
      <c r="TJK5" s="200"/>
      <c r="TJL5" s="200"/>
      <c r="TJM5" s="200"/>
      <c r="TJN5" s="200"/>
      <c r="TJO5" s="200"/>
      <c r="TJP5" s="200"/>
      <c r="TJQ5" s="200"/>
      <c r="TJR5" s="200"/>
      <c r="TJS5" s="200"/>
      <c r="TJT5" s="200"/>
      <c r="TJU5" s="200"/>
      <c r="TJV5" s="200"/>
      <c r="TJW5" s="200"/>
      <c r="TJX5" s="200"/>
      <c r="TJY5" s="200"/>
      <c r="TJZ5" s="200"/>
      <c r="TKA5" s="200"/>
      <c r="TKB5" s="200"/>
      <c r="TKC5" s="200"/>
      <c r="TKD5" s="200"/>
      <c r="TKE5" s="200"/>
      <c r="TKF5" s="200"/>
      <c r="TKG5" s="200"/>
      <c r="TKH5" s="200"/>
      <c r="TKI5" s="200"/>
      <c r="TKJ5" s="200"/>
      <c r="TKK5" s="200"/>
      <c r="TKL5" s="200"/>
      <c r="TKM5" s="200"/>
      <c r="TKN5" s="200"/>
      <c r="TKO5" s="200"/>
      <c r="TKP5" s="200"/>
      <c r="TKQ5" s="200"/>
      <c r="TKR5" s="200"/>
      <c r="TKS5" s="200"/>
      <c r="TKT5" s="200"/>
      <c r="TKU5" s="200"/>
      <c r="TKV5" s="200"/>
      <c r="TKW5" s="200"/>
      <c r="TKX5" s="200"/>
      <c r="TKY5" s="200"/>
      <c r="TKZ5" s="200"/>
      <c r="TLA5" s="200"/>
      <c r="TLB5" s="200"/>
      <c r="TLC5" s="200"/>
      <c r="TLD5" s="200"/>
      <c r="TLE5" s="200"/>
      <c r="TLF5" s="200"/>
      <c r="TLG5" s="200"/>
      <c r="TLH5" s="200"/>
      <c r="TLI5" s="200"/>
      <c r="TLJ5" s="200"/>
      <c r="TLK5" s="200"/>
      <c r="TLL5" s="200"/>
      <c r="TLM5" s="200"/>
      <c r="TLN5" s="200"/>
      <c r="TLO5" s="200"/>
      <c r="TLP5" s="200"/>
      <c r="TLQ5" s="200"/>
      <c r="TLR5" s="200"/>
      <c r="TLS5" s="200"/>
      <c r="TLT5" s="200"/>
      <c r="TLU5" s="200"/>
      <c r="TLV5" s="200"/>
      <c r="TLW5" s="200"/>
      <c r="TLX5" s="200"/>
      <c r="TLY5" s="200"/>
      <c r="TLZ5" s="200"/>
      <c r="TMA5" s="200"/>
      <c r="TMB5" s="200"/>
      <c r="TMC5" s="200"/>
      <c r="TMD5" s="200"/>
      <c r="TME5" s="200"/>
      <c r="TMF5" s="200"/>
      <c r="TMG5" s="200"/>
      <c r="TMH5" s="200"/>
      <c r="TMI5" s="200"/>
      <c r="TMJ5" s="200"/>
      <c r="TMK5" s="200"/>
      <c r="TML5" s="200"/>
      <c r="TMM5" s="200"/>
      <c r="TMN5" s="200"/>
      <c r="TMO5" s="200"/>
      <c r="TMP5" s="200"/>
      <c r="TMQ5" s="200"/>
      <c r="TMR5" s="200"/>
      <c r="TMS5" s="200"/>
      <c r="TMT5" s="200"/>
      <c r="TMU5" s="200"/>
      <c r="TMV5" s="200"/>
      <c r="TMW5" s="200"/>
      <c r="TMX5" s="200"/>
      <c r="TMY5" s="200"/>
      <c r="TMZ5" s="200"/>
      <c r="TNA5" s="200"/>
      <c r="TNB5" s="200"/>
      <c r="TNC5" s="200"/>
      <c r="TND5" s="200"/>
      <c r="TNE5" s="200"/>
      <c r="TNF5" s="200"/>
      <c r="TNG5" s="200"/>
      <c r="TNH5" s="200"/>
      <c r="TNI5" s="200"/>
      <c r="TNJ5" s="200"/>
      <c r="TNK5" s="200"/>
      <c r="TNL5" s="200"/>
      <c r="TNM5" s="200"/>
      <c r="TNN5" s="200"/>
      <c r="TNO5" s="200"/>
      <c r="TNP5" s="200"/>
      <c r="TNQ5" s="200"/>
      <c r="TNR5" s="200"/>
      <c r="TNS5" s="200"/>
      <c r="TNT5" s="200"/>
      <c r="TNU5" s="200"/>
      <c r="TNV5" s="200"/>
      <c r="TNW5" s="200"/>
      <c r="TNX5" s="200"/>
      <c r="TNY5" s="200"/>
      <c r="TNZ5" s="200"/>
      <c r="TOA5" s="200"/>
      <c r="TOB5" s="200"/>
      <c r="TOC5" s="200"/>
      <c r="TOD5" s="200"/>
      <c r="TOE5" s="200"/>
      <c r="TOF5" s="200"/>
      <c r="TOG5" s="200"/>
      <c r="TOH5" s="200"/>
      <c r="TOI5" s="200"/>
      <c r="TOJ5" s="200"/>
      <c r="TOK5" s="200"/>
      <c r="TOL5" s="200"/>
      <c r="TOM5" s="200"/>
      <c r="TON5" s="200"/>
      <c r="TOO5" s="200"/>
      <c r="TOP5" s="200"/>
      <c r="TOQ5" s="200"/>
      <c r="TOR5" s="200"/>
      <c r="TOS5" s="200"/>
      <c r="TOT5" s="200"/>
      <c r="TOU5" s="200"/>
      <c r="TOV5" s="200"/>
      <c r="TOW5" s="200"/>
      <c r="TOX5" s="200"/>
      <c r="TOY5" s="200"/>
      <c r="TOZ5" s="200"/>
      <c r="TPA5" s="200"/>
      <c r="TPB5" s="200"/>
      <c r="TPC5" s="200"/>
      <c r="TPD5" s="200"/>
      <c r="TPE5" s="200"/>
      <c r="TPF5" s="200"/>
      <c r="TPG5" s="200"/>
      <c r="TPH5" s="200"/>
      <c r="TPI5" s="200"/>
      <c r="TPJ5" s="200"/>
      <c r="TPK5" s="200"/>
      <c r="TPL5" s="200"/>
      <c r="TPM5" s="200"/>
      <c r="TPN5" s="200"/>
      <c r="TPO5" s="200"/>
      <c r="TPP5" s="200"/>
      <c r="TPQ5" s="200"/>
      <c r="TPR5" s="200"/>
      <c r="TPS5" s="200"/>
      <c r="TPT5" s="200"/>
      <c r="TPU5" s="200"/>
      <c r="TPV5" s="200"/>
      <c r="TPW5" s="200"/>
      <c r="TPX5" s="200"/>
      <c r="TPY5" s="200"/>
      <c r="TPZ5" s="200"/>
      <c r="TQA5" s="200"/>
      <c r="TQB5" s="200"/>
      <c r="TQC5" s="200"/>
      <c r="TQD5" s="200"/>
      <c r="TQE5" s="200"/>
      <c r="TQF5" s="200"/>
      <c r="TQG5" s="200"/>
      <c r="TQH5" s="200"/>
      <c r="TQI5" s="200"/>
      <c r="TQJ5" s="200"/>
      <c r="TQK5" s="200"/>
      <c r="TQL5" s="200"/>
      <c r="TQM5" s="200"/>
      <c r="TQN5" s="200"/>
      <c r="TQO5" s="200"/>
      <c r="TQP5" s="200"/>
      <c r="TQQ5" s="200"/>
      <c r="TQR5" s="200"/>
      <c r="TQS5" s="200"/>
      <c r="TQT5" s="200"/>
      <c r="TQU5" s="200"/>
      <c r="TQV5" s="200"/>
      <c r="TQW5" s="200"/>
      <c r="TQX5" s="200"/>
      <c r="TQY5" s="200"/>
      <c r="TQZ5" s="200"/>
      <c r="TRA5" s="200"/>
      <c r="TRB5" s="200"/>
      <c r="TRC5" s="200"/>
      <c r="TRD5" s="200"/>
      <c r="TRE5" s="200"/>
      <c r="TRF5" s="200"/>
      <c r="TRG5" s="200"/>
      <c r="TRH5" s="200"/>
      <c r="TRI5" s="200"/>
      <c r="TRJ5" s="200"/>
      <c r="TRK5" s="200"/>
      <c r="TRL5" s="200"/>
      <c r="TRM5" s="200"/>
      <c r="TRN5" s="200"/>
      <c r="TRO5" s="200"/>
      <c r="TRP5" s="200"/>
      <c r="TRQ5" s="200"/>
      <c r="TRR5" s="200"/>
      <c r="TRS5" s="200"/>
      <c r="TRT5" s="200"/>
      <c r="TRU5" s="200"/>
      <c r="TRV5" s="200"/>
      <c r="TRW5" s="200"/>
      <c r="TRX5" s="200"/>
      <c r="TRY5" s="200"/>
      <c r="TRZ5" s="200"/>
      <c r="TSA5" s="200"/>
      <c r="TSB5" s="200"/>
      <c r="TSC5" s="200"/>
      <c r="TSD5" s="200"/>
      <c r="TSE5" s="200"/>
      <c r="TSF5" s="200"/>
      <c r="TSG5" s="200"/>
      <c r="TSH5" s="200"/>
      <c r="TSI5" s="200"/>
      <c r="TSJ5" s="200"/>
      <c r="TSK5" s="200"/>
      <c r="TSL5" s="200"/>
      <c r="TSM5" s="200"/>
      <c r="TSN5" s="200"/>
      <c r="TSO5" s="200"/>
      <c r="TSP5" s="200"/>
      <c r="TSQ5" s="200"/>
      <c r="TSR5" s="200"/>
      <c r="TSS5" s="200"/>
      <c r="TST5" s="200"/>
      <c r="TSU5" s="200"/>
      <c r="TSV5" s="200"/>
      <c r="TSW5" s="200"/>
      <c r="TSX5" s="200"/>
      <c r="TSY5" s="200"/>
      <c r="TSZ5" s="200"/>
      <c r="TTA5" s="200"/>
      <c r="TTB5" s="200"/>
      <c r="TTC5" s="200"/>
      <c r="TTD5" s="200"/>
      <c r="TTE5" s="200"/>
      <c r="TTF5" s="200"/>
      <c r="TTG5" s="200"/>
      <c r="TTH5" s="200"/>
      <c r="TTI5" s="200"/>
      <c r="TTJ5" s="200"/>
      <c r="TTK5" s="200"/>
      <c r="TTL5" s="200"/>
      <c r="TTM5" s="200"/>
      <c r="TTN5" s="200"/>
      <c r="TTO5" s="200"/>
      <c r="TTP5" s="200"/>
      <c r="TTQ5" s="200"/>
      <c r="TTR5" s="200"/>
      <c r="TTS5" s="200"/>
      <c r="TTT5" s="200"/>
      <c r="TTU5" s="200"/>
      <c r="TTV5" s="200"/>
      <c r="TTW5" s="200"/>
      <c r="TTX5" s="200"/>
      <c r="TTY5" s="200"/>
      <c r="TTZ5" s="200"/>
      <c r="TUA5" s="200"/>
      <c r="TUB5" s="200"/>
      <c r="TUC5" s="200"/>
      <c r="TUD5" s="200"/>
      <c r="TUE5" s="200"/>
      <c r="TUF5" s="200"/>
      <c r="TUG5" s="200"/>
      <c r="TUH5" s="200"/>
      <c r="TUI5" s="200"/>
      <c r="TUJ5" s="200"/>
      <c r="TUK5" s="200"/>
      <c r="TUL5" s="200"/>
      <c r="TUM5" s="200"/>
      <c r="TUN5" s="200"/>
      <c r="TUO5" s="200"/>
      <c r="TUP5" s="200"/>
      <c r="TUQ5" s="200"/>
      <c r="TUR5" s="200"/>
      <c r="TUS5" s="200"/>
      <c r="TUT5" s="200"/>
      <c r="TUU5" s="200"/>
      <c r="TUV5" s="200"/>
      <c r="TUW5" s="200"/>
      <c r="TUX5" s="200"/>
      <c r="TUY5" s="200"/>
      <c r="TUZ5" s="200"/>
      <c r="TVA5" s="200"/>
      <c r="TVB5" s="200"/>
      <c r="TVC5" s="200"/>
      <c r="TVD5" s="200"/>
      <c r="TVE5" s="200"/>
      <c r="TVF5" s="200"/>
      <c r="TVG5" s="200"/>
      <c r="TVH5" s="200"/>
      <c r="TVI5" s="200"/>
      <c r="TVJ5" s="200"/>
      <c r="TVK5" s="200"/>
      <c r="TVL5" s="200"/>
      <c r="TVM5" s="200"/>
      <c r="TVN5" s="200"/>
      <c r="TVO5" s="200"/>
      <c r="TVP5" s="200"/>
      <c r="TVQ5" s="200"/>
      <c r="TVR5" s="200"/>
      <c r="TVS5" s="200"/>
      <c r="TVT5" s="200"/>
      <c r="TVU5" s="200"/>
      <c r="TVV5" s="200"/>
      <c r="TVW5" s="200"/>
      <c r="TVX5" s="200"/>
      <c r="TVY5" s="200"/>
      <c r="TVZ5" s="200"/>
      <c r="TWA5" s="200"/>
      <c r="TWB5" s="200"/>
      <c r="TWC5" s="200"/>
      <c r="TWD5" s="200"/>
      <c r="TWE5" s="200"/>
      <c r="TWF5" s="200"/>
      <c r="TWG5" s="200"/>
      <c r="TWH5" s="200"/>
      <c r="TWI5" s="200"/>
      <c r="TWJ5" s="200"/>
      <c r="TWK5" s="200"/>
      <c r="TWL5" s="200"/>
      <c r="TWM5" s="200"/>
      <c r="TWN5" s="200"/>
      <c r="TWO5" s="200"/>
      <c r="TWP5" s="200"/>
      <c r="TWQ5" s="200"/>
      <c r="TWR5" s="200"/>
      <c r="TWS5" s="200"/>
      <c r="TWT5" s="200"/>
      <c r="TWU5" s="200"/>
      <c r="TWV5" s="200"/>
      <c r="TWW5" s="200"/>
      <c r="TWX5" s="200"/>
      <c r="TWY5" s="200"/>
      <c r="TWZ5" s="200"/>
      <c r="TXA5" s="200"/>
      <c r="TXB5" s="200"/>
      <c r="TXC5" s="200"/>
      <c r="TXD5" s="200"/>
      <c r="TXE5" s="200"/>
      <c r="TXF5" s="200"/>
      <c r="TXG5" s="200"/>
      <c r="TXH5" s="200"/>
      <c r="TXI5" s="200"/>
      <c r="TXJ5" s="200"/>
      <c r="TXK5" s="200"/>
      <c r="TXL5" s="200"/>
      <c r="TXM5" s="200"/>
      <c r="TXN5" s="200"/>
      <c r="TXO5" s="200"/>
      <c r="TXP5" s="200"/>
      <c r="TXQ5" s="200"/>
      <c r="TXR5" s="200"/>
      <c r="TXS5" s="200"/>
      <c r="TXT5" s="200"/>
      <c r="TXU5" s="200"/>
      <c r="TXV5" s="200"/>
      <c r="TXW5" s="200"/>
      <c r="TXX5" s="200"/>
      <c r="TXY5" s="200"/>
      <c r="TXZ5" s="200"/>
      <c r="TYA5" s="200"/>
      <c r="TYB5" s="200"/>
      <c r="TYC5" s="200"/>
      <c r="TYD5" s="200"/>
      <c r="TYE5" s="200"/>
      <c r="TYF5" s="200"/>
      <c r="TYG5" s="200"/>
      <c r="TYH5" s="200"/>
      <c r="TYI5" s="200"/>
      <c r="TYJ5" s="200"/>
      <c r="TYK5" s="200"/>
      <c r="TYL5" s="200"/>
      <c r="TYM5" s="200"/>
      <c r="TYN5" s="200"/>
      <c r="TYO5" s="200"/>
      <c r="TYP5" s="200"/>
      <c r="TYQ5" s="200"/>
      <c r="TYR5" s="200"/>
      <c r="TYS5" s="200"/>
      <c r="TYT5" s="200"/>
      <c r="TYU5" s="200"/>
      <c r="TYV5" s="200"/>
      <c r="TYW5" s="200"/>
      <c r="TYX5" s="200"/>
      <c r="TYY5" s="200"/>
      <c r="TYZ5" s="200"/>
      <c r="TZA5" s="200"/>
      <c r="TZB5" s="200"/>
      <c r="TZC5" s="200"/>
      <c r="TZD5" s="200"/>
      <c r="TZE5" s="200"/>
      <c r="TZF5" s="200"/>
      <c r="TZG5" s="200"/>
      <c r="TZH5" s="200"/>
      <c r="TZI5" s="200"/>
      <c r="TZJ5" s="200"/>
      <c r="TZK5" s="200"/>
      <c r="TZL5" s="200"/>
      <c r="TZM5" s="200"/>
      <c r="TZN5" s="200"/>
      <c r="TZO5" s="200"/>
      <c r="TZP5" s="200"/>
      <c r="TZQ5" s="200"/>
      <c r="TZR5" s="200"/>
      <c r="TZS5" s="200"/>
      <c r="TZT5" s="200"/>
      <c r="TZU5" s="200"/>
      <c r="TZV5" s="200"/>
      <c r="TZW5" s="200"/>
      <c r="TZX5" s="200"/>
      <c r="TZY5" s="200"/>
      <c r="TZZ5" s="200"/>
      <c r="UAA5" s="200"/>
      <c r="UAB5" s="200"/>
      <c r="UAC5" s="200"/>
      <c r="UAD5" s="200"/>
      <c r="UAE5" s="200"/>
      <c r="UAF5" s="200"/>
      <c r="UAG5" s="200"/>
      <c r="UAH5" s="200"/>
      <c r="UAI5" s="200"/>
      <c r="UAJ5" s="200"/>
      <c r="UAK5" s="200"/>
      <c r="UAL5" s="200"/>
      <c r="UAM5" s="200"/>
      <c r="UAN5" s="200"/>
      <c r="UAO5" s="200"/>
      <c r="UAP5" s="200"/>
      <c r="UAQ5" s="200"/>
      <c r="UAR5" s="200"/>
      <c r="UAS5" s="200"/>
      <c r="UAT5" s="200"/>
      <c r="UAU5" s="200"/>
      <c r="UAV5" s="200"/>
      <c r="UAW5" s="200"/>
      <c r="UAX5" s="200"/>
      <c r="UAY5" s="200"/>
      <c r="UAZ5" s="200"/>
      <c r="UBA5" s="200"/>
      <c r="UBB5" s="200"/>
      <c r="UBC5" s="200"/>
      <c r="UBD5" s="200"/>
      <c r="UBE5" s="200"/>
      <c r="UBF5" s="200"/>
      <c r="UBG5" s="200"/>
      <c r="UBH5" s="200"/>
      <c r="UBI5" s="200"/>
      <c r="UBJ5" s="200"/>
      <c r="UBK5" s="200"/>
      <c r="UBL5" s="200"/>
      <c r="UBM5" s="200"/>
      <c r="UBN5" s="200"/>
      <c r="UBO5" s="200"/>
      <c r="UBP5" s="200"/>
      <c r="UBQ5" s="200"/>
      <c r="UBR5" s="200"/>
      <c r="UBS5" s="200"/>
      <c r="UBT5" s="200"/>
      <c r="UBU5" s="200"/>
      <c r="UBV5" s="200"/>
      <c r="UBW5" s="200"/>
      <c r="UBX5" s="200"/>
      <c r="UBY5" s="200"/>
      <c r="UBZ5" s="200"/>
      <c r="UCA5" s="200"/>
      <c r="UCB5" s="200"/>
      <c r="UCC5" s="200"/>
      <c r="UCD5" s="200"/>
      <c r="UCE5" s="200"/>
      <c r="UCF5" s="200"/>
      <c r="UCG5" s="200"/>
      <c r="UCH5" s="200"/>
      <c r="UCI5" s="200"/>
      <c r="UCJ5" s="200"/>
      <c r="UCK5" s="200"/>
      <c r="UCL5" s="200"/>
      <c r="UCM5" s="200"/>
      <c r="UCN5" s="200"/>
      <c r="UCO5" s="200"/>
      <c r="UCP5" s="200"/>
      <c r="UCQ5" s="200"/>
      <c r="UCR5" s="200"/>
      <c r="UCS5" s="200"/>
      <c r="UCT5" s="200"/>
      <c r="UCU5" s="200"/>
      <c r="UCV5" s="200"/>
      <c r="UCW5" s="200"/>
      <c r="UCX5" s="200"/>
      <c r="UCY5" s="200"/>
      <c r="UCZ5" s="200"/>
      <c r="UDA5" s="200"/>
      <c r="UDB5" s="200"/>
      <c r="UDC5" s="200"/>
      <c r="UDD5" s="200"/>
      <c r="UDE5" s="200"/>
      <c r="UDF5" s="200"/>
      <c r="UDG5" s="200"/>
      <c r="UDH5" s="200"/>
      <c r="UDI5" s="200"/>
      <c r="UDJ5" s="200"/>
      <c r="UDK5" s="200"/>
      <c r="UDL5" s="200"/>
      <c r="UDM5" s="200"/>
      <c r="UDN5" s="200"/>
      <c r="UDO5" s="200"/>
      <c r="UDP5" s="200"/>
      <c r="UDQ5" s="200"/>
      <c r="UDR5" s="200"/>
      <c r="UDS5" s="200"/>
      <c r="UDT5" s="200"/>
      <c r="UDU5" s="200"/>
      <c r="UDV5" s="200"/>
      <c r="UDW5" s="200"/>
      <c r="UDX5" s="200"/>
      <c r="UDY5" s="200"/>
      <c r="UDZ5" s="200"/>
      <c r="UEA5" s="200"/>
      <c r="UEB5" s="200"/>
      <c r="UEC5" s="200"/>
      <c r="UED5" s="200"/>
      <c r="UEE5" s="200"/>
      <c r="UEF5" s="200"/>
      <c r="UEG5" s="200"/>
      <c r="UEH5" s="200"/>
      <c r="UEI5" s="200"/>
      <c r="UEJ5" s="200"/>
      <c r="UEK5" s="200"/>
      <c r="UEL5" s="200"/>
      <c r="UEM5" s="200"/>
      <c r="UEN5" s="200"/>
      <c r="UEO5" s="200"/>
      <c r="UEP5" s="200"/>
      <c r="UEQ5" s="200"/>
      <c r="UER5" s="200"/>
      <c r="UES5" s="200"/>
      <c r="UET5" s="200"/>
      <c r="UEU5" s="200"/>
      <c r="UEV5" s="200"/>
      <c r="UEW5" s="200"/>
      <c r="UEX5" s="200"/>
      <c r="UEY5" s="200"/>
      <c r="UEZ5" s="200"/>
      <c r="UFA5" s="200"/>
      <c r="UFB5" s="200"/>
      <c r="UFC5" s="200"/>
      <c r="UFD5" s="200"/>
      <c r="UFE5" s="200"/>
      <c r="UFF5" s="200"/>
      <c r="UFG5" s="200"/>
      <c r="UFH5" s="200"/>
      <c r="UFI5" s="200"/>
      <c r="UFJ5" s="200"/>
      <c r="UFK5" s="200"/>
      <c r="UFL5" s="200"/>
      <c r="UFM5" s="200"/>
      <c r="UFN5" s="200"/>
      <c r="UFO5" s="200"/>
      <c r="UFP5" s="200"/>
      <c r="UFQ5" s="200"/>
      <c r="UFR5" s="200"/>
      <c r="UFS5" s="200"/>
      <c r="UFT5" s="200"/>
      <c r="UFU5" s="200"/>
      <c r="UFV5" s="200"/>
      <c r="UFW5" s="200"/>
      <c r="UFX5" s="200"/>
      <c r="UFY5" s="200"/>
      <c r="UFZ5" s="200"/>
      <c r="UGA5" s="200"/>
      <c r="UGB5" s="200"/>
      <c r="UGC5" s="200"/>
      <c r="UGD5" s="200"/>
      <c r="UGE5" s="200"/>
      <c r="UGF5" s="200"/>
      <c r="UGG5" s="200"/>
      <c r="UGH5" s="200"/>
      <c r="UGI5" s="200"/>
      <c r="UGJ5" s="200"/>
      <c r="UGK5" s="200"/>
      <c r="UGL5" s="200"/>
      <c r="UGM5" s="200"/>
      <c r="UGN5" s="200"/>
      <c r="UGO5" s="200"/>
      <c r="UGP5" s="200"/>
      <c r="UGQ5" s="200"/>
      <c r="UGR5" s="200"/>
      <c r="UGS5" s="200"/>
      <c r="UGT5" s="200"/>
      <c r="UGU5" s="200"/>
      <c r="UGV5" s="200"/>
      <c r="UGW5" s="200"/>
      <c r="UGX5" s="200"/>
      <c r="UGY5" s="200"/>
      <c r="UGZ5" s="200"/>
      <c r="UHA5" s="200"/>
      <c r="UHB5" s="200"/>
      <c r="UHC5" s="200"/>
      <c r="UHD5" s="200"/>
      <c r="UHE5" s="200"/>
      <c r="UHF5" s="200"/>
      <c r="UHG5" s="200"/>
      <c r="UHH5" s="200"/>
      <c r="UHI5" s="200"/>
      <c r="UHJ5" s="200"/>
      <c r="UHK5" s="200"/>
      <c r="UHL5" s="200"/>
      <c r="UHM5" s="200"/>
      <c r="UHN5" s="200"/>
      <c r="UHO5" s="200"/>
      <c r="UHP5" s="200"/>
      <c r="UHQ5" s="200"/>
      <c r="UHR5" s="200"/>
      <c r="UHS5" s="200"/>
      <c r="UHT5" s="200"/>
      <c r="UHU5" s="200"/>
      <c r="UHV5" s="200"/>
      <c r="UHW5" s="200"/>
      <c r="UHX5" s="200"/>
      <c r="UHY5" s="200"/>
      <c r="UHZ5" s="200"/>
      <c r="UIA5" s="200"/>
      <c r="UIB5" s="200"/>
      <c r="UIC5" s="200"/>
      <c r="UID5" s="200"/>
      <c r="UIE5" s="200"/>
      <c r="UIF5" s="200"/>
      <c r="UIG5" s="200"/>
      <c r="UIH5" s="200"/>
      <c r="UII5" s="200"/>
      <c r="UIJ5" s="200"/>
      <c r="UIK5" s="200"/>
      <c r="UIL5" s="200"/>
      <c r="UIM5" s="200"/>
      <c r="UIN5" s="200"/>
      <c r="UIO5" s="200"/>
      <c r="UIP5" s="200"/>
      <c r="UIQ5" s="200"/>
      <c r="UIR5" s="200"/>
      <c r="UIS5" s="200"/>
      <c r="UIT5" s="200"/>
      <c r="UIU5" s="200"/>
      <c r="UIV5" s="200"/>
      <c r="UIW5" s="200"/>
      <c r="UIX5" s="200"/>
      <c r="UIY5" s="200"/>
      <c r="UIZ5" s="200"/>
      <c r="UJA5" s="200"/>
      <c r="UJB5" s="200"/>
      <c r="UJC5" s="200"/>
      <c r="UJD5" s="200"/>
      <c r="UJE5" s="200"/>
      <c r="UJF5" s="200"/>
      <c r="UJG5" s="200"/>
      <c r="UJH5" s="200"/>
      <c r="UJI5" s="200"/>
      <c r="UJJ5" s="200"/>
      <c r="UJK5" s="200"/>
      <c r="UJL5" s="200"/>
      <c r="UJM5" s="200"/>
      <c r="UJN5" s="200"/>
      <c r="UJO5" s="200"/>
      <c r="UJP5" s="200"/>
      <c r="UJQ5" s="200"/>
      <c r="UJR5" s="200"/>
      <c r="UJS5" s="200"/>
      <c r="UJT5" s="200"/>
      <c r="UJU5" s="200"/>
      <c r="UJV5" s="200"/>
      <c r="UJW5" s="200"/>
      <c r="UJX5" s="200"/>
      <c r="UJY5" s="200"/>
      <c r="UJZ5" s="200"/>
      <c r="UKA5" s="200"/>
      <c r="UKB5" s="200"/>
      <c r="UKC5" s="200"/>
      <c r="UKD5" s="200"/>
      <c r="UKE5" s="200"/>
      <c r="UKF5" s="200"/>
      <c r="UKG5" s="200"/>
      <c r="UKH5" s="200"/>
      <c r="UKI5" s="200"/>
      <c r="UKJ5" s="200"/>
      <c r="UKK5" s="200"/>
      <c r="UKL5" s="200"/>
      <c r="UKM5" s="200"/>
      <c r="UKN5" s="200"/>
      <c r="UKO5" s="200"/>
      <c r="UKP5" s="200"/>
      <c r="UKQ5" s="200"/>
      <c r="UKR5" s="200"/>
      <c r="UKS5" s="200"/>
      <c r="UKT5" s="200"/>
      <c r="UKU5" s="200"/>
      <c r="UKV5" s="200"/>
      <c r="UKW5" s="200"/>
      <c r="UKX5" s="200"/>
      <c r="UKY5" s="200"/>
      <c r="UKZ5" s="200"/>
      <c r="ULA5" s="200"/>
      <c r="ULB5" s="200"/>
      <c r="ULC5" s="200"/>
      <c r="ULD5" s="200"/>
      <c r="ULE5" s="200"/>
      <c r="ULF5" s="200"/>
      <c r="ULG5" s="200"/>
      <c r="ULH5" s="200"/>
      <c r="ULI5" s="200"/>
      <c r="ULJ5" s="200"/>
      <c r="ULK5" s="200"/>
      <c r="ULL5" s="200"/>
      <c r="ULM5" s="200"/>
      <c r="ULN5" s="200"/>
      <c r="ULO5" s="200"/>
      <c r="ULP5" s="200"/>
      <c r="ULQ5" s="200"/>
      <c r="ULR5" s="200"/>
      <c r="ULS5" s="200"/>
      <c r="ULT5" s="200"/>
      <c r="ULU5" s="200"/>
      <c r="ULV5" s="200"/>
      <c r="ULW5" s="200"/>
      <c r="ULX5" s="200"/>
      <c r="ULY5" s="200"/>
      <c r="ULZ5" s="200"/>
      <c r="UMA5" s="200"/>
      <c r="UMB5" s="200"/>
      <c r="UMC5" s="200"/>
      <c r="UMD5" s="200"/>
      <c r="UME5" s="200"/>
      <c r="UMF5" s="200"/>
      <c r="UMG5" s="200"/>
      <c r="UMH5" s="200"/>
      <c r="UMI5" s="200"/>
      <c r="UMJ5" s="200"/>
      <c r="UMK5" s="200"/>
      <c r="UML5" s="200"/>
      <c r="UMM5" s="200"/>
      <c r="UMN5" s="200"/>
      <c r="UMO5" s="200"/>
      <c r="UMP5" s="200"/>
      <c r="UMQ5" s="200"/>
      <c r="UMR5" s="200"/>
      <c r="UMS5" s="200"/>
      <c r="UMT5" s="200"/>
      <c r="UMU5" s="200"/>
      <c r="UMV5" s="200"/>
      <c r="UMW5" s="200"/>
      <c r="UMX5" s="200"/>
      <c r="UMY5" s="200"/>
      <c r="UMZ5" s="200"/>
      <c r="UNA5" s="200"/>
      <c r="UNB5" s="200"/>
      <c r="UNC5" s="200"/>
      <c r="UND5" s="200"/>
      <c r="UNE5" s="200"/>
      <c r="UNF5" s="200"/>
      <c r="UNG5" s="200"/>
      <c r="UNH5" s="200"/>
      <c r="UNI5" s="200"/>
      <c r="UNJ5" s="200"/>
      <c r="UNK5" s="200"/>
      <c r="UNL5" s="200"/>
      <c r="UNM5" s="200"/>
      <c r="UNN5" s="200"/>
      <c r="UNO5" s="200"/>
      <c r="UNP5" s="200"/>
      <c r="UNQ5" s="200"/>
      <c r="UNR5" s="200"/>
      <c r="UNS5" s="200"/>
      <c r="UNT5" s="200"/>
      <c r="UNU5" s="200"/>
      <c r="UNV5" s="200"/>
      <c r="UNW5" s="200"/>
      <c r="UNX5" s="200"/>
      <c r="UNY5" s="200"/>
      <c r="UNZ5" s="200"/>
      <c r="UOA5" s="200"/>
      <c r="UOB5" s="200"/>
      <c r="UOC5" s="200"/>
      <c r="UOD5" s="200"/>
      <c r="UOE5" s="200"/>
      <c r="UOF5" s="200"/>
      <c r="UOG5" s="200"/>
      <c r="UOH5" s="200"/>
      <c r="UOI5" s="200"/>
      <c r="UOJ5" s="200"/>
      <c r="UOK5" s="200"/>
      <c r="UOL5" s="200"/>
      <c r="UOM5" s="200"/>
      <c r="UON5" s="200"/>
      <c r="UOO5" s="200"/>
      <c r="UOP5" s="200"/>
      <c r="UOQ5" s="200"/>
      <c r="UOR5" s="200"/>
      <c r="UOS5" s="200"/>
      <c r="UOT5" s="200"/>
      <c r="UOU5" s="200"/>
      <c r="UOV5" s="200"/>
      <c r="UOW5" s="200"/>
      <c r="UOX5" s="200"/>
      <c r="UOY5" s="200"/>
      <c r="UOZ5" s="200"/>
      <c r="UPA5" s="200"/>
      <c r="UPB5" s="200"/>
      <c r="UPC5" s="200"/>
      <c r="UPD5" s="200"/>
      <c r="UPE5" s="200"/>
      <c r="UPF5" s="200"/>
      <c r="UPG5" s="200"/>
      <c r="UPH5" s="200"/>
      <c r="UPI5" s="200"/>
      <c r="UPJ5" s="200"/>
      <c r="UPK5" s="200"/>
      <c r="UPL5" s="200"/>
      <c r="UPM5" s="200"/>
      <c r="UPN5" s="200"/>
      <c r="UPO5" s="200"/>
      <c r="UPP5" s="200"/>
      <c r="UPQ5" s="200"/>
      <c r="UPR5" s="200"/>
      <c r="UPS5" s="200"/>
      <c r="UPT5" s="200"/>
      <c r="UPU5" s="200"/>
      <c r="UPV5" s="200"/>
      <c r="UPW5" s="200"/>
      <c r="UPX5" s="200"/>
      <c r="UPY5" s="200"/>
      <c r="UPZ5" s="200"/>
      <c r="UQA5" s="200"/>
      <c r="UQB5" s="200"/>
      <c r="UQC5" s="200"/>
      <c r="UQD5" s="200"/>
      <c r="UQE5" s="200"/>
      <c r="UQF5" s="200"/>
      <c r="UQG5" s="200"/>
      <c r="UQH5" s="200"/>
      <c r="UQI5" s="200"/>
      <c r="UQJ5" s="200"/>
      <c r="UQK5" s="200"/>
      <c r="UQL5" s="200"/>
      <c r="UQM5" s="200"/>
      <c r="UQN5" s="200"/>
      <c r="UQO5" s="200"/>
      <c r="UQP5" s="200"/>
      <c r="UQQ5" s="200"/>
      <c r="UQR5" s="200"/>
      <c r="UQS5" s="200"/>
      <c r="UQT5" s="200"/>
      <c r="UQU5" s="200"/>
      <c r="UQV5" s="200"/>
      <c r="UQW5" s="200"/>
      <c r="UQX5" s="200"/>
      <c r="UQY5" s="200"/>
      <c r="UQZ5" s="200"/>
      <c r="URA5" s="200"/>
      <c r="URB5" s="200"/>
      <c r="URC5" s="200"/>
      <c r="URD5" s="200"/>
      <c r="URE5" s="200"/>
      <c r="URF5" s="200"/>
      <c r="URG5" s="200"/>
      <c r="URH5" s="200"/>
      <c r="URI5" s="200"/>
      <c r="URJ5" s="200"/>
      <c r="URK5" s="200"/>
      <c r="URL5" s="200"/>
      <c r="URM5" s="200"/>
      <c r="URN5" s="200"/>
      <c r="URO5" s="200"/>
      <c r="URP5" s="200"/>
      <c r="URQ5" s="200"/>
      <c r="URR5" s="200"/>
      <c r="URS5" s="200"/>
      <c r="URT5" s="200"/>
      <c r="URU5" s="200"/>
      <c r="URV5" s="200"/>
      <c r="URW5" s="200"/>
      <c r="URX5" s="200"/>
      <c r="URY5" s="200"/>
      <c r="URZ5" s="200"/>
      <c r="USA5" s="200"/>
      <c r="USB5" s="200"/>
      <c r="USC5" s="200"/>
      <c r="USD5" s="200"/>
      <c r="USE5" s="200"/>
      <c r="USF5" s="200"/>
      <c r="USG5" s="200"/>
      <c r="USH5" s="200"/>
      <c r="USI5" s="200"/>
      <c r="USJ5" s="200"/>
      <c r="USK5" s="200"/>
      <c r="USL5" s="200"/>
      <c r="USM5" s="200"/>
      <c r="USN5" s="200"/>
      <c r="USO5" s="200"/>
      <c r="USP5" s="200"/>
      <c r="USQ5" s="200"/>
      <c r="USR5" s="200"/>
      <c r="USS5" s="200"/>
      <c r="UST5" s="200"/>
      <c r="USU5" s="200"/>
      <c r="USV5" s="200"/>
      <c r="USW5" s="200"/>
      <c r="USX5" s="200"/>
      <c r="USY5" s="200"/>
      <c r="USZ5" s="200"/>
      <c r="UTA5" s="200"/>
      <c r="UTB5" s="200"/>
      <c r="UTC5" s="200"/>
      <c r="UTD5" s="200"/>
      <c r="UTE5" s="200"/>
      <c r="UTF5" s="200"/>
      <c r="UTG5" s="200"/>
      <c r="UTH5" s="200"/>
      <c r="UTI5" s="200"/>
      <c r="UTJ5" s="200"/>
      <c r="UTK5" s="200"/>
      <c r="UTL5" s="200"/>
      <c r="UTM5" s="200"/>
      <c r="UTN5" s="200"/>
      <c r="UTO5" s="200"/>
      <c r="UTP5" s="200"/>
      <c r="UTQ5" s="200"/>
      <c r="UTR5" s="200"/>
      <c r="UTS5" s="200"/>
      <c r="UTT5" s="200"/>
      <c r="UTU5" s="200"/>
      <c r="UTV5" s="200"/>
      <c r="UTW5" s="200"/>
      <c r="UTX5" s="200"/>
      <c r="UTY5" s="200"/>
      <c r="UTZ5" s="200"/>
      <c r="UUA5" s="200"/>
      <c r="UUB5" s="200"/>
      <c r="UUC5" s="200"/>
      <c r="UUD5" s="200"/>
      <c r="UUE5" s="200"/>
      <c r="UUF5" s="200"/>
      <c r="UUG5" s="200"/>
      <c r="UUH5" s="200"/>
      <c r="UUI5" s="200"/>
      <c r="UUJ5" s="200"/>
      <c r="UUK5" s="200"/>
      <c r="UUL5" s="200"/>
      <c r="UUM5" s="200"/>
      <c r="UUN5" s="200"/>
      <c r="UUO5" s="200"/>
      <c r="UUP5" s="200"/>
      <c r="UUQ5" s="200"/>
      <c r="UUR5" s="200"/>
      <c r="UUS5" s="200"/>
      <c r="UUT5" s="200"/>
      <c r="UUU5" s="200"/>
      <c r="UUV5" s="200"/>
      <c r="UUW5" s="200"/>
      <c r="UUX5" s="200"/>
      <c r="UUY5" s="200"/>
      <c r="UUZ5" s="200"/>
      <c r="UVA5" s="200"/>
      <c r="UVB5" s="200"/>
      <c r="UVC5" s="200"/>
      <c r="UVD5" s="200"/>
      <c r="UVE5" s="200"/>
      <c r="UVF5" s="200"/>
      <c r="UVG5" s="200"/>
      <c r="UVH5" s="200"/>
      <c r="UVI5" s="200"/>
      <c r="UVJ5" s="200"/>
      <c r="UVK5" s="200"/>
      <c r="UVL5" s="200"/>
      <c r="UVM5" s="200"/>
      <c r="UVN5" s="200"/>
      <c r="UVO5" s="200"/>
      <c r="UVP5" s="200"/>
      <c r="UVQ5" s="200"/>
      <c r="UVR5" s="200"/>
      <c r="UVS5" s="200"/>
      <c r="UVT5" s="200"/>
      <c r="UVU5" s="200"/>
      <c r="UVV5" s="200"/>
      <c r="UVW5" s="200"/>
      <c r="UVX5" s="200"/>
      <c r="UVY5" s="200"/>
      <c r="UVZ5" s="200"/>
      <c r="UWA5" s="200"/>
      <c r="UWB5" s="200"/>
      <c r="UWC5" s="200"/>
      <c r="UWD5" s="200"/>
      <c r="UWE5" s="200"/>
      <c r="UWF5" s="200"/>
      <c r="UWG5" s="200"/>
      <c r="UWH5" s="200"/>
      <c r="UWI5" s="200"/>
      <c r="UWJ5" s="200"/>
      <c r="UWK5" s="200"/>
      <c r="UWL5" s="200"/>
      <c r="UWM5" s="200"/>
      <c r="UWN5" s="200"/>
      <c r="UWO5" s="200"/>
      <c r="UWP5" s="200"/>
      <c r="UWQ5" s="200"/>
      <c r="UWR5" s="200"/>
      <c r="UWS5" s="200"/>
      <c r="UWT5" s="200"/>
      <c r="UWU5" s="200"/>
      <c r="UWV5" s="200"/>
      <c r="UWW5" s="200"/>
      <c r="UWX5" s="200"/>
      <c r="UWY5" s="200"/>
      <c r="UWZ5" s="200"/>
      <c r="UXA5" s="200"/>
      <c r="UXB5" s="200"/>
      <c r="UXC5" s="200"/>
      <c r="UXD5" s="200"/>
      <c r="UXE5" s="200"/>
      <c r="UXF5" s="200"/>
      <c r="UXG5" s="200"/>
      <c r="UXH5" s="200"/>
      <c r="UXI5" s="200"/>
      <c r="UXJ5" s="200"/>
      <c r="UXK5" s="200"/>
      <c r="UXL5" s="200"/>
      <c r="UXM5" s="200"/>
      <c r="UXN5" s="200"/>
      <c r="UXO5" s="200"/>
      <c r="UXP5" s="200"/>
      <c r="UXQ5" s="200"/>
      <c r="UXR5" s="200"/>
      <c r="UXS5" s="200"/>
      <c r="UXT5" s="200"/>
      <c r="UXU5" s="200"/>
      <c r="UXV5" s="200"/>
      <c r="UXW5" s="200"/>
      <c r="UXX5" s="200"/>
      <c r="UXY5" s="200"/>
      <c r="UXZ5" s="200"/>
      <c r="UYA5" s="200"/>
      <c r="UYB5" s="200"/>
      <c r="UYC5" s="200"/>
      <c r="UYD5" s="200"/>
      <c r="UYE5" s="200"/>
      <c r="UYF5" s="200"/>
      <c r="UYG5" s="200"/>
      <c r="UYH5" s="200"/>
      <c r="UYI5" s="200"/>
      <c r="UYJ5" s="200"/>
      <c r="UYK5" s="200"/>
      <c r="UYL5" s="200"/>
      <c r="UYM5" s="200"/>
      <c r="UYN5" s="200"/>
      <c r="UYO5" s="200"/>
      <c r="UYP5" s="200"/>
      <c r="UYQ5" s="200"/>
      <c r="UYR5" s="200"/>
      <c r="UYS5" s="200"/>
      <c r="UYT5" s="200"/>
      <c r="UYU5" s="200"/>
      <c r="UYV5" s="200"/>
      <c r="UYW5" s="200"/>
      <c r="UYX5" s="200"/>
      <c r="UYY5" s="200"/>
      <c r="UYZ5" s="200"/>
      <c r="UZA5" s="200"/>
      <c r="UZB5" s="200"/>
      <c r="UZC5" s="200"/>
      <c r="UZD5" s="200"/>
      <c r="UZE5" s="200"/>
      <c r="UZF5" s="200"/>
      <c r="UZG5" s="200"/>
      <c r="UZH5" s="200"/>
      <c r="UZI5" s="200"/>
      <c r="UZJ5" s="200"/>
      <c r="UZK5" s="200"/>
      <c r="UZL5" s="200"/>
      <c r="UZM5" s="200"/>
      <c r="UZN5" s="200"/>
      <c r="UZO5" s="200"/>
      <c r="UZP5" s="200"/>
      <c r="UZQ5" s="200"/>
      <c r="UZR5" s="200"/>
      <c r="UZS5" s="200"/>
      <c r="UZT5" s="200"/>
      <c r="UZU5" s="200"/>
      <c r="UZV5" s="200"/>
      <c r="UZW5" s="200"/>
      <c r="UZX5" s="200"/>
      <c r="UZY5" s="200"/>
      <c r="UZZ5" s="200"/>
      <c r="VAA5" s="200"/>
      <c r="VAB5" s="200"/>
      <c r="VAC5" s="200"/>
      <c r="VAD5" s="200"/>
      <c r="VAE5" s="200"/>
      <c r="VAF5" s="200"/>
      <c r="VAG5" s="200"/>
      <c r="VAH5" s="200"/>
      <c r="VAI5" s="200"/>
      <c r="VAJ5" s="200"/>
      <c r="VAK5" s="200"/>
      <c r="VAL5" s="200"/>
      <c r="VAM5" s="200"/>
      <c r="VAN5" s="200"/>
      <c r="VAO5" s="200"/>
      <c r="VAP5" s="200"/>
      <c r="VAQ5" s="200"/>
      <c r="VAR5" s="200"/>
      <c r="VAS5" s="200"/>
      <c r="VAT5" s="200"/>
      <c r="VAU5" s="200"/>
      <c r="VAV5" s="200"/>
      <c r="VAW5" s="200"/>
      <c r="VAX5" s="200"/>
      <c r="VAY5" s="200"/>
      <c r="VAZ5" s="200"/>
      <c r="VBA5" s="200"/>
      <c r="VBB5" s="200"/>
      <c r="VBC5" s="200"/>
      <c r="VBD5" s="200"/>
      <c r="VBE5" s="200"/>
      <c r="VBF5" s="200"/>
      <c r="VBG5" s="200"/>
      <c r="VBH5" s="200"/>
      <c r="VBI5" s="200"/>
      <c r="VBJ5" s="200"/>
      <c r="VBK5" s="200"/>
      <c r="VBL5" s="200"/>
      <c r="VBM5" s="200"/>
      <c r="VBN5" s="200"/>
      <c r="VBO5" s="200"/>
      <c r="VBP5" s="200"/>
      <c r="VBQ5" s="200"/>
      <c r="VBR5" s="200"/>
      <c r="VBS5" s="200"/>
      <c r="VBT5" s="200"/>
      <c r="VBU5" s="200"/>
      <c r="VBV5" s="200"/>
      <c r="VBW5" s="200"/>
      <c r="VBX5" s="200"/>
      <c r="VBY5" s="200"/>
      <c r="VBZ5" s="200"/>
      <c r="VCA5" s="200"/>
      <c r="VCB5" s="200"/>
      <c r="VCC5" s="200"/>
      <c r="VCD5" s="200"/>
      <c r="VCE5" s="200"/>
      <c r="VCF5" s="200"/>
      <c r="VCG5" s="200"/>
      <c r="VCH5" s="200"/>
      <c r="VCI5" s="200"/>
      <c r="VCJ5" s="200"/>
      <c r="VCK5" s="200"/>
      <c r="VCL5" s="200"/>
      <c r="VCM5" s="200"/>
      <c r="VCN5" s="200"/>
      <c r="VCO5" s="200"/>
      <c r="VCP5" s="200"/>
      <c r="VCQ5" s="200"/>
      <c r="VCR5" s="200"/>
      <c r="VCS5" s="200"/>
      <c r="VCT5" s="200"/>
      <c r="VCU5" s="200"/>
      <c r="VCV5" s="200"/>
      <c r="VCW5" s="200"/>
      <c r="VCX5" s="200"/>
      <c r="VCY5" s="200"/>
      <c r="VCZ5" s="200"/>
      <c r="VDA5" s="200"/>
      <c r="VDB5" s="200"/>
      <c r="VDC5" s="200"/>
      <c r="VDD5" s="200"/>
      <c r="VDE5" s="200"/>
      <c r="VDF5" s="200"/>
      <c r="VDG5" s="200"/>
      <c r="VDH5" s="200"/>
      <c r="VDI5" s="200"/>
      <c r="VDJ5" s="200"/>
      <c r="VDK5" s="200"/>
      <c r="VDL5" s="200"/>
      <c r="VDM5" s="200"/>
      <c r="VDN5" s="200"/>
      <c r="VDO5" s="200"/>
      <c r="VDP5" s="200"/>
      <c r="VDQ5" s="200"/>
      <c r="VDR5" s="200"/>
      <c r="VDS5" s="200"/>
      <c r="VDT5" s="200"/>
      <c r="VDU5" s="200"/>
      <c r="VDV5" s="200"/>
      <c r="VDW5" s="200"/>
      <c r="VDX5" s="200"/>
      <c r="VDY5" s="200"/>
      <c r="VDZ5" s="200"/>
      <c r="VEA5" s="200"/>
      <c r="VEB5" s="200"/>
      <c r="VEC5" s="200"/>
      <c r="VED5" s="200"/>
      <c r="VEE5" s="200"/>
      <c r="VEF5" s="200"/>
      <c r="VEG5" s="200"/>
      <c r="VEH5" s="200"/>
      <c r="VEI5" s="200"/>
      <c r="VEJ5" s="200"/>
      <c r="VEK5" s="200"/>
      <c r="VEL5" s="200"/>
      <c r="VEM5" s="200"/>
      <c r="VEN5" s="200"/>
      <c r="VEO5" s="200"/>
      <c r="VEP5" s="200"/>
      <c r="VEQ5" s="200"/>
      <c r="VER5" s="200"/>
      <c r="VES5" s="200"/>
      <c r="VET5" s="200"/>
      <c r="VEU5" s="200"/>
      <c r="VEV5" s="200"/>
      <c r="VEW5" s="200"/>
      <c r="VEX5" s="200"/>
      <c r="VEY5" s="200"/>
      <c r="VEZ5" s="200"/>
      <c r="VFA5" s="200"/>
      <c r="VFB5" s="200"/>
      <c r="VFC5" s="200"/>
      <c r="VFD5" s="200"/>
      <c r="VFE5" s="200"/>
      <c r="VFF5" s="200"/>
      <c r="VFG5" s="200"/>
      <c r="VFH5" s="200"/>
      <c r="VFI5" s="200"/>
      <c r="VFJ5" s="200"/>
      <c r="VFK5" s="200"/>
      <c r="VFL5" s="200"/>
      <c r="VFM5" s="200"/>
      <c r="VFN5" s="200"/>
      <c r="VFO5" s="200"/>
      <c r="VFP5" s="200"/>
      <c r="VFQ5" s="200"/>
      <c r="VFR5" s="200"/>
      <c r="VFS5" s="200"/>
      <c r="VFT5" s="200"/>
      <c r="VFU5" s="200"/>
      <c r="VFV5" s="200"/>
      <c r="VFW5" s="200"/>
      <c r="VFX5" s="200"/>
      <c r="VFY5" s="200"/>
      <c r="VFZ5" s="200"/>
      <c r="VGA5" s="200"/>
      <c r="VGB5" s="200"/>
      <c r="VGC5" s="200"/>
      <c r="VGD5" s="200"/>
      <c r="VGE5" s="200"/>
      <c r="VGF5" s="200"/>
      <c r="VGG5" s="200"/>
      <c r="VGH5" s="200"/>
      <c r="VGI5" s="200"/>
      <c r="VGJ5" s="200"/>
      <c r="VGK5" s="200"/>
      <c r="VGL5" s="200"/>
      <c r="VGM5" s="200"/>
      <c r="VGN5" s="200"/>
      <c r="VGO5" s="200"/>
      <c r="VGP5" s="200"/>
      <c r="VGQ5" s="200"/>
      <c r="VGR5" s="200"/>
      <c r="VGS5" s="200"/>
      <c r="VGT5" s="200"/>
      <c r="VGU5" s="200"/>
      <c r="VGV5" s="200"/>
      <c r="VGW5" s="200"/>
      <c r="VGX5" s="200"/>
      <c r="VGY5" s="200"/>
      <c r="VGZ5" s="200"/>
      <c r="VHA5" s="200"/>
      <c r="VHB5" s="200"/>
      <c r="VHC5" s="200"/>
      <c r="VHD5" s="200"/>
      <c r="VHE5" s="200"/>
      <c r="VHF5" s="200"/>
      <c r="VHG5" s="200"/>
      <c r="VHH5" s="200"/>
      <c r="VHI5" s="200"/>
      <c r="VHJ5" s="200"/>
      <c r="VHK5" s="200"/>
      <c r="VHL5" s="200"/>
      <c r="VHM5" s="200"/>
      <c r="VHN5" s="200"/>
      <c r="VHO5" s="200"/>
      <c r="VHP5" s="200"/>
      <c r="VHQ5" s="200"/>
      <c r="VHR5" s="200"/>
      <c r="VHS5" s="200"/>
      <c r="VHT5" s="200"/>
      <c r="VHU5" s="200"/>
      <c r="VHV5" s="200"/>
      <c r="VHW5" s="200"/>
      <c r="VHX5" s="200"/>
      <c r="VHY5" s="200"/>
      <c r="VHZ5" s="200"/>
      <c r="VIA5" s="200"/>
      <c r="VIB5" s="200"/>
      <c r="VIC5" s="200"/>
      <c r="VID5" s="200"/>
      <c r="VIE5" s="200"/>
      <c r="VIF5" s="200"/>
      <c r="VIG5" s="200"/>
      <c r="VIH5" s="200"/>
      <c r="VII5" s="200"/>
      <c r="VIJ5" s="200"/>
      <c r="VIK5" s="200"/>
      <c r="VIL5" s="200"/>
      <c r="VIM5" s="200"/>
      <c r="VIN5" s="200"/>
      <c r="VIO5" s="200"/>
      <c r="VIP5" s="200"/>
      <c r="VIQ5" s="200"/>
      <c r="VIR5" s="200"/>
      <c r="VIS5" s="200"/>
      <c r="VIT5" s="200"/>
      <c r="VIU5" s="200"/>
      <c r="VIV5" s="200"/>
      <c r="VIW5" s="200"/>
      <c r="VIX5" s="200"/>
      <c r="VIY5" s="200"/>
      <c r="VIZ5" s="200"/>
      <c r="VJA5" s="200"/>
      <c r="VJB5" s="200"/>
      <c r="VJC5" s="200"/>
      <c r="VJD5" s="200"/>
      <c r="VJE5" s="200"/>
      <c r="VJF5" s="200"/>
      <c r="VJG5" s="200"/>
      <c r="VJH5" s="200"/>
      <c r="VJI5" s="200"/>
      <c r="VJJ5" s="200"/>
      <c r="VJK5" s="200"/>
      <c r="VJL5" s="200"/>
      <c r="VJM5" s="200"/>
      <c r="VJN5" s="200"/>
      <c r="VJO5" s="200"/>
      <c r="VJP5" s="200"/>
      <c r="VJQ5" s="200"/>
      <c r="VJR5" s="200"/>
      <c r="VJS5" s="200"/>
      <c r="VJT5" s="200"/>
      <c r="VJU5" s="200"/>
      <c r="VJV5" s="200"/>
      <c r="VJW5" s="200"/>
      <c r="VJX5" s="200"/>
      <c r="VJY5" s="200"/>
      <c r="VJZ5" s="200"/>
      <c r="VKA5" s="200"/>
      <c r="VKB5" s="200"/>
      <c r="VKC5" s="200"/>
      <c r="VKD5" s="200"/>
      <c r="VKE5" s="200"/>
      <c r="VKF5" s="200"/>
      <c r="VKG5" s="200"/>
      <c r="VKH5" s="200"/>
      <c r="VKI5" s="200"/>
      <c r="VKJ5" s="200"/>
      <c r="VKK5" s="200"/>
      <c r="VKL5" s="200"/>
      <c r="VKM5" s="200"/>
      <c r="VKN5" s="200"/>
      <c r="VKO5" s="200"/>
      <c r="VKP5" s="200"/>
      <c r="VKQ5" s="200"/>
      <c r="VKR5" s="200"/>
      <c r="VKS5" s="200"/>
      <c r="VKT5" s="200"/>
      <c r="VKU5" s="200"/>
      <c r="VKV5" s="200"/>
      <c r="VKW5" s="200"/>
      <c r="VKX5" s="200"/>
      <c r="VKY5" s="200"/>
      <c r="VKZ5" s="200"/>
      <c r="VLA5" s="200"/>
      <c r="VLB5" s="200"/>
      <c r="VLC5" s="200"/>
      <c r="VLD5" s="200"/>
      <c r="VLE5" s="200"/>
      <c r="VLF5" s="200"/>
      <c r="VLG5" s="200"/>
      <c r="VLH5" s="200"/>
      <c r="VLI5" s="200"/>
      <c r="VLJ5" s="200"/>
      <c r="VLK5" s="200"/>
      <c r="VLL5" s="200"/>
      <c r="VLM5" s="200"/>
      <c r="VLN5" s="200"/>
      <c r="VLO5" s="200"/>
      <c r="VLP5" s="200"/>
      <c r="VLQ5" s="200"/>
      <c r="VLR5" s="200"/>
      <c r="VLS5" s="200"/>
      <c r="VLT5" s="200"/>
      <c r="VLU5" s="200"/>
      <c r="VLV5" s="200"/>
      <c r="VLW5" s="200"/>
      <c r="VLX5" s="200"/>
      <c r="VLY5" s="200"/>
      <c r="VLZ5" s="200"/>
      <c r="VMA5" s="200"/>
      <c r="VMB5" s="200"/>
      <c r="VMC5" s="200"/>
      <c r="VMD5" s="200"/>
      <c r="VME5" s="200"/>
      <c r="VMF5" s="200"/>
      <c r="VMG5" s="200"/>
      <c r="VMH5" s="200"/>
      <c r="VMI5" s="200"/>
      <c r="VMJ5" s="200"/>
      <c r="VMK5" s="200"/>
      <c r="VML5" s="200"/>
      <c r="VMM5" s="200"/>
      <c r="VMN5" s="200"/>
      <c r="VMO5" s="200"/>
      <c r="VMP5" s="200"/>
      <c r="VMQ5" s="200"/>
      <c r="VMR5" s="200"/>
      <c r="VMS5" s="200"/>
      <c r="VMT5" s="200"/>
      <c r="VMU5" s="200"/>
      <c r="VMV5" s="200"/>
      <c r="VMW5" s="200"/>
      <c r="VMX5" s="200"/>
      <c r="VMY5" s="200"/>
      <c r="VMZ5" s="200"/>
      <c r="VNA5" s="200"/>
      <c r="VNB5" s="200"/>
      <c r="VNC5" s="200"/>
      <c r="VND5" s="200"/>
      <c r="VNE5" s="200"/>
      <c r="VNF5" s="200"/>
      <c r="VNG5" s="200"/>
      <c r="VNH5" s="200"/>
      <c r="VNI5" s="200"/>
      <c r="VNJ5" s="200"/>
      <c r="VNK5" s="200"/>
      <c r="VNL5" s="200"/>
      <c r="VNM5" s="200"/>
      <c r="VNN5" s="200"/>
      <c r="VNO5" s="200"/>
      <c r="VNP5" s="200"/>
      <c r="VNQ5" s="200"/>
      <c r="VNR5" s="200"/>
      <c r="VNS5" s="200"/>
      <c r="VNT5" s="200"/>
      <c r="VNU5" s="200"/>
      <c r="VNV5" s="200"/>
      <c r="VNW5" s="200"/>
      <c r="VNX5" s="200"/>
      <c r="VNY5" s="200"/>
      <c r="VNZ5" s="200"/>
      <c r="VOA5" s="200"/>
      <c r="VOB5" s="200"/>
      <c r="VOC5" s="200"/>
      <c r="VOD5" s="200"/>
      <c r="VOE5" s="200"/>
      <c r="VOF5" s="200"/>
      <c r="VOG5" s="200"/>
      <c r="VOH5" s="200"/>
      <c r="VOI5" s="200"/>
      <c r="VOJ5" s="200"/>
      <c r="VOK5" s="200"/>
      <c r="VOL5" s="200"/>
      <c r="VOM5" s="200"/>
      <c r="VON5" s="200"/>
      <c r="VOO5" s="200"/>
      <c r="VOP5" s="200"/>
      <c r="VOQ5" s="200"/>
      <c r="VOR5" s="200"/>
      <c r="VOS5" s="200"/>
      <c r="VOT5" s="200"/>
      <c r="VOU5" s="200"/>
      <c r="VOV5" s="200"/>
      <c r="VOW5" s="200"/>
      <c r="VOX5" s="200"/>
      <c r="VOY5" s="200"/>
      <c r="VOZ5" s="200"/>
      <c r="VPA5" s="200"/>
      <c r="VPB5" s="200"/>
      <c r="VPC5" s="200"/>
      <c r="VPD5" s="200"/>
      <c r="VPE5" s="200"/>
      <c r="VPF5" s="200"/>
      <c r="VPG5" s="200"/>
      <c r="VPH5" s="200"/>
      <c r="VPI5" s="200"/>
      <c r="VPJ5" s="200"/>
      <c r="VPK5" s="200"/>
      <c r="VPL5" s="200"/>
      <c r="VPM5" s="200"/>
      <c r="VPN5" s="200"/>
      <c r="VPO5" s="200"/>
      <c r="VPP5" s="200"/>
      <c r="VPQ5" s="200"/>
      <c r="VPR5" s="200"/>
      <c r="VPS5" s="200"/>
      <c r="VPT5" s="200"/>
      <c r="VPU5" s="200"/>
      <c r="VPV5" s="200"/>
      <c r="VPW5" s="200"/>
      <c r="VPX5" s="200"/>
      <c r="VPY5" s="200"/>
      <c r="VPZ5" s="200"/>
      <c r="VQA5" s="200"/>
      <c r="VQB5" s="200"/>
      <c r="VQC5" s="200"/>
      <c r="VQD5" s="200"/>
      <c r="VQE5" s="200"/>
      <c r="VQF5" s="200"/>
      <c r="VQG5" s="200"/>
      <c r="VQH5" s="200"/>
      <c r="VQI5" s="200"/>
      <c r="VQJ5" s="200"/>
      <c r="VQK5" s="200"/>
      <c r="VQL5" s="200"/>
      <c r="VQM5" s="200"/>
      <c r="VQN5" s="200"/>
      <c r="VQO5" s="200"/>
      <c r="VQP5" s="200"/>
      <c r="VQQ5" s="200"/>
      <c r="VQR5" s="200"/>
      <c r="VQS5" s="200"/>
      <c r="VQT5" s="200"/>
      <c r="VQU5" s="200"/>
      <c r="VQV5" s="200"/>
      <c r="VQW5" s="200"/>
      <c r="VQX5" s="200"/>
      <c r="VQY5" s="200"/>
      <c r="VQZ5" s="200"/>
      <c r="VRA5" s="200"/>
      <c r="VRB5" s="200"/>
      <c r="VRC5" s="200"/>
      <c r="VRD5" s="200"/>
      <c r="VRE5" s="200"/>
      <c r="VRF5" s="200"/>
      <c r="VRG5" s="200"/>
      <c r="VRH5" s="200"/>
      <c r="VRI5" s="200"/>
      <c r="VRJ5" s="200"/>
      <c r="VRK5" s="200"/>
      <c r="VRL5" s="200"/>
      <c r="VRM5" s="200"/>
      <c r="VRN5" s="200"/>
      <c r="VRO5" s="200"/>
      <c r="VRP5" s="200"/>
      <c r="VRQ5" s="200"/>
      <c r="VRR5" s="200"/>
      <c r="VRS5" s="200"/>
      <c r="VRT5" s="200"/>
      <c r="VRU5" s="200"/>
      <c r="VRV5" s="200"/>
      <c r="VRW5" s="200"/>
      <c r="VRX5" s="200"/>
      <c r="VRY5" s="200"/>
      <c r="VRZ5" s="200"/>
      <c r="VSA5" s="200"/>
      <c r="VSB5" s="200"/>
      <c r="VSC5" s="200"/>
      <c r="VSD5" s="200"/>
      <c r="VSE5" s="200"/>
      <c r="VSF5" s="200"/>
      <c r="VSG5" s="200"/>
      <c r="VSH5" s="200"/>
      <c r="VSI5" s="200"/>
      <c r="VSJ5" s="200"/>
      <c r="VSK5" s="200"/>
      <c r="VSL5" s="200"/>
      <c r="VSM5" s="200"/>
      <c r="VSN5" s="200"/>
      <c r="VSO5" s="200"/>
      <c r="VSP5" s="200"/>
      <c r="VSQ5" s="200"/>
      <c r="VSR5" s="200"/>
      <c r="VSS5" s="200"/>
      <c r="VST5" s="200"/>
      <c r="VSU5" s="200"/>
      <c r="VSV5" s="200"/>
      <c r="VSW5" s="200"/>
      <c r="VSX5" s="200"/>
      <c r="VSY5" s="200"/>
      <c r="VSZ5" s="200"/>
      <c r="VTA5" s="200"/>
      <c r="VTB5" s="200"/>
      <c r="VTC5" s="200"/>
      <c r="VTD5" s="200"/>
      <c r="VTE5" s="200"/>
      <c r="VTF5" s="200"/>
      <c r="VTG5" s="200"/>
      <c r="VTH5" s="200"/>
      <c r="VTI5" s="200"/>
      <c r="VTJ5" s="200"/>
      <c r="VTK5" s="200"/>
      <c r="VTL5" s="200"/>
      <c r="VTM5" s="200"/>
      <c r="VTN5" s="200"/>
      <c r="VTO5" s="200"/>
      <c r="VTP5" s="200"/>
      <c r="VTQ5" s="200"/>
      <c r="VTR5" s="200"/>
      <c r="VTS5" s="200"/>
      <c r="VTT5" s="200"/>
      <c r="VTU5" s="200"/>
      <c r="VTV5" s="200"/>
      <c r="VTW5" s="200"/>
      <c r="VTX5" s="200"/>
      <c r="VTY5" s="200"/>
      <c r="VTZ5" s="200"/>
      <c r="VUA5" s="200"/>
      <c r="VUB5" s="200"/>
      <c r="VUC5" s="200"/>
      <c r="VUD5" s="200"/>
      <c r="VUE5" s="200"/>
      <c r="VUF5" s="200"/>
      <c r="VUG5" s="200"/>
      <c r="VUH5" s="200"/>
      <c r="VUI5" s="200"/>
      <c r="VUJ5" s="200"/>
      <c r="VUK5" s="200"/>
      <c r="VUL5" s="200"/>
      <c r="VUM5" s="200"/>
      <c r="VUN5" s="200"/>
      <c r="VUO5" s="200"/>
      <c r="VUP5" s="200"/>
      <c r="VUQ5" s="200"/>
      <c r="VUR5" s="200"/>
      <c r="VUS5" s="200"/>
      <c r="VUT5" s="200"/>
      <c r="VUU5" s="200"/>
      <c r="VUV5" s="200"/>
      <c r="VUW5" s="200"/>
      <c r="VUX5" s="200"/>
      <c r="VUY5" s="200"/>
      <c r="VUZ5" s="200"/>
      <c r="VVA5" s="200"/>
      <c r="VVB5" s="200"/>
      <c r="VVC5" s="200"/>
      <c r="VVD5" s="200"/>
      <c r="VVE5" s="200"/>
      <c r="VVF5" s="200"/>
      <c r="VVG5" s="200"/>
      <c r="VVH5" s="200"/>
      <c r="VVI5" s="200"/>
      <c r="VVJ5" s="200"/>
      <c r="VVK5" s="200"/>
      <c r="VVL5" s="200"/>
      <c r="VVM5" s="200"/>
      <c r="VVN5" s="200"/>
      <c r="VVO5" s="200"/>
      <c r="VVP5" s="200"/>
      <c r="VVQ5" s="200"/>
      <c r="VVR5" s="200"/>
      <c r="VVS5" s="200"/>
      <c r="VVT5" s="200"/>
      <c r="VVU5" s="200"/>
      <c r="VVV5" s="200"/>
      <c r="VVW5" s="200"/>
      <c r="VVX5" s="200"/>
      <c r="VVY5" s="200"/>
      <c r="VVZ5" s="200"/>
      <c r="VWA5" s="200"/>
      <c r="VWB5" s="200"/>
      <c r="VWC5" s="200"/>
      <c r="VWD5" s="200"/>
      <c r="VWE5" s="200"/>
      <c r="VWF5" s="200"/>
      <c r="VWG5" s="200"/>
      <c r="VWH5" s="200"/>
      <c r="VWI5" s="200"/>
      <c r="VWJ5" s="200"/>
      <c r="VWK5" s="200"/>
      <c r="VWL5" s="200"/>
      <c r="VWM5" s="200"/>
      <c r="VWN5" s="200"/>
      <c r="VWO5" s="200"/>
      <c r="VWP5" s="200"/>
      <c r="VWQ5" s="200"/>
      <c r="VWR5" s="200"/>
      <c r="VWS5" s="200"/>
      <c r="VWT5" s="200"/>
      <c r="VWU5" s="200"/>
      <c r="VWV5" s="200"/>
      <c r="VWW5" s="200"/>
      <c r="VWX5" s="200"/>
      <c r="VWY5" s="200"/>
      <c r="VWZ5" s="200"/>
      <c r="VXA5" s="200"/>
      <c r="VXB5" s="200"/>
      <c r="VXC5" s="200"/>
      <c r="VXD5" s="200"/>
      <c r="VXE5" s="200"/>
      <c r="VXF5" s="200"/>
      <c r="VXG5" s="200"/>
      <c r="VXH5" s="200"/>
      <c r="VXI5" s="200"/>
      <c r="VXJ5" s="200"/>
      <c r="VXK5" s="200"/>
      <c r="VXL5" s="200"/>
      <c r="VXM5" s="200"/>
      <c r="VXN5" s="200"/>
      <c r="VXO5" s="200"/>
      <c r="VXP5" s="200"/>
      <c r="VXQ5" s="200"/>
      <c r="VXR5" s="200"/>
      <c r="VXS5" s="200"/>
      <c r="VXT5" s="200"/>
      <c r="VXU5" s="200"/>
      <c r="VXV5" s="200"/>
      <c r="VXW5" s="200"/>
      <c r="VXX5" s="200"/>
      <c r="VXY5" s="200"/>
      <c r="VXZ5" s="200"/>
      <c r="VYA5" s="200"/>
      <c r="VYB5" s="200"/>
      <c r="VYC5" s="200"/>
      <c r="VYD5" s="200"/>
      <c r="VYE5" s="200"/>
      <c r="VYF5" s="200"/>
      <c r="VYG5" s="200"/>
      <c r="VYH5" s="200"/>
      <c r="VYI5" s="200"/>
      <c r="VYJ5" s="200"/>
      <c r="VYK5" s="200"/>
      <c r="VYL5" s="200"/>
      <c r="VYM5" s="200"/>
      <c r="VYN5" s="200"/>
      <c r="VYO5" s="200"/>
      <c r="VYP5" s="200"/>
      <c r="VYQ5" s="200"/>
      <c r="VYR5" s="200"/>
      <c r="VYS5" s="200"/>
      <c r="VYT5" s="200"/>
      <c r="VYU5" s="200"/>
      <c r="VYV5" s="200"/>
      <c r="VYW5" s="200"/>
      <c r="VYX5" s="200"/>
      <c r="VYY5" s="200"/>
      <c r="VYZ5" s="200"/>
      <c r="VZA5" s="200"/>
      <c r="VZB5" s="200"/>
      <c r="VZC5" s="200"/>
      <c r="VZD5" s="200"/>
      <c r="VZE5" s="200"/>
      <c r="VZF5" s="200"/>
      <c r="VZG5" s="200"/>
      <c r="VZH5" s="200"/>
      <c r="VZI5" s="200"/>
      <c r="VZJ5" s="200"/>
      <c r="VZK5" s="200"/>
      <c r="VZL5" s="200"/>
      <c r="VZM5" s="200"/>
      <c r="VZN5" s="200"/>
      <c r="VZO5" s="200"/>
      <c r="VZP5" s="200"/>
      <c r="VZQ5" s="200"/>
      <c r="VZR5" s="200"/>
      <c r="VZS5" s="200"/>
      <c r="VZT5" s="200"/>
      <c r="VZU5" s="200"/>
      <c r="VZV5" s="200"/>
      <c r="VZW5" s="200"/>
      <c r="VZX5" s="200"/>
      <c r="VZY5" s="200"/>
      <c r="VZZ5" s="200"/>
      <c r="WAA5" s="200"/>
      <c r="WAB5" s="200"/>
      <c r="WAC5" s="200"/>
      <c r="WAD5" s="200"/>
      <c r="WAE5" s="200"/>
      <c r="WAF5" s="200"/>
      <c r="WAG5" s="200"/>
      <c r="WAH5" s="200"/>
      <c r="WAI5" s="200"/>
      <c r="WAJ5" s="200"/>
      <c r="WAK5" s="200"/>
      <c r="WAL5" s="200"/>
      <c r="WAM5" s="200"/>
      <c r="WAN5" s="200"/>
      <c r="WAO5" s="200"/>
      <c r="WAP5" s="200"/>
      <c r="WAQ5" s="200"/>
      <c r="WAR5" s="200"/>
      <c r="WAS5" s="200"/>
      <c r="WAT5" s="200"/>
      <c r="WAU5" s="200"/>
      <c r="WAV5" s="200"/>
      <c r="WAW5" s="200"/>
      <c r="WAX5" s="200"/>
      <c r="WAY5" s="200"/>
      <c r="WAZ5" s="200"/>
      <c r="WBA5" s="200"/>
      <c r="WBB5" s="200"/>
      <c r="WBC5" s="200"/>
      <c r="WBD5" s="200"/>
      <c r="WBE5" s="200"/>
      <c r="WBF5" s="200"/>
      <c r="WBG5" s="200"/>
      <c r="WBH5" s="200"/>
      <c r="WBI5" s="200"/>
      <c r="WBJ5" s="200"/>
      <c r="WBK5" s="200"/>
      <c r="WBL5" s="200"/>
      <c r="WBM5" s="200"/>
      <c r="WBN5" s="200"/>
      <c r="WBO5" s="200"/>
      <c r="WBP5" s="200"/>
      <c r="WBQ5" s="200"/>
      <c r="WBR5" s="200"/>
      <c r="WBS5" s="200"/>
      <c r="WBT5" s="200"/>
      <c r="WBU5" s="200"/>
      <c r="WBV5" s="200"/>
      <c r="WBW5" s="200"/>
      <c r="WBX5" s="200"/>
      <c r="WBY5" s="200"/>
      <c r="WBZ5" s="200"/>
      <c r="WCA5" s="200"/>
      <c r="WCB5" s="200"/>
      <c r="WCC5" s="200"/>
      <c r="WCD5" s="200"/>
      <c r="WCE5" s="200"/>
      <c r="WCF5" s="200"/>
      <c r="WCG5" s="200"/>
      <c r="WCH5" s="200"/>
      <c r="WCI5" s="200"/>
      <c r="WCJ5" s="200"/>
      <c r="WCK5" s="200"/>
      <c r="WCL5" s="200"/>
      <c r="WCM5" s="200"/>
      <c r="WCN5" s="200"/>
      <c r="WCO5" s="200"/>
      <c r="WCP5" s="200"/>
      <c r="WCQ5" s="200"/>
      <c r="WCR5" s="200"/>
      <c r="WCS5" s="200"/>
      <c r="WCT5" s="200"/>
      <c r="WCU5" s="200"/>
      <c r="WCV5" s="200"/>
      <c r="WCW5" s="200"/>
      <c r="WCX5" s="200"/>
      <c r="WCY5" s="200"/>
      <c r="WCZ5" s="200"/>
      <c r="WDA5" s="200"/>
      <c r="WDB5" s="200"/>
      <c r="WDC5" s="200"/>
      <c r="WDD5" s="200"/>
      <c r="WDE5" s="200"/>
      <c r="WDF5" s="200"/>
      <c r="WDG5" s="200"/>
      <c r="WDH5" s="200"/>
      <c r="WDI5" s="200"/>
      <c r="WDJ5" s="200"/>
      <c r="WDK5" s="200"/>
      <c r="WDL5" s="200"/>
      <c r="WDM5" s="200"/>
      <c r="WDN5" s="200"/>
      <c r="WDO5" s="200"/>
      <c r="WDP5" s="200"/>
      <c r="WDQ5" s="200"/>
      <c r="WDR5" s="200"/>
      <c r="WDS5" s="200"/>
      <c r="WDT5" s="200"/>
      <c r="WDU5" s="200"/>
      <c r="WDV5" s="200"/>
      <c r="WDW5" s="200"/>
      <c r="WDX5" s="200"/>
      <c r="WDY5" s="200"/>
      <c r="WDZ5" s="200"/>
      <c r="WEA5" s="200"/>
      <c r="WEB5" s="200"/>
      <c r="WEC5" s="200"/>
      <c r="WED5" s="200"/>
      <c r="WEE5" s="200"/>
      <c r="WEF5" s="200"/>
      <c r="WEG5" s="200"/>
      <c r="WEH5" s="200"/>
      <c r="WEI5" s="200"/>
      <c r="WEJ5" s="200"/>
      <c r="WEK5" s="200"/>
      <c r="WEL5" s="200"/>
      <c r="WEM5" s="200"/>
      <c r="WEN5" s="200"/>
      <c r="WEO5" s="200"/>
      <c r="WEP5" s="200"/>
      <c r="WEQ5" s="200"/>
      <c r="WER5" s="200"/>
      <c r="WES5" s="200"/>
      <c r="WET5" s="200"/>
      <c r="WEU5" s="200"/>
      <c r="WEV5" s="200"/>
      <c r="WEW5" s="200"/>
      <c r="WEX5" s="200"/>
      <c r="WEY5" s="200"/>
      <c r="WEZ5" s="200"/>
      <c r="WFA5" s="200"/>
      <c r="WFB5" s="200"/>
      <c r="WFC5" s="200"/>
      <c r="WFD5" s="200"/>
      <c r="WFE5" s="200"/>
      <c r="WFF5" s="200"/>
      <c r="WFG5" s="200"/>
      <c r="WFH5" s="200"/>
      <c r="WFI5" s="200"/>
      <c r="WFJ5" s="200"/>
      <c r="WFK5" s="200"/>
      <c r="WFL5" s="200"/>
      <c r="WFM5" s="200"/>
      <c r="WFN5" s="200"/>
      <c r="WFO5" s="200"/>
      <c r="WFP5" s="200"/>
      <c r="WFQ5" s="200"/>
      <c r="WFR5" s="200"/>
      <c r="WFS5" s="200"/>
      <c r="WFT5" s="200"/>
      <c r="WFU5" s="200"/>
      <c r="WFV5" s="200"/>
      <c r="WFW5" s="200"/>
      <c r="WFX5" s="200"/>
      <c r="WFY5" s="200"/>
      <c r="WFZ5" s="200"/>
      <c r="WGA5" s="200"/>
      <c r="WGB5" s="200"/>
      <c r="WGC5" s="200"/>
      <c r="WGD5" s="200"/>
      <c r="WGE5" s="200"/>
      <c r="WGF5" s="200"/>
      <c r="WGG5" s="200"/>
      <c r="WGH5" s="200"/>
      <c r="WGI5" s="200"/>
      <c r="WGJ5" s="200"/>
      <c r="WGK5" s="200"/>
      <c r="WGL5" s="200"/>
      <c r="WGM5" s="200"/>
      <c r="WGN5" s="200"/>
      <c r="WGO5" s="200"/>
      <c r="WGP5" s="200"/>
      <c r="WGQ5" s="200"/>
      <c r="WGR5" s="200"/>
      <c r="WGS5" s="200"/>
      <c r="WGT5" s="200"/>
      <c r="WGU5" s="200"/>
      <c r="WGV5" s="200"/>
      <c r="WGW5" s="200"/>
      <c r="WGX5" s="200"/>
      <c r="WGY5" s="200"/>
      <c r="WGZ5" s="200"/>
      <c r="WHA5" s="200"/>
      <c r="WHB5" s="200"/>
      <c r="WHC5" s="200"/>
      <c r="WHD5" s="200"/>
      <c r="WHE5" s="200"/>
      <c r="WHF5" s="200"/>
      <c r="WHG5" s="200"/>
      <c r="WHH5" s="200"/>
      <c r="WHI5" s="200"/>
      <c r="WHJ5" s="200"/>
      <c r="WHK5" s="200"/>
      <c r="WHL5" s="200"/>
      <c r="WHM5" s="200"/>
      <c r="WHN5" s="200"/>
      <c r="WHO5" s="200"/>
      <c r="WHP5" s="200"/>
      <c r="WHQ5" s="200"/>
      <c r="WHR5" s="200"/>
      <c r="WHS5" s="200"/>
      <c r="WHT5" s="200"/>
      <c r="WHU5" s="200"/>
      <c r="WHV5" s="200"/>
      <c r="WHW5" s="200"/>
      <c r="WHX5" s="200"/>
      <c r="WHY5" s="200"/>
      <c r="WHZ5" s="200"/>
      <c r="WIA5" s="200"/>
      <c r="WIB5" s="200"/>
      <c r="WIC5" s="200"/>
      <c r="WID5" s="200"/>
      <c r="WIE5" s="200"/>
      <c r="WIF5" s="200"/>
      <c r="WIG5" s="200"/>
      <c r="WIH5" s="200"/>
      <c r="WII5" s="200"/>
      <c r="WIJ5" s="200"/>
      <c r="WIK5" s="200"/>
      <c r="WIL5" s="200"/>
      <c r="WIM5" s="200"/>
      <c r="WIN5" s="200"/>
      <c r="WIO5" s="200"/>
      <c r="WIP5" s="200"/>
      <c r="WIQ5" s="200"/>
      <c r="WIR5" s="200"/>
      <c r="WIS5" s="200"/>
      <c r="WIT5" s="200"/>
      <c r="WIU5" s="200"/>
      <c r="WIV5" s="200"/>
      <c r="WIW5" s="200"/>
      <c r="WIX5" s="200"/>
      <c r="WIY5" s="200"/>
      <c r="WIZ5" s="200"/>
      <c r="WJA5" s="200"/>
      <c r="WJB5" s="200"/>
      <c r="WJC5" s="200"/>
      <c r="WJD5" s="200"/>
      <c r="WJE5" s="200"/>
      <c r="WJF5" s="200"/>
      <c r="WJG5" s="200"/>
      <c r="WJH5" s="200"/>
      <c r="WJI5" s="200"/>
      <c r="WJJ5" s="200"/>
      <c r="WJK5" s="200"/>
      <c r="WJL5" s="200"/>
      <c r="WJM5" s="200"/>
      <c r="WJN5" s="200"/>
      <c r="WJO5" s="200"/>
      <c r="WJP5" s="200"/>
      <c r="WJQ5" s="200"/>
      <c r="WJR5" s="200"/>
      <c r="WJS5" s="200"/>
      <c r="WJT5" s="200"/>
      <c r="WJU5" s="200"/>
      <c r="WJV5" s="200"/>
      <c r="WJW5" s="200"/>
      <c r="WJX5" s="200"/>
      <c r="WJY5" s="200"/>
      <c r="WJZ5" s="200"/>
      <c r="WKA5" s="200"/>
      <c r="WKB5" s="200"/>
      <c r="WKC5" s="200"/>
      <c r="WKD5" s="200"/>
      <c r="WKE5" s="200"/>
      <c r="WKF5" s="200"/>
      <c r="WKG5" s="200"/>
      <c r="WKH5" s="200"/>
      <c r="WKI5" s="200"/>
      <c r="WKJ5" s="200"/>
      <c r="WKK5" s="200"/>
      <c r="WKL5" s="200"/>
      <c r="WKM5" s="200"/>
      <c r="WKN5" s="200"/>
      <c r="WKO5" s="200"/>
      <c r="WKP5" s="200"/>
      <c r="WKQ5" s="200"/>
      <c r="WKR5" s="200"/>
      <c r="WKS5" s="200"/>
      <c r="WKT5" s="200"/>
      <c r="WKU5" s="200"/>
      <c r="WKV5" s="200"/>
      <c r="WKW5" s="200"/>
      <c r="WKX5" s="200"/>
      <c r="WKY5" s="200"/>
      <c r="WKZ5" s="200"/>
      <c r="WLA5" s="200"/>
      <c r="WLB5" s="200"/>
      <c r="WLC5" s="200"/>
      <c r="WLD5" s="200"/>
      <c r="WLE5" s="200"/>
      <c r="WLF5" s="200"/>
      <c r="WLG5" s="200"/>
      <c r="WLH5" s="200"/>
      <c r="WLI5" s="200"/>
      <c r="WLJ5" s="200"/>
      <c r="WLK5" s="200"/>
      <c r="WLL5" s="200"/>
      <c r="WLM5" s="200"/>
      <c r="WLN5" s="200"/>
      <c r="WLO5" s="200"/>
      <c r="WLP5" s="200"/>
      <c r="WLQ5" s="200"/>
      <c r="WLR5" s="200"/>
      <c r="WLS5" s="200"/>
      <c r="WLT5" s="200"/>
      <c r="WLU5" s="200"/>
      <c r="WLV5" s="200"/>
      <c r="WLW5" s="200"/>
      <c r="WLX5" s="200"/>
      <c r="WLY5" s="200"/>
      <c r="WLZ5" s="200"/>
      <c r="WMA5" s="200"/>
      <c r="WMB5" s="200"/>
      <c r="WMC5" s="200"/>
      <c r="WMD5" s="200"/>
      <c r="WME5" s="200"/>
      <c r="WMF5" s="200"/>
      <c r="WMG5" s="200"/>
      <c r="WMH5" s="200"/>
      <c r="WMI5" s="200"/>
      <c r="WMJ5" s="200"/>
      <c r="WMK5" s="200"/>
      <c r="WML5" s="200"/>
      <c r="WMM5" s="200"/>
      <c r="WMN5" s="200"/>
      <c r="WMO5" s="200"/>
      <c r="WMP5" s="200"/>
      <c r="WMQ5" s="200"/>
      <c r="WMR5" s="200"/>
      <c r="WMS5" s="200"/>
      <c r="WMT5" s="200"/>
      <c r="WMU5" s="200"/>
      <c r="WMV5" s="200"/>
      <c r="WMW5" s="200"/>
      <c r="WMX5" s="200"/>
      <c r="WMY5" s="200"/>
      <c r="WMZ5" s="200"/>
      <c r="WNA5" s="200"/>
      <c r="WNB5" s="200"/>
      <c r="WNC5" s="200"/>
      <c r="WND5" s="200"/>
      <c r="WNE5" s="200"/>
      <c r="WNF5" s="200"/>
      <c r="WNG5" s="200"/>
      <c r="WNH5" s="200"/>
      <c r="WNI5" s="200"/>
      <c r="WNJ5" s="200"/>
      <c r="WNK5" s="200"/>
      <c r="WNL5" s="200"/>
      <c r="WNM5" s="200"/>
      <c r="WNN5" s="200"/>
      <c r="WNO5" s="200"/>
      <c r="WNP5" s="200"/>
      <c r="WNQ5" s="200"/>
      <c r="WNR5" s="200"/>
      <c r="WNS5" s="200"/>
      <c r="WNT5" s="200"/>
      <c r="WNU5" s="200"/>
      <c r="WNV5" s="200"/>
      <c r="WNW5" s="200"/>
      <c r="WNX5" s="200"/>
      <c r="WNY5" s="200"/>
      <c r="WNZ5" s="200"/>
      <c r="WOA5" s="200"/>
      <c r="WOB5" s="200"/>
      <c r="WOC5" s="200"/>
      <c r="WOD5" s="200"/>
      <c r="WOE5" s="200"/>
      <c r="WOF5" s="200"/>
      <c r="WOG5" s="200"/>
      <c r="WOH5" s="200"/>
      <c r="WOI5" s="200"/>
      <c r="WOJ5" s="200"/>
      <c r="WOK5" s="200"/>
      <c r="WOL5" s="200"/>
      <c r="WOM5" s="200"/>
      <c r="WON5" s="200"/>
      <c r="WOO5" s="200"/>
      <c r="WOP5" s="200"/>
      <c r="WOQ5" s="200"/>
      <c r="WOR5" s="200"/>
      <c r="WOS5" s="200"/>
      <c r="WOT5" s="200"/>
      <c r="WOU5" s="200"/>
      <c r="WOV5" s="200"/>
      <c r="WOW5" s="200"/>
      <c r="WOX5" s="200"/>
      <c r="WOY5" s="200"/>
      <c r="WOZ5" s="200"/>
      <c r="WPA5" s="200"/>
      <c r="WPB5" s="200"/>
      <c r="WPC5" s="200"/>
      <c r="WPD5" s="200"/>
      <c r="WPE5" s="200"/>
      <c r="WPF5" s="200"/>
      <c r="WPG5" s="200"/>
      <c r="WPH5" s="200"/>
      <c r="WPI5" s="200"/>
      <c r="WPJ5" s="200"/>
      <c r="WPK5" s="200"/>
      <c r="WPL5" s="200"/>
      <c r="WPM5" s="200"/>
      <c r="WPN5" s="200"/>
      <c r="WPO5" s="200"/>
      <c r="WPP5" s="200"/>
      <c r="WPQ5" s="200"/>
      <c r="WPR5" s="200"/>
      <c r="WPS5" s="200"/>
      <c r="WPT5" s="200"/>
      <c r="WPU5" s="200"/>
      <c r="WPV5" s="200"/>
      <c r="WPW5" s="200"/>
      <c r="WPX5" s="200"/>
      <c r="WPY5" s="200"/>
      <c r="WPZ5" s="200"/>
      <c r="WQA5" s="200"/>
      <c r="WQB5" s="200"/>
      <c r="WQC5" s="200"/>
      <c r="WQD5" s="200"/>
      <c r="WQE5" s="200"/>
      <c r="WQF5" s="200"/>
      <c r="WQG5" s="200"/>
      <c r="WQH5" s="200"/>
      <c r="WQI5" s="200"/>
      <c r="WQJ5" s="200"/>
      <c r="WQK5" s="200"/>
      <c r="WQL5" s="200"/>
      <c r="WQM5" s="200"/>
      <c r="WQN5" s="200"/>
      <c r="WQO5" s="200"/>
      <c r="WQP5" s="200"/>
      <c r="WQQ5" s="200"/>
      <c r="WQR5" s="200"/>
      <c r="WQS5" s="200"/>
      <c r="WQT5" s="200"/>
      <c r="WQU5" s="200"/>
      <c r="WQV5" s="200"/>
      <c r="WQW5" s="200"/>
      <c r="WQX5" s="200"/>
      <c r="WQY5" s="200"/>
      <c r="WQZ5" s="200"/>
      <c r="WRA5" s="200"/>
      <c r="WRB5" s="200"/>
      <c r="WRC5" s="200"/>
      <c r="WRD5" s="200"/>
      <c r="WRE5" s="200"/>
      <c r="WRF5" s="200"/>
      <c r="WRG5" s="200"/>
      <c r="WRH5" s="200"/>
      <c r="WRI5" s="200"/>
      <c r="WRJ5" s="200"/>
      <c r="WRK5" s="200"/>
      <c r="WRL5" s="200"/>
      <c r="WRM5" s="200"/>
      <c r="WRN5" s="200"/>
      <c r="WRO5" s="200"/>
      <c r="WRP5" s="200"/>
      <c r="WRQ5" s="200"/>
      <c r="WRR5" s="200"/>
      <c r="WRS5" s="200"/>
      <c r="WRT5" s="200"/>
      <c r="WRU5" s="200"/>
      <c r="WRV5" s="200"/>
      <c r="WRW5" s="200"/>
      <c r="WRX5" s="200"/>
      <c r="WRY5" s="200"/>
      <c r="WRZ5" s="200"/>
      <c r="WSA5" s="200"/>
      <c r="WSB5" s="200"/>
      <c r="WSC5" s="200"/>
      <c r="WSD5" s="200"/>
      <c r="WSE5" s="200"/>
      <c r="WSF5" s="200"/>
      <c r="WSG5" s="200"/>
      <c r="WSH5" s="200"/>
      <c r="WSI5" s="200"/>
      <c r="WSJ5" s="200"/>
      <c r="WSK5" s="200"/>
      <c r="WSL5" s="200"/>
      <c r="WSM5" s="200"/>
      <c r="WSN5" s="200"/>
      <c r="WSO5" s="200"/>
      <c r="WSP5" s="200"/>
      <c r="WSQ5" s="200"/>
      <c r="WSR5" s="200"/>
      <c r="WSS5" s="200"/>
      <c r="WST5" s="200"/>
      <c r="WSU5" s="200"/>
      <c r="WSV5" s="200"/>
      <c r="WSW5" s="200"/>
      <c r="WSX5" s="200"/>
      <c r="WSY5" s="200"/>
      <c r="WSZ5" s="200"/>
      <c r="WTA5" s="200"/>
      <c r="WTB5" s="200"/>
      <c r="WTC5" s="200"/>
      <c r="WTD5" s="200"/>
      <c r="WTE5" s="200"/>
      <c r="WTF5" s="200"/>
      <c r="WTG5" s="200"/>
      <c r="WTH5" s="200"/>
      <c r="WTI5" s="200"/>
      <c r="WTJ5" s="200"/>
      <c r="WTK5" s="200"/>
      <c r="WTL5" s="200"/>
      <c r="WTM5" s="200"/>
      <c r="WTN5" s="200"/>
      <c r="WTO5" s="200"/>
      <c r="WTP5" s="200"/>
      <c r="WTQ5" s="200"/>
      <c r="WTR5" s="200"/>
      <c r="WTS5" s="200"/>
      <c r="WTT5" s="200"/>
      <c r="WTU5" s="200"/>
      <c r="WTV5" s="200"/>
      <c r="WTW5" s="200"/>
      <c r="WTX5" s="200"/>
      <c r="WTY5" s="200"/>
      <c r="WTZ5" s="200"/>
      <c r="WUA5" s="200"/>
      <c r="WUB5" s="200"/>
      <c r="WUC5" s="200"/>
      <c r="WUD5" s="200"/>
      <c r="WUE5" s="200"/>
      <c r="WUF5" s="200"/>
      <c r="WUG5" s="200"/>
      <c r="WUH5" s="200"/>
      <c r="WUI5" s="200"/>
      <c r="WUJ5" s="200"/>
      <c r="WUK5" s="200"/>
      <c r="WUL5" s="200"/>
      <c r="WUM5" s="200"/>
      <c r="WUN5" s="200"/>
      <c r="WUO5" s="200"/>
      <c r="WUP5" s="200"/>
      <c r="WUQ5" s="200"/>
      <c r="WUR5" s="200"/>
      <c r="WUS5" s="200"/>
      <c r="WUT5" s="200"/>
      <c r="WUU5" s="200"/>
      <c r="WUV5" s="200"/>
      <c r="WUW5" s="200"/>
      <c r="WUX5" s="200"/>
      <c r="WUY5" s="200"/>
      <c r="WUZ5" s="200"/>
      <c r="WVA5" s="200"/>
      <c r="WVB5" s="200"/>
      <c r="WVC5" s="200"/>
      <c r="WVD5" s="200"/>
      <c r="WVE5" s="200"/>
      <c r="WVF5" s="200"/>
      <c r="WVG5" s="200"/>
      <c r="WVH5" s="200"/>
      <c r="WVI5" s="200"/>
      <c r="WVJ5" s="200"/>
      <c r="WVK5" s="200"/>
      <c r="WVL5" s="200"/>
      <c r="WVM5" s="200"/>
      <c r="WVN5" s="200"/>
      <c r="WVO5" s="200"/>
      <c r="WVP5" s="200"/>
      <c r="WVQ5" s="200"/>
      <c r="WVR5" s="200"/>
      <c r="WVS5" s="200"/>
      <c r="WVT5" s="200"/>
      <c r="WVU5" s="200"/>
      <c r="WVV5" s="200"/>
      <c r="WVW5" s="200"/>
      <c r="WVX5" s="200"/>
      <c r="WVY5" s="200"/>
      <c r="WVZ5" s="200"/>
      <c r="WWA5" s="200"/>
      <c r="WWB5" s="200"/>
      <c r="WWC5" s="200"/>
      <c r="WWD5" s="200"/>
      <c r="WWE5" s="200"/>
      <c r="WWF5" s="200"/>
      <c r="WWG5" s="200"/>
      <c r="WWH5" s="200"/>
      <c r="WWI5" s="200"/>
      <c r="WWJ5" s="200"/>
      <c r="WWK5" s="200"/>
      <c r="WWL5" s="200"/>
      <c r="WWM5" s="200"/>
      <c r="WWN5" s="200"/>
      <c r="WWO5" s="200"/>
      <c r="WWP5" s="200"/>
      <c r="WWQ5" s="200"/>
      <c r="WWR5" s="200"/>
      <c r="WWS5" s="200"/>
      <c r="WWT5" s="200"/>
      <c r="WWU5" s="200"/>
      <c r="WWV5" s="200"/>
      <c r="WWW5" s="200"/>
      <c r="WWX5" s="200"/>
      <c r="WWY5" s="200"/>
      <c r="WWZ5" s="200"/>
      <c r="WXA5" s="200"/>
      <c r="WXB5" s="200"/>
      <c r="WXC5" s="200"/>
      <c r="WXD5" s="200"/>
      <c r="WXE5" s="200"/>
      <c r="WXF5" s="200"/>
      <c r="WXG5" s="200"/>
      <c r="WXH5" s="200"/>
      <c r="WXI5" s="200"/>
      <c r="WXJ5" s="200"/>
      <c r="WXK5" s="200"/>
      <c r="WXL5" s="200"/>
      <c r="WXM5" s="200"/>
      <c r="WXN5" s="200"/>
      <c r="WXO5" s="200"/>
      <c r="WXP5" s="200"/>
      <c r="WXQ5" s="200"/>
      <c r="WXR5" s="200"/>
      <c r="WXS5" s="200"/>
      <c r="WXT5" s="200"/>
      <c r="WXU5" s="200"/>
      <c r="WXV5" s="200"/>
      <c r="WXW5" s="200"/>
      <c r="WXX5" s="200"/>
      <c r="WXY5" s="200"/>
      <c r="WXZ5" s="200"/>
      <c r="WYA5" s="200"/>
      <c r="WYB5" s="200"/>
      <c r="WYC5" s="200"/>
      <c r="WYD5" s="200"/>
      <c r="WYE5" s="200"/>
      <c r="WYF5" s="200"/>
      <c r="WYG5" s="200"/>
      <c r="WYH5" s="200"/>
      <c r="WYI5" s="200"/>
      <c r="WYJ5" s="200"/>
      <c r="WYK5" s="200"/>
      <c r="WYL5" s="200"/>
      <c r="WYM5" s="200"/>
      <c r="WYN5" s="200"/>
      <c r="WYO5" s="200"/>
      <c r="WYP5" s="200"/>
      <c r="WYQ5" s="200"/>
      <c r="WYR5" s="200"/>
      <c r="WYS5" s="200"/>
      <c r="WYT5" s="200"/>
      <c r="WYU5" s="200"/>
      <c r="WYV5" s="200"/>
      <c r="WYW5" s="200"/>
      <c r="WYX5" s="200"/>
      <c r="WYY5" s="200"/>
      <c r="WYZ5" s="200"/>
      <c r="WZA5" s="200"/>
      <c r="WZB5" s="200"/>
      <c r="WZC5" s="200"/>
      <c r="WZD5" s="200"/>
      <c r="WZE5" s="200"/>
      <c r="WZF5" s="200"/>
      <c r="WZG5" s="200"/>
      <c r="WZH5" s="200"/>
      <c r="WZI5" s="200"/>
      <c r="WZJ5" s="200"/>
      <c r="WZK5" s="200"/>
      <c r="WZL5" s="200"/>
      <c r="WZM5" s="200"/>
      <c r="WZN5" s="200"/>
      <c r="WZO5" s="200"/>
      <c r="WZP5" s="200"/>
      <c r="WZQ5" s="200"/>
      <c r="WZR5" s="200"/>
      <c r="WZS5" s="200"/>
      <c r="WZT5" s="200"/>
      <c r="WZU5" s="200"/>
      <c r="WZV5" s="200"/>
      <c r="WZW5" s="200"/>
      <c r="WZX5" s="200"/>
      <c r="WZY5" s="200"/>
      <c r="WZZ5" s="200"/>
      <c r="XAA5" s="200"/>
      <c r="XAB5" s="200"/>
      <c r="XAC5" s="200"/>
      <c r="XAD5" s="200"/>
      <c r="XAE5" s="200"/>
      <c r="XAF5" s="200"/>
      <c r="XAG5" s="200"/>
      <c r="XAH5" s="200"/>
      <c r="XAI5" s="200"/>
      <c r="XAJ5" s="200"/>
      <c r="XAK5" s="200"/>
      <c r="XAL5" s="200"/>
      <c r="XAM5" s="200"/>
      <c r="XAN5" s="200"/>
      <c r="XAO5" s="200"/>
      <c r="XAP5" s="200"/>
      <c r="XAQ5" s="200"/>
      <c r="XAR5" s="200"/>
      <c r="XAS5" s="200"/>
      <c r="XAT5" s="200"/>
      <c r="XAU5" s="200"/>
      <c r="XAV5" s="200"/>
      <c r="XAW5" s="200"/>
      <c r="XAX5" s="200"/>
      <c r="XAY5" s="200"/>
      <c r="XAZ5" s="200"/>
      <c r="XBA5" s="200"/>
      <c r="XBB5" s="200"/>
      <c r="XBC5" s="200"/>
      <c r="XBD5" s="200"/>
      <c r="XBE5" s="200"/>
      <c r="XBF5" s="200"/>
      <c r="XBG5" s="200"/>
      <c r="XBH5" s="200"/>
      <c r="XBI5" s="200"/>
      <c r="XBJ5" s="200"/>
      <c r="XBK5" s="200"/>
      <c r="XBL5" s="200"/>
      <c r="XBM5" s="200"/>
      <c r="XBN5" s="200"/>
      <c r="XBO5" s="200"/>
      <c r="XBP5" s="200"/>
      <c r="XBQ5" s="200"/>
      <c r="XBR5" s="200"/>
      <c r="XBS5" s="200"/>
      <c r="XBT5" s="200"/>
      <c r="XBU5" s="200"/>
      <c r="XBV5" s="200"/>
      <c r="XBW5" s="200"/>
      <c r="XBX5" s="200"/>
      <c r="XBY5" s="200"/>
      <c r="XBZ5" s="200"/>
      <c r="XCA5" s="200"/>
      <c r="XCB5" s="200"/>
      <c r="XCC5" s="200"/>
      <c r="XCD5" s="200"/>
      <c r="XCE5" s="200"/>
      <c r="XCF5" s="200"/>
      <c r="XCG5" s="200"/>
      <c r="XCH5" s="200"/>
      <c r="XCI5" s="200"/>
      <c r="XCJ5" s="200"/>
      <c r="XCK5" s="200"/>
      <c r="XCL5" s="200"/>
      <c r="XCM5" s="200"/>
      <c r="XCN5" s="200"/>
      <c r="XCO5" s="200"/>
      <c r="XCP5" s="200"/>
      <c r="XCQ5" s="200"/>
      <c r="XCR5" s="200"/>
      <c r="XCS5" s="200"/>
      <c r="XCT5" s="200"/>
      <c r="XCU5" s="200"/>
      <c r="XCV5" s="200"/>
      <c r="XCW5" s="200"/>
      <c r="XCX5" s="200"/>
      <c r="XCY5" s="200"/>
      <c r="XCZ5" s="200"/>
      <c r="XDA5" s="200"/>
      <c r="XDB5" s="200"/>
      <c r="XDC5" s="200"/>
      <c r="XDD5" s="200"/>
      <c r="XDE5" s="200"/>
      <c r="XDF5" s="200"/>
      <c r="XDG5" s="200"/>
      <c r="XDH5" s="200"/>
      <c r="XDI5" s="200"/>
      <c r="XDJ5" s="200"/>
      <c r="XDK5" s="200"/>
      <c r="XDL5" s="200"/>
      <c r="XDM5" s="200"/>
      <c r="XDN5" s="200"/>
      <c r="XDO5" s="200"/>
      <c r="XDP5" s="200"/>
      <c r="XDQ5" s="200"/>
      <c r="XDR5" s="200"/>
      <c r="XDS5" s="200"/>
      <c r="XDT5" s="200"/>
      <c r="XDU5" s="200"/>
      <c r="XDV5" s="200"/>
      <c r="XDW5" s="200"/>
      <c r="XDX5" s="200"/>
      <c r="XDY5" s="200"/>
    </row>
    <row r="6" s="4" customFormat="1" ht="26.25" customHeight="1" spans="1:16353">
      <c r="A6" s="69"/>
      <c r="B6" s="10" t="s">
        <v>1210</v>
      </c>
      <c r="C6" s="191">
        <f>C7+C684+C685+C686+C687+C688+C689</f>
        <v>21457.6446</v>
      </c>
      <c r="D6" s="191">
        <f t="shared" ref="D6:N6" si="0">D7+D684+D685+D686+D687+D688+D689</f>
        <v>-1284.89</v>
      </c>
      <c r="E6" s="191">
        <f t="shared" si="0"/>
        <v>1258.28</v>
      </c>
      <c r="F6" s="191">
        <f t="shared" si="0"/>
        <v>15125</v>
      </c>
      <c r="G6" s="191">
        <f t="shared" si="0"/>
        <v>-1717</v>
      </c>
      <c r="H6" s="191">
        <f t="shared" si="0"/>
        <v>0</v>
      </c>
      <c r="I6" s="191">
        <f t="shared" si="0"/>
        <v>-346.278400000001</v>
      </c>
      <c r="J6" s="191">
        <f t="shared" si="0"/>
        <v>-7819</v>
      </c>
      <c r="K6" s="191">
        <f t="shared" si="0"/>
        <v>-968.4</v>
      </c>
      <c r="L6" s="191">
        <f t="shared" si="0"/>
        <v>-590</v>
      </c>
      <c r="M6" s="191">
        <f t="shared" si="0"/>
        <v>0</v>
      </c>
      <c r="N6" s="191">
        <f t="shared" si="0"/>
        <v>-14131.7343</v>
      </c>
      <c r="O6" s="199"/>
      <c r="P6" s="200">
        <f t="shared" ref="P6:P69" si="1">IF(SUM(D6:N6)=C6,"",C6)</f>
        <v>21457.6446</v>
      </c>
      <c r="Q6" s="200"/>
      <c r="R6" s="200"/>
      <c r="S6" s="200"/>
      <c r="T6" s="200"/>
      <c r="U6" s="200"/>
      <c r="V6" s="200"/>
      <c r="W6" s="200"/>
      <c r="X6" s="200"/>
      <c r="Y6" s="200"/>
      <c r="Z6" s="200"/>
      <c r="AA6" s="200"/>
      <c r="AB6" s="200"/>
      <c r="AC6" s="200"/>
      <c r="AD6" s="200"/>
      <c r="AE6" s="200"/>
      <c r="AF6" s="200"/>
      <c r="AG6" s="200"/>
      <c r="AH6" s="200"/>
      <c r="AI6" s="200"/>
      <c r="AJ6" s="200"/>
      <c r="AK6" s="200"/>
      <c r="AL6" s="200"/>
      <c r="AM6" s="200"/>
      <c r="AN6" s="200"/>
      <c r="AO6" s="200"/>
      <c r="AP6" s="200"/>
      <c r="AQ6" s="200"/>
      <c r="AR6" s="200"/>
      <c r="AS6" s="200"/>
      <c r="AT6" s="200"/>
      <c r="AU6" s="200"/>
      <c r="AV6" s="200"/>
      <c r="AW6" s="200"/>
      <c r="AX6" s="200"/>
      <c r="AY6" s="200"/>
      <c r="AZ6" s="200"/>
      <c r="BA6" s="200"/>
      <c r="BB6" s="200"/>
      <c r="BC6" s="200"/>
      <c r="BD6" s="200"/>
      <c r="BE6" s="200"/>
      <c r="BF6" s="200"/>
      <c r="BG6" s="200"/>
      <c r="BH6" s="200"/>
      <c r="BI6" s="200"/>
      <c r="BJ6" s="200"/>
      <c r="BK6" s="200"/>
      <c r="BL6" s="200"/>
      <c r="BM6" s="200"/>
      <c r="BN6" s="200"/>
      <c r="BO6" s="200"/>
      <c r="BP6" s="200"/>
      <c r="BQ6" s="200"/>
      <c r="BR6" s="200"/>
      <c r="BS6" s="200"/>
      <c r="BT6" s="200"/>
      <c r="BU6" s="200"/>
      <c r="BV6" s="200"/>
      <c r="BW6" s="200"/>
      <c r="BX6" s="200"/>
      <c r="BY6" s="200"/>
      <c r="BZ6" s="200"/>
      <c r="CA6" s="200"/>
      <c r="CB6" s="200"/>
      <c r="CC6" s="200"/>
      <c r="CD6" s="200"/>
      <c r="CE6" s="200"/>
      <c r="CF6" s="200"/>
      <c r="CG6" s="200"/>
      <c r="CH6" s="200"/>
      <c r="CI6" s="200"/>
      <c r="CJ6" s="200"/>
      <c r="CK6" s="200"/>
      <c r="CL6" s="200"/>
      <c r="CM6" s="200"/>
      <c r="CN6" s="200"/>
      <c r="CO6" s="200"/>
      <c r="CP6" s="200"/>
      <c r="CQ6" s="200"/>
      <c r="CR6" s="200"/>
      <c r="CS6" s="200"/>
      <c r="CT6" s="200"/>
      <c r="CU6" s="200"/>
      <c r="CV6" s="200"/>
      <c r="CW6" s="200"/>
      <c r="CX6" s="200"/>
      <c r="CY6" s="200"/>
      <c r="CZ6" s="200"/>
      <c r="DA6" s="200"/>
      <c r="DB6" s="200"/>
      <c r="DC6" s="200"/>
      <c r="DD6" s="200"/>
      <c r="DE6" s="200"/>
      <c r="DF6" s="200"/>
      <c r="DG6" s="200"/>
      <c r="DH6" s="200"/>
      <c r="DI6" s="200"/>
      <c r="DJ6" s="200"/>
      <c r="DK6" s="200"/>
      <c r="DL6" s="200"/>
      <c r="DM6" s="200"/>
      <c r="DN6" s="200"/>
      <c r="DO6" s="200"/>
      <c r="DP6" s="200"/>
      <c r="DQ6" s="200"/>
      <c r="DR6" s="200"/>
      <c r="DS6" s="200"/>
      <c r="DT6" s="200"/>
      <c r="DU6" s="200"/>
      <c r="DV6" s="200"/>
      <c r="DW6" s="200"/>
      <c r="DX6" s="200"/>
      <c r="DY6" s="200"/>
      <c r="DZ6" s="200"/>
      <c r="EA6" s="200"/>
      <c r="EB6" s="200"/>
      <c r="EC6" s="200"/>
      <c r="ED6" s="200"/>
      <c r="EE6" s="200"/>
      <c r="EF6" s="200"/>
      <c r="EG6" s="200"/>
      <c r="EH6" s="200"/>
      <c r="EI6" s="200"/>
      <c r="EJ6" s="200"/>
      <c r="EK6" s="200"/>
      <c r="EL6" s="200"/>
      <c r="EM6" s="200"/>
      <c r="EN6" s="200"/>
      <c r="EO6" s="200"/>
      <c r="EP6" s="200"/>
      <c r="EQ6" s="200"/>
      <c r="ER6" s="200"/>
      <c r="ES6" s="200"/>
      <c r="ET6" s="200"/>
      <c r="EU6" s="200"/>
      <c r="EV6" s="200"/>
      <c r="EW6" s="200"/>
      <c r="EX6" s="200"/>
      <c r="EY6" s="200"/>
      <c r="EZ6" s="200"/>
      <c r="FA6" s="200"/>
      <c r="FB6" s="200"/>
      <c r="FC6" s="200"/>
      <c r="FD6" s="200"/>
      <c r="FE6" s="200"/>
      <c r="FF6" s="200"/>
      <c r="FG6" s="200"/>
      <c r="FH6" s="200"/>
      <c r="FI6" s="200"/>
      <c r="FJ6" s="200"/>
      <c r="FK6" s="200"/>
      <c r="FL6" s="200"/>
      <c r="FM6" s="200"/>
      <c r="FN6" s="200"/>
      <c r="FO6" s="200"/>
      <c r="FP6" s="200"/>
      <c r="FQ6" s="200"/>
      <c r="FR6" s="200"/>
      <c r="FS6" s="200"/>
      <c r="FT6" s="200"/>
      <c r="FU6" s="200"/>
      <c r="FV6" s="200"/>
      <c r="FW6" s="200"/>
      <c r="FX6" s="200"/>
      <c r="FY6" s="200"/>
      <c r="FZ6" s="200"/>
      <c r="GA6" s="200"/>
      <c r="GB6" s="200"/>
      <c r="GC6" s="200"/>
      <c r="GD6" s="200"/>
      <c r="GE6" s="200"/>
      <c r="GF6" s="200"/>
      <c r="GG6" s="200"/>
      <c r="GH6" s="200"/>
      <c r="GI6" s="200"/>
      <c r="GJ6" s="200"/>
      <c r="GK6" s="200"/>
      <c r="GL6" s="200"/>
      <c r="GM6" s="200"/>
      <c r="GN6" s="200"/>
      <c r="GO6" s="200"/>
      <c r="GP6" s="200"/>
      <c r="GQ6" s="200"/>
      <c r="GR6" s="200"/>
      <c r="GS6" s="200"/>
      <c r="GT6" s="200"/>
      <c r="GU6" s="200"/>
      <c r="GV6" s="200"/>
      <c r="GW6" s="200"/>
      <c r="GX6" s="200"/>
      <c r="GY6" s="200"/>
      <c r="GZ6" s="200"/>
      <c r="HA6" s="200"/>
      <c r="HB6" s="200"/>
      <c r="HC6" s="200"/>
      <c r="HD6" s="200"/>
      <c r="HE6" s="200"/>
      <c r="HF6" s="200"/>
      <c r="HG6" s="200"/>
      <c r="HH6" s="200"/>
      <c r="HI6" s="200"/>
      <c r="HJ6" s="200"/>
      <c r="HK6" s="200"/>
      <c r="HL6" s="200"/>
      <c r="HM6" s="200"/>
      <c r="HN6" s="200"/>
      <c r="HO6" s="200"/>
      <c r="HP6" s="200"/>
      <c r="HQ6" s="200"/>
      <c r="HR6" s="200"/>
      <c r="HS6" s="200"/>
      <c r="HT6" s="200"/>
      <c r="HU6" s="200"/>
      <c r="HV6" s="200"/>
      <c r="HW6" s="200"/>
      <c r="HX6" s="200"/>
      <c r="HY6" s="200"/>
      <c r="HZ6" s="200"/>
      <c r="IA6" s="200"/>
      <c r="IB6" s="200"/>
      <c r="IC6" s="200"/>
      <c r="ID6" s="200"/>
      <c r="IE6" s="200"/>
      <c r="IF6" s="200"/>
      <c r="IG6" s="200"/>
      <c r="IH6" s="200"/>
      <c r="II6" s="200"/>
      <c r="IJ6" s="200"/>
      <c r="IK6" s="200"/>
      <c r="IL6" s="200"/>
      <c r="IM6" s="200"/>
      <c r="IN6" s="200"/>
      <c r="IO6" s="200"/>
      <c r="IP6" s="200"/>
      <c r="IQ6" s="200"/>
      <c r="IR6" s="200"/>
      <c r="IS6" s="200"/>
      <c r="IT6" s="200"/>
      <c r="IU6" s="200"/>
      <c r="IV6" s="200"/>
      <c r="IW6" s="200"/>
      <c r="IX6" s="200"/>
      <c r="IY6" s="200"/>
      <c r="IZ6" s="200"/>
      <c r="JA6" s="200"/>
      <c r="JB6" s="200"/>
      <c r="JC6" s="200"/>
      <c r="JD6" s="200"/>
      <c r="JE6" s="200"/>
      <c r="JF6" s="200"/>
      <c r="JG6" s="200"/>
      <c r="JH6" s="200"/>
      <c r="JI6" s="200"/>
      <c r="JJ6" s="200"/>
      <c r="JK6" s="200"/>
      <c r="JL6" s="200"/>
      <c r="JM6" s="200"/>
      <c r="JN6" s="200"/>
      <c r="JO6" s="200"/>
      <c r="JP6" s="200"/>
      <c r="JQ6" s="200"/>
      <c r="JR6" s="200"/>
      <c r="JS6" s="200"/>
      <c r="JT6" s="200"/>
      <c r="JU6" s="200"/>
      <c r="JV6" s="200"/>
      <c r="JW6" s="200"/>
      <c r="JX6" s="200"/>
      <c r="JY6" s="200"/>
      <c r="JZ6" s="200"/>
      <c r="KA6" s="200"/>
      <c r="KB6" s="200"/>
      <c r="KC6" s="200"/>
      <c r="KD6" s="200"/>
      <c r="KE6" s="200"/>
      <c r="KF6" s="200"/>
      <c r="KG6" s="200"/>
      <c r="KH6" s="200"/>
      <c r="KI6" s="200"/>
      <c r="KJ6" s="200"/>
      <c r="KK6" s="200"/>
      <c r="KL6" s="200"/>
      <c r="KM6" s="200"/>
      <c r="KN6" s="200"/>
      <c r="KO6" s="200"/>
      <c r="KP6" s="200"/>
      <c r="KQ6" s="200"/>
      <c r="KR6" s="200"/>
      <c r="KS6" s="200"/>
      <c r="KT6" s="200"/>
      <c r="KU6" s="200"/>
      <c r="KV6" s="200"/>
      <c r="KW6" s="200"/>
      <c r="KX6" s="200"/>
      <c r="KY6" s="200"/>
      <c r="KZ6" s="200"/>
      <c r="LA6" s="200"/>
      <c r="LB6" s="200"/>
      <c r="LC6" s="200"/>
      <c r="LD6" s="200"/>
      <c r="LE6" s="200"/>
      <c r="LF6" s="200"/>
      <c r="LG6" s="200"/>
      <c r="LH6" s="200"/>
      <c r="LI6" s="200"/>
      <c r="LJ6" s="200"/>
      <c r="LK6" s="200"/>
      <c r="LL6" s="200"/>
      <c r="LM6" s="200"/>
      <c r="LN6" s="200"/>
      <c r="LO6" s="200"/>
      <c r="LP6" s="200"/>
      <c r="LQ6" s="200"/>
      <c r="LR6" s="200"/>
      <c r="LS6" s="200"/>
      <c r="LT6" s="200"/>
      <c r="LU6" s="200"/>
      <c r="LV6" s="200"/>
      <c r="LW6" s="200"/>
      <c r="LX6" s="200"/>
      <c r="LY6" s="200"/>
      <c r="LZ6" s="200"/>
      <c r="MA6" s="200"/>
      <c r="MB6" s="200"/>
      <c r="MC6" s="200"/>
      <c r="MD6" s="200"/>
      <c r="ME6" s="200"/>
      <c r="MF6" s="200"/>
      <c r="MG6" s="200"/>
      <c r="MH6" s="200"/>
      <c r="MI6" s="200"/>
      <c r="MJ6" s="200"/>
      <c r="MK6" s="200"/>
      <c r="ML6" s="200"/>
      <c r="MM6" s="200"/>
      <c r="MN6" s="200"/>
      <c r="MO6" s="200"/>
      <c r="MP6" s="200"/>
      <c r="MQ6" s="200"/>
      <c r="MR6" s="200"/>
      <c r="MS6" s="200"/>
      <c r="MT6" s="200"/>
      <c r="MU6" s="200"/>
      <c r="MV6" s="200"/>
      <c r="MW6" s="200"/>
      <c r="MX6" s="200"/>
      <c r="MY6" s="200"/>
      <c r="MZ6" s="200"/>
      <c r="NA6" s="200"/>
      <c r="NB6" s="200"/>
      <c r="NC6" s="200"/>
      <c r="ND6" s="200"/>
      <c r="NE6" s="200"/>
      <c r="NF6" s="200"/>
      <c r="NG6" s="200"/>
      <c r="NH6" s="200"/>
      <c r="NI6" s="200"/>
      <c r="NJ6" s="200"/>
      <c r="NK6" s="200"/>
      <c r="NL6" s="200"/>
      <c r="NM6" s="200"/>
      <c r="NN6" s="200"/>
      <c r="NO6" s="200"/>
      <c r="NP6" s="200"/>
      <c r="NQ6" s="200"/>
      <c r="NR6" s="200"/>
      <c r="NS6" s="200"/>
      <c r="NT6" s="200"/>
      <c r="NU6" s="200"/>
      <c r="NV6" s="200"/>
      <c r="NW6" s="200"/>
      <c r="NX6" s="200"/>
      <c r="NY6" s="200"/>
      <c r="NZ6" s="200"/>
      <c r="OA6" s="200"/>
      <c r="OB6" s="200"/>
      <c r="OC6" s="200"/>
      <c r="OD6" s="200"/>
      <c r="OE6" s="200"/>
      <c r="OF6" s="200"/>
      <c r="OG6" s="200"/>
      <c r="OH6" s="200"/>
      <c r="OI6" s="200"/>
      <c r="OJ6" s="200"/>
      <c r="OK6" s="200"/>
      <c r="OL6" s="200"/>
      <c r="OM6" s="200"/>
      <c r="ON6" s="200"/>
      <c r="OO6" s="200"/>
      <c r="OP6" s="200"/>
      <c r="OQ6" s="200"/>
      <c r="OR6" s="200"/>
      <c r="OS6" s="200"/>
      <c r="OT6" s="200"/>
      <c r="OU6" s="200"/>
      <c r="OV6" s="200"/>
      <c r="OW6" s="200"/>
      <c r="OX6" s="200"/>
      <c r="OY6" s="200"/>
      <c r="OZ6" s="200"/>
      <c r="PA6" s="200"/>
      <c r="PB6" s="200"/>
      <c r="PC6" s="200"/>
      <c r="PD6" s="200"/>
      <c r="PE6" s="200"/>
      <c r="PF6" s="200"/>
      <c r="PG6" s="200"/>
      <c r="PH6" s="200"/>
      <c r="PI6" s="200"/>
      <c r="PJ6" s="200"/>
      <c r="PK6" s="200"/>
      <c r="PL6" s="200"/>
      <c r="PM6" s="200"/>
      <c r="PN6" s="200"/>
      <c r="PO6" s="200"/>
      <c r="PP6" s="200"/>
      <c r="PQ6" s="200"/>
      <c r="PR6" s="200"/>
      <c r="PS6" s="200"/>
      <c r="PT6" s="200"/>
      <c r="PU6" s="200"/>
      <c r="PV6" s="200"/>
      <c r="PW6" s="200"/>
      <c r="PX6" s="200"/>
      <c r="PY6" s="200"/>
      <c r="PZ6" s="200"/>
      <c r="QA6" s="200"/>
      <c r="QB6" s="200"/>
      <c r="QC6" s="200"/>
      <c r="QD6" s="200"/>
      <c r="QE6" s="200"/>
      <c r="QF6" s="200"/>
      <c r="QG6" s="200"/>
      <c r="QH6" s="200"/>
      <c r="QI6" s="200"/>
      <c r="QJ6" s="200"/>
      <c r="QK6" s="200"/>
      <c r="QL6" s="200"/>
      <c r="QM6" s="200"/>
      <c r="QN6" s="200"/>
      <c r="QO6" s="200"/>
      <c r="QP6" s="200"/>
      <c r="QQ6" s="200"/>
      <c r="QR6" s="200"/>
      <c r="QS6" s="200"/>
      <c r="QT6" s="200"/>
      <c r="QU6" s="200"/>
      <c r="QV6" s="200"/>
      <c r="QW6" s="200"/>
      <c r="QX6" s="200"/>
      <c r="QY6" s="200"/>
      <c r="QZ6" s="200"/>
      <c r="RA6" s="200"/>
      <c r="RB6" s="200"/>
      <c r="RC6" s="200"/>
      <c r="RD6" s="200"/>
      <c r="RE6" s="200"/>
      <c r="RF6" s="200"/>
      <c r="RG6" s="200"/>
      <c r="RH6" s="200"/>
      <c r="RI6" s="200"/>
      <c r="RJ6" s="200"/>
      <c r="RK6" s="200"/>
      <c r="RL6" s="200"/>
      <c r="RM6" s="200"/>
      <c r="RN6" s="200"/>
      <c r="RO6" s="200"/>
      <c r="RP6" s="200"/>
      <c r="RQ6" s="200"/>
      <c r="RR6" s="200"/>
      <c r="RS6" s="200"/>
      <c r="RT6" s="200"/>
      <c r="RU6" s="200"/>
      <c r="RV6" s="200"/>
      <c r="RW6" s="200"/>
      <c r="RX6" s="200"/>
      <c r="RY6" s="200"/>
      <c r="RZ6" s="200"/>
      <c r="SA6" s="200"/>
      <c r="SB6" s="200"/>
      <c r="SC6" s="200"/>
      <c r="SD6" s="200"/>
      <c r="SE6" s="200"/>
      <c r="SF6" s="200"/>
      <c r="SG6" s="200"/>
      <c r="SH6" s="200"/>
      <c r="SI6" s="200"/>
      <c r="SJ6" s="200"/>
      <c r="SK6" s="200"/>
      <c r="SL6" s="200"/>
      <c r="SM6" s="200"/>
      <c r="SN6" s="200"/>
      <c r="SO6" s="200"/>
      <c r="SP6" s="200"/>
      <c r="SQ6" s="200"/>
      <c r="SR6" s="200"/>
      <c r="SS6" s="200"/>
      <c r="ST6" s="200"/>
      <c r="SU6" s="200"/>
      <c r="SV6" s="200"/>
      <c r="SW6" s="200"/>
      <c r="SX6" s="200"/>
      <c r="SY6" s="200"/>
      <c r="SZ6" s="200"/>
      <c r="TA6" s="200"/>
      <c r="TB6" s="200"/>
      <c r="TC6" s="200"/>
      <c r="TD6" s="200"/>
      <c r="TE6" s="200"/>
      <c r="TF6" s="200"/>
      <c r="TG6" s="200"/>
      <c r="TH6" s="200"/>
      <c r="TI6" s="200"/>
      <c r="TJ6" s="200"/>
      <c r="TK6" s="200"/>
      <c r="TL6" s="200"/>
      <c r="TM6" s="200"/>
      <c r="TN6" s="200"/>
      <c r="TO6" s="200"/>
      <c r="TP6" s="200"/>
      <c r="TQ6" s="200"/>
      <c r="TR6" s="200"/>
      <c r="TS6" s="200"/>
      <c r="TT6" s="200"/>
      <c r="TU6" s="200"/>
      <c r="TV6" s="200"/>
      <c r="TW6" s="200"/>
      <c r="TX6" s="200"/>
      <c r="TY6" s="200"/>
      <c r="TZ6" s="200"/>
      <c r="UA6" s="200"/>
      <c r="UB6" s="200"/>
      <c r="UC6" s="200"/>
      <c r="UD6" s="200"/>
      <c r="UE6" s="200"/>
      <c r="UF6" s="200"/>
      <c r="UG6" s="200"/>
      <c r="UH6" s="200"/>
      <c r="UI6" s="200"/>
      <c r="UJ6" s="200"/>
      <c r="UK6" s="200"/>
      <c r="UL6" s="200"/>
      <c r="UM6" s="200"/>
      <c r="UN6" s="200"/>
      <c r="UO6" s="200"/>
      <c r="UP6" s="200"/>
      <c r="UQ6" s="200"/>
      <c r="UR6" s="200"/>
      <c r="US6" s="200"/>
      <c r="UT6" s="200"/>
      <c r="UU6" s="200"/>
      <c r="UV6" s="200"/>
      <c r="UW6" s="200"/>
      <c r="UX6" s="200"/>
      <c r="UY6" s="200"/>
      <c r="UZ6" s="200"/>
      <c r="VA6" s="200"/>
      <c r="VB6" s="200"/>
      <c r="VC6" s="200"/>
      <c r="VD6" s="200"/>
      <c r="VE6" s="200"/>
      <c r="VF6" s="200"/>
      <c r="VG6" s="200"/>
      <c r="VH6" s="200"/>
      <c r="VI6" s="200"/>
      <c r="VJ6" s="200"/>
      <c r="VK6" s="200"/>
      <c r="VL6" s="200"/>
      <c r="VM6" s="200"/>
      <c r="VN6" s="200"/>
      <c r="VO6" s="200"/>
      <c r="VP6" s="200"/>
      <c r="VQ6" s="200"/>
      <c r="VR6" s="200"/>
      <c r="VS6" s="200"/>
      <c r="VT6" s="200"/>
      <c r="VU6" s="200"/>
      <c r="VV6" s="200"/>
      <c r="VW6" s="200"/>
      <c r="VX6" s="200"/>
      <c r="VY6" s="200"/>
      <c r="VZ6" s="200"/>
      <c r="WA6" s="200"/>
      <c r="WB6" s="200"/>
      <c r="WC6" s="200"/>
      <c r="WD6" s="200"/>
      <c r="WE6" s="200"/>
      <c r="WF6" s="200"/>
      <c r="WG6" s="200"/>
      <c r="WH6" s="200"/>
      <c r="WI6" s="200"/>
      <c r="WJ6" s="200"/>
      <c r="WK6" s="200"/>
      <c r="WL6" s="200"/>
      <c r="WM6" s="200"/>
      <c r="WN6" s="200"/>
      <c r="WO6" s="200"/>
      <c r="WP6" s="200"/>
      <c r="WQ6" s="200"/>
      <c r="WR6" s="200"/>
      <c r="WS6" s="200"/>
      <c r="WT6" s="200"/>
      <c r="WU6" s="200"/>
      <c r="WV6" s="200"/>
      <c r="WW6" s="200"/>
      <c r="WX6" s="200"/>
      <c r="WY6" s="200"/>
      <c r="WZ6" s="200"/>
      <c r="XA6" s="200"/>
      <c r="XB6" s="200"/>
      <c r="XC6" s="200"/>
      <c r="XD6" s="200"/>
      <c r="XE6" s="200"/>
      <c r="XF6" s="200"/>
      <c r="XG6" s="200"/>
      <c r="XH6" s="200"/>
      <c r="XI6" s="200"/>
      <c r="XJ6" s="200"/>
      <c r="XK6" s="200"/>
      <c r="XL6" s="200"/>
      <c r="XM6" s="200"/>
      <c r="XN6" s="200"/>
      <c r="XO6" s="200"/>
      <c r="XP6" s="200"/>
      <c r="XQ6" s="200"/>
      <c r="XR6" s="200"/>
      <c r="XS6" s="200"/>
      <c r="XT6" s="200"/>
      <c r="XU6" s="200"/>
      <c r="XV6" s="200"/>
      <c r="XW6" s="200"/>
      <c r="XX6" s="200"/>
      <c r="XY6" s="200"/>
      <c r="XZ6" s="200"/>
      <c r="YA6" s="200"/>
      <c r="YB6" s="200"/>
      <c r="YC6" s="200"/>
      <c r="YD6" s="200"/>
      <c r="YE6" s="200"/>
      <c r="YF6" s="200"/>
      <c r="YG6" s="200"/>
      <c r="YH6" s="200"/>
      <c r="YI6" s="200"/>
      <c r="YJ6" s="200"/>
      <c r="YK6" s="200"/>
      <c r="YL6" s="200"/>
      <c r="YM6" s="200"/>
      <c r="YN6" s="200"/>
      <c r="YO6" s="200"/>
      <c r="YP6" s="200"/>
      <c r="YQ6" s="200"/>
      <c r="YR6" s="200"/>
      <c r="YS6" s="200"/>
      <c r="YT6" s="200"/>
      <c r="YU6" s="200"/>
      <c r="YV6" s="200"/>
      <c r="YW6" s="200"/>
      <c r="YX6" s="200"/>
      <c r="YY6" s="200"/>
      <c r="YZ6" s="200"/>
      <c r="ZA6" s="200"/>
      <c r="ZB6" s="200"/>
      <c r="ZC6" s="200"/>
      <c r="ZD6" s="200"/>
      <c r="ZE6" s="200"/>
      <c r="ZF6" s="200"/>
      <c r="ZG6" s="200"/>
      <c r="ZH6" s="200"/>
      <c r="ZI6" s="200"/>
      <c r="ZJ6" s="200"/>
      <c r="ZK6" s="200"/>
      <c r="ZL6" s="200"/>
      <c r="ZM6" s="200"/>
      <c r="ZN6" s="200"/>
      <c r="ZO6" s="200"/>
      <c r="ZP6" s="200"/>
      <c r="ZQ6" s="200"/>
      <c r="ZR6" s="200"/>
      <c r="ZS6" s="200"/>
      <c r="ZT6" s="200"/>
      <c r="ZU6" s="200"/>
      <c r="ZV6" s="200"/>
      <c r="ZW6" s="200"/>
      <c r="ZX6" s="200"/>
      <c r="ZY6" s="200"/>
      <c r="ZZ6" s="200"/>
      <c r="AAA6" s="200"/>
      <c r="AAB6" s="200"/>
      <c r="AAC6" s="200"/>
      <c r="AAD6" s="200"/>
      <c r="AAE6" s="200"/>
      <c r="AAF6" s="200"/>
      <c r="AAG6" s="200"/>
      <c r="AAH6" s="200"/>
      <c r="AAI6" s="200"/>
      <c r="AAJ6" s="200"/>
      <c r="AAK6" s="200"/>
      <c r="AAL6" s="200"/>
      <c r="AAM6" s="200"/>
      <c r="AAN6" s="200"/>
      <c r="AAO6" s="200"/>
      <c r="AAP6" s="200"/>
      <c r="AAQ6" s="200"/>
      <c r="AAR6" s="200"/>
      <c r="AAS6" s="200"/>
      <c r="AAT6" s="200"/>
      <c r="AAU6" s="200"/>
      <c r="AAV6" s="200"/>
      <c r="AAW6" s="200"/>
      <c r="AAX6" s="200"/>
      <c r="AAY6" s="200"/>
      <c r="AAZ6" s="200"/>
      <c r="ABA6" s="200"/>
      <c r="ABB6" s="200"/>
      <c r="ABC6" s="200"/>
      <c r="ABD6" s="200"/>
      <c r="ABE6" s="200"/>
      <c r="ABF6" s="200"/>
      <c r="ABG6" s="200"/>
      <c r="ABH6" s="200"/>
      <c r="ABI6" s="200"/>
      <c r="ABJ6" s="200"/>
      <c r="ABK6" s="200"/>
      <c r="ABL6" s="200"/>
      <c r="ABM6" s="200"/>
      <c r="ABN6" s="200"/>
      <c r="ABO6" s="200"/>
      <c r="ABP6" s="200"/>
      <c r="ABQ6" s="200"/>
      <c r="ABR6" s="200"/>
      <c r="ABS6" s="200"/>
      <c r="ABT6" s="200"/>
      <c r="ABU6" s="200"/>
      <c r="ABV6" s="200"/>
      <c r="ABW6" s="200"/>
      <c r="ABX6" s="200"/>
      <c r="ABY6" s="200"/>
      <c r="ABZ6" s="200"/>
      <c r="ACA6" s="200"/>
      <c r="ACB6" s="200"/>
      <c r="ACC6" s="200"/>
      <c r="ACD6" s="200"/>
      <c r="ACE6" s="200"/>
      <c r="ACF6" s="200"/>
      <c r="ACG6" s="200"/>
      <c r="ACH6" s="200"/>
      <c r="ACI6" s="200"/>
      <c r="ACJ6" s="200"/>
      <c r="ACK6" s="200"/>
      <c r="ACL6" s="200"/>
      <c r="ACM6" s="200"/>
      <c r="ACN6" s="200"/>
      <c r="ACO6" s="200"/>
      <c r="ACP6" s="200"/>
      <c r="ACQ6" s="200"/>
      <c r="ACR6" s="200"/>
      <c r="ACS6" s="200"/>
      <c r="ACT6" s="200"/>
      <c r="ACU6" s="200"/>
      <c r="ACV6" s="200"/>
      <c r="ACW6" s="200"/>
      <c r="ACX6" s="200"/>
      <c r="ACY6" s="200"/>
      <c r="ACZ6" s="200"/>
      <c r="ADA6" s="200"/>
      <c r="ADB6" s="200"/>
      <c r="ADC6" s="200"/>
      <c r="ADD6" s="200"/>
      <c r="ADE6" s="200"/>
      <c r="ADF6" s="200"/>
      <c r="ADG6" s="200"/>
      <c r="ADH6" s="200"/>
      <c r="ADI6" s="200"/>
      <c r="ADJ6" s="200"/>
      <c r="ADK6" s="200"/>
      <c r="ADL6" s="200"/>
      <c r="ADM6" s="200"/>
      <c r="ADN6" s="200"/>
      <c r="ADO6" s="200"/>
      <c r="ADP6" s="200"/>
      <c r="ADQ6" s="200"/>
      <c r="ADR6" s="200"/>
      <c r="ADS6" s="200"/>
      <c r="ADT6" s="200"/>
      <c r="ADU6" s="200"/>
      <c r="ADV6" s="200"/>
      <c r="ADW6" s="200"/>
      <c r="ADX6" s="200"/>
      <c r="ADY6" s="200"/>
      <c r="ADZ6" s="200"/>
      <c r="AEA6" s="200"/>
      <c r="AEB6" s="200"/>
      <c r="AEC6" s="200"/>
      <c r="AED6" s="200"/>
      <c r="AEE6" s="200"/>
      <c r="AEF6" s="200"/>
      <c r="AEG6" s="200"/>
      <c r="AEH6" s="200"/>
      <c r="AEI6" s="200"/>
      <c r="AEJ6" s="200"/>
      <c r="AEK6" s="200"/>
      <c r="AEL6" s="200"/>
      <c r="AEM6" s="200"/>
      <c r="AEN6" s="200"/>
      <c r="AEO6" s="200"/>
      <c r="AEP6" s="200"/>
      <c r="AEQ6" s="200"/>
      <c r="AER6" s="200"/>
      <c r="AES6" s="200"/>
      <c r="AET6" s="200"/>
      <c r="AEU6" s="200"/>
      <c r="AEV6" s="200"/>
      <c r="AEW6" s="200"/>
      <c r="AEX6" s="200"/>
      <c r="AEY6" s="200"/>
      <c r="AEZ6" s="200"/>
      <c r="AFA6" s="200"/>
      <c r="AFB6" s="200"/>
      <c r="AFC6" s="200"/>
      <c r="AFD6" s="200"/>
      <c r="AFE6" s="200"/>
      <c r="AFF6" s="200"/>
      <c r="AFG6" s="200"/>
      <c r="AFH6" s="200"/>
      <c r="AFI6" s="200"/>
      <c r="AFJ6" s="200"/>
      <c r="AFK6" s="200"/>
      <c r="AFL6" s="200"/>
      <c r="AFM6" s="200"/>
      <c r="AFN6" s="200"/>
      <c r="AFO6" s="200"/>
      <c r="AFP6" s="200"/>
      <c r="AFQ6" s="200"/>
      <c r="AFR6" s="200"/>
      <c r="AFS6" s="200"/>
      <c r="AFT6" s="200"/>
      <c r="AFU6" s="200"/>
      <c r="AFV6" s="200"/>
      <c r="AFW6" s="200"/>
      <c r="AFX6" s="200"/>
      <c r="AFY6" s="200"/>
      <c r="AFZ6" s="200"/>
      <c r="AGA6" s="200"/>
      <c r="AGB6" s="200"/>
      <c r="AGC6" s="200"/>
      <c r="AGD6" s="200"/>
      <c r="AGE6" s="200"/>
      <c r="AGF6" s="200"/>
      <c r="AGG6" s="200"/>
      <c r="AGH6" s="200"/>
      <c r="AGI6" s="200"/>
      <c r="AGJ6" s="200"/>
      <c r="AGK6" s="200"/>
      <c r="AGL6" s="200"/>
      <c r="AGM6" s="200"/>
      <c r="AGN6" s="200"/>
      <c r="AGO6" s="200"/>
      <c r="AGP6" s="200"/>
      <c r="AGQ6" s="200"/>
      <c r="AGR6" s="200"/>
      <c r="AGS6" s="200"/>
      <c r="AGT6" s="200"/>
      <c r="AGU6" s="200"/>
      <c r="AGV6" s="200"/>
      <c r="AGW6" s="200"/>
      <c r="AGX6" s="200"/>
      <c r="AGY6" s="200"/>
      <c r="AGZ6" s="200"/>
      <c r="AHA6" s="200"/>
      <c r="AHB6" s="200"/>
      <c r="AHC6" s="200"/>
      <c r="AHD6" s="200"/>
      <c r="AHE6" s="200"/>
      <c r="AHF6" s="200"/>
      <c r="AHG6" s="200"/>
      <c r="AHH6" s="200"/>
      <c r="AHI6" s="200"/>
      <c r="AHJ6" s="200"/>
      <c r="AHK6" s="200"/>
      <c r="AHL6" s="200"/>
      <c r="AHM6" s="200"/>
      <c r="AHN6" s="200"/>
      <c r="AHO6" s="200"/>
      <c r="AHP6" s="200"/>
      <c r="AHQ6" s="200"/>
      <c r="AHR6" s="200"/>
      <c r="AHS6" s="200"/>
      <c r="AHT6" s="200"/>
      <c r="AHU6" s="200"/>
      <c r="AHV6" s="200"/>
      <c r="AHW6" s="200"/>
      <c r="AHX6" s="200"/>
      <c r="AHY6" s="200"/>
      <c r="AHZ6" s="200"/>
      <c r="AIA6" s="200"/>
      <c r="AIB6" s="200"/>
      <c r="AIC6" s="200"/>
      <c r="AID6" s="200"/>
      <c r="AIE6" s="200"/>
      <c r="AIF6" s="200"/>
      <c r="AIG6" s="200"/>
      <c r="AIH6" s="200"/>
      <c r="AII6" s="200"/>
      <c r="AIJ6" s="200"/>
      <c r="AIK6" s="200"/>
      <c r="AIL6" s="200"/>
      <c r="AIM6" s="200"/>
      <c r="AIN6" s="200"/>
      <c r="AIO6" s="200"/>
      <c r="AIP6" s="200"/>
      <c r="AIQ6" s="200"/>
      <c r="AIR6" s="200"/>
      <c r="AIS6" s="200"/>
      <c r="AIT6" s="200"/>
      <c r="AIU6" s="200"/>
      <c r="AIV6" s="200"/>
      <c r="AIW6" s="200"/>
      <c r="AIX6" s="200"/>
      <c r="AIY6" s="200"/>
      <c r="AIZ6" s="200"/>
      <c r="AJA6" s="200"/>
      <c r="AJB6" s="200"/>
      <c r="AJC6" s="200"/>
      <c r="AJD6" s="200"/>
      <c r="AJE6" s="200"/>
      <c r="AJF6" s="200"/>
      <c r="AJG6" s="200"/>
      <c r="AJH6" s="200"/>
      <c r="AJI6" s="200"/>
      <c r="AJJ6" s="200"/>
      <c r="AJK6" s="200"/>
      <c r="AJL6" s="200"/>
      <c r="AJM6" s="200"/>
      <c r="AJN6" s="200"/>
      <c r="AJO6" s="200"/>
      <c r="AJP6" s="200"/>
      <c r="AJQ6" s="200"/>
      <c r="AJR6" s="200"/>
      <c r="AJS6" s="200"/>
      <c r="AJT6" s="200"/>
      <c r="AJU6" s="200"/>
      <c r="AJV6" s="200"/>
      <c r="AJW6" s="200"/>
      <c r="AJX6" s="200"/>
      <c r="AJY6" s="200"/>
      <c r="AJZ6" s="200"/>
      <c r="AKA6" s="200"/>
      <c r="AKB6" s="200"/>
      <c r="AKC6" s="200"/>
      <c r="AKD6" s="200"/>
      <c r="AKE6" s="200"/>
      <c r="AKF6" s="200"/>
      <c r="AKG6" s="200"/>
      <c r="AKH6" s="200"/>
      <c r="AKI6" s="200"/>
      <c r="AKJ6" s="200"/>
      <c r="AKK6" s="200"/>
      <c r="AKL6" s="200"/>
      <c r="AKM6" s="200"/>
      <c r="AKN6" s="200"/>
      <c r="AKO6" s="200"/>
      <c r="AKP6" s="200"/>
      <c r="AKQ6" s="200"/>
      <c r="AKR6" s="200"/>
      <c r="AKS6" s="200"/>
      <c r="AKT6" s="200"/>
      <c r="AKU6" s="200"/>
      <c r="AKV6" s="200"/>
      <c r="AKW6" s="200"/>
      <c r="AKX6" s="200"/>
      <c r="AKY6" s="200"/>
      <c r="AKZ6" s="200"/>
      <c r="ALA6" s="200"/>
      <c r="ALB6" s="200"/>
      <c r="ALC6" s="200"/>
      <c r="ALD6" s="200"/>
      <c r="ALE6" s="200"/>
      <c r="ALF6" s="200"/>
      <c r="ALG6" s="200"/>
      <c r="ALH6" s="200"/>
      <c r="ALI6" s="200"/>
      <c r="ALJ6" s="200"/>
      <c r="ALK6" s="200"/>
      <c r="ALL6" s="200"/>
      <c r="ALM6" s="200"/>
      <c r="ALN6" s="200"/>
      <c r="ALO6" s="200"/>
      <c r="ALP6" s="200"/>
      <c r="ALQ6" s="200"/>
      <c r="ALR6" s="200"/>
      <c r="ALS6" s="200"/>
      <c r="ALT6" s="200"/>
      <c r="ALU6" s="200"/>
      <c r="ALV6" s="200"/>
      <c r="ALW6" s="200"/>
      <c r="ALX6" s="200"/>
      <c r="ALY6" s="200"/>
      <c r="ALZ6" s="200"/>
      <c r="AMA6" s="200"/>
      <c r="AMB6" s="200"/>
      <c r="AMC6" s="200"/>
      <c r="AMD6" s="200"/>
      <c r="AME6" s="200"/>
      <c r="AMF6" s="200"/>
      <c r="AMG6" s="200"/>
      <c r="AMH6" s="200"/>
      <c r="AMI6" s="200"/>
      <c r="AMJ6" s="200"/>
      <c r="AMK6" s="200"/>
      <c r="AML6" s="200"/>
      <c r="AMM6" s="200"/>
      <c r="AMN6" s="200"/>
      <c r="AMO6" s="200"/>
      <c r="AMP6" s="200"/>
      <c r="AMQ6" s="200"/>
      <c r="AMR6" s="200"/>
      <c r="AMS6" s="200"/>
      <c r="AMT6" s="200"/>
      <c r="AMU6" s="200"/>
      <c r="AMV6" s="200"/>
      <c r="AMW6" s="200"/>
      <c r="AMX6" s="200"/>
      <c r="AMY6" s="200"/>
      <c r="AMZ6" s="200"/>
      <c r="ANA6" s="200"/>
      <c r="ANB6" s="200"/>
      <c r="ANC6" s="200"/>
      <c r="AND6" s="200"/>
      <c r="ANE6" s="200"/>
      <c r="ANF6" s="200"/>
      <c r="ANG6" s="200"/>
      <c r="ANH6" s="200"/>
      <c r="ANI6" s="200"/>
      <c r="ANJ6" s="200"/>
      <c r="ANK6" s="200"/>
      <c r="ANL6" s="200"/>
      <c r="ANM6" s="200"/>
      <c r="ANN6" s="200"/>
      <c r="ANO6" s="200"/>
      <c r="ANP6" s="200"/>
      <c r="ANQ6" s="200"/>
      <c r="ANR6" s="200"/>
      <c r="ANS6" s="200"/>
      <c r="ANT6" s="200"/>
      <c r="ANU6" s="200"/>
      <c r="ANV6" s="200"/>
      <c r="ANW6" s="200"/>
      <c r="ANX6" s="200"/>
      <c r="ANY6" s="200"/>
      <c r="ANZ6" s="200"/>
      <c r="AOA6" s="200"/>
      <c r="AOB6" s="200"/>
      <c r="AOC6" s="200"/>
      <c r="AOD6" s="200"/>
      <c r="AOE6" s="200"/>
      <c r="AOF6" s="200"/>
      <c r="AOG6" s="200"/>
      <c r="AOH6" s="200"/>
      <c r="AOI6" s="200"/>
      <c r="AOJ6" s="200"/>
      <c r="AOK6" s="200"/>
      <c r="AOL6" s="200"/>
      <c r="AOM6" s="200"/>
      <c r="AON6" s="200"/>
      <c r="AOO6" s="200"/>
      <c r="AOP6" s="200"/>
      <c r="AOQ6" s="200"/>
      <c r="AOR6" s="200"/>
      <c r="AOS6" s="200"/>
      <c r="AOT6" s="200"/>
      <c r="AOU6" s="200"/>
      <c r="AOV6" s="200"/>
      <c r="AOW6" s="200"/>
      <c r="AOX6" s="200"/>
      <c r="AOY6" s="200"/>
      <c r="AOZ6" s="200"/>
      <c r="APA6" s="200"/>
      <c r="APB6" s="200"/>
      <c r="APC6" s="200"/>
      <c r="APD6" s="200"/>
      <c r="APE6" s="200"/>
      <c r="APF6" s="200"/>
      <c r="APG6" s="200"/>
      <c r="APH6" s="200"/>
      <c r="API6" s="200"/>
      <c r="APJ6" s="200"/>
      <c r="APK6" s="200"/>
      <c r="APL6" s="200"/>
      <c r="APM6" s="200"/>
      <c r="APN6" s="200"/>
      <c r="APO6" s="200"/>
      <c r="APP6" s="200"/>
      <c r="APQ6" s="200"/>
      <c r="APR6" s="200"/>
      <c r="APS6" s="200"/>
      <c r="APT6" s="200"/>
      <c r="APU6" s="200"/>
      <c r="APV6" s="200"/>
      <c r="APW6" s="200"/>
      <c r="APX6" s="200"/>
      <c r="APY6" s="200"/>
      <c r="APZ6" s="200"/>
      <c r="AQA6" s="200"/>
      <c r="AQB6" s="200"/>
      <c r="AQC6" s="200"/>
      <c r="AQD6" s="200"/>
      <c r="AQE6" s="200"/>
      <c r="AQF6" s="200"/>
      <c r="AQG6" s="200"/>
      <c r="AQH6" s="200"/>
      <c r="AQI6" s="200"/>
      <c r="AQJ6" s="200"/>
      <c r="AQK6" s="200"/>
      <c r="AQL6" s="200"/>
      <c r="AQM6" s="200"/>
      <c r="AQN6" s="200"/>
      <c r="AQO6" s="200"/>
      <c r="AQP6" s="200"/>
      <c r="AQQ6" s="200"/>
      <c r="AQR6" s="200"/>
      <c r="AQS6" s="200"/>
      <c r="AQT6" s="200"/>
      <c r="AQU6" s="200"/>
      <c r="AQV6" s="200"/>
      <c r="AQW6" s="200"/>
      <c r="AQX6" s="200"/>
      <c r="AQY6" s="200"/>
      <c r="AQZ6" s="200"/>
      <c r="ARA6" s="200"/>
      <c r="ARB6" s="200"/>
      <c r="ARC6" s="200"/>
      <c r="ARD6" s="200"/>
      <c r="ARE6" s="200"/>
      <c r="ARF6" s="200"/>
      <c r="ARG6" s="200"/>
      <c r="ARH6" s="200"/>
      <c r="ARI6" s="200"/>
      <c r="ARJ6" s="200"/>
      <c r="ARK6" s="200"/>
      <c r="ARL6" s="200"/>
      <c r="ARM6" s="200"/>
      <c r="ARN6" s="200"/>
      <c r="ARO6" s="200"/>
      <c r="ARP6" s="200"/>
      <c r="ARQ6" s="200"/>
      <c r="ARR6" s="200"/>
      <c r="ARS6" s="200"/>
      <c r="ART6" s="200"/>
      <c r="ARU6" s="200"/>
      <c r="ARV6" s="200"/>
      <c r="ARW6" s="200"/>
      <c r="ARX6" s="200"/>
      <c r="ARY6" s="200"/>
      <c r="ARZ6" s="200"/>
      <c r="ASA6" s="200"/>
      <c r="ASB6" s="200"/>
      <c r="ASC6" s="200"/>
      <c r="ASD6" s="200"/>
      <c r="ASE6" s="200"/>
      <c r="ASF6" s="200"/>
      <c r="ASG6" s="200"/>
      <c r="ASH6" s="200"/>
      <c r="ASI6" s="200"/>
      <c r="ASJ6" s="200"/>
      <c r="ASK6" s="200"/>
      <c r="ASL6" s="200"/>
      <c r="ASM6" s="200"/>
      <c r="ASN6" s="200"/>
      <c r="ASO6" s="200"/>
      <c r="ASP6" s="200"/>
      <c r="ASQ6" s="200"/>
      <c r="ASR6" s="200"/>
      <c r="ASS6" s="200"/>
      <c r="AST6" s="200"/>
      <c r="ASU6" s="200"/>
      <c r="ASV6" s="200"/>
      <c r="ASW6" s="200"/>
      <c r="ASX6" s="200"/>
      <c r="ASY6" s="200"/>
      <c r="ASZ6" s="200"/>
      <c r="ATA6" s="200"/>
      <c r="ATB6" s="200"/>
      <c r="ATC6" s="200"/>
      <c r="ATD6" s="200"/>
      <c r="ATE6" s="200"/>
      <c r="ATF6" s="200"/>
      <c r="ATG6" s="200"/>
      <c r="ATH6" s="200"/>
      <c r="ATI6" s="200"/>
      <c r="ATJ6" s="200"/>
      <c r="ATK6" s="200"/>
      <c r="ATL6" s="200"/>
      <c r="ATM6" s="200"/>
      <c r="ATN6" s="200"/>
      <c r="ATO6" s="200"/>
      <c r="ATP6" s="200"/>
      <c r="ATQ6" s="200"/>
      <c r="ATR6" s="200"/>
      <c r="ATS6" s="200"/>
      <c r="ATT6" s="200"/>
      <c r="ATU6" s="200"/>
      <c r="ATV6" s="200"/>
      <c r="ATW6" s="200"/>
      <c r="ATX6" s="200"/>
      <c r="ATY6" s="200"/>
      <c r="ATZ6" s="200"/>
      <c r="AUA6" s="200"/>
      <c r="AUB6" s="200"/>
      <c r="AUC6" s="200"/>
      <c r="AUD6" s="200"/>
      <c r="AUE6" s="200"/>
      <c r="AUF6" s="200"/>
      <c r="AUG6" s="200"/>
      <c r="AUH6" s="200"/>
      <c r="AUI6" s="200"/>
      <c r="AUJ6" s="200"/>
      <c r="AUK6" s="200"/>
      <c r="AUL6" s="200"/>
      <c r="AUM6" s="200"/>
      <c r="AUN6" s="200"/>
      <c r="AUO6" s="200"/>
      <c r="AUP6" s="200"/>
      <c r="AUQ6" s="200"/>
      <c r="AUR6" s="200"/>
      <c r="AUS6" s="200"/>
      <c r="AUT6" s="200"/>
      <c r="AUU6" s="200"/>
      <c r="AUV6" s="200"/>
      <c r="AUW6" s="200"/>
      <c r="AUX6" s="200"/>
      <c r="AUY6" s="200"/>
      <c r="AUZ6" s="200"/>
      <c r="AVA6" s="200"/>
      <c r="AVB6" s="200"/>
      <c r="AVC6" s="200"/>
      <c r="AVD6" s="200"/>
      <c r="AVE6" s="200"/>
      <c r="AVF6" s="200"/>
      <c r="AVG6" s="200"/>
      <c r="AVH6" s="200"/>
      <c r="AVI6" s="200"/>
      <c r="AVJ6" s="200"/>
      <c r="AVK6" s="200"/>
      <c r="AVL6" s="200"/>
      <c r="AVM6" s="200"/>
      <c r="AVN6" s="200"/>
      <c r="AVO6" s="200"/>
      <c r="AVP6" s="200"/>
      <c r="AVQ6" s="200"/>
      <c r="AVR6" s="200"/>
      <c r="AVS6" s="200"/>
      <c r="AVT6" s="200"/>
      <c r="AVU6" s="200"/>
      <c r="AVV6" s="200"/>
      <c r="AVW6" s="200"/>
      <c r="AVX6" s="200"/>
      <c r="AVY6" s="200"/>
      <c r="AVZ6" s="200"/>
      <c r="AWA6" s="200"/>
      <c r="AWB6" s="200"/>
      <c r="AWC6" s="200"/>
      <c r="AWD6" s="200"/>
      <c r="AWE6" s="200"/>
      <c r="AWF6" s="200"/>
      <c r="AWG6" s="200"/>
      <c r="AWH6" s="200"/>
      <c r="AWI6" s="200"/>
      <c r="AWJ6" s="200"/>
      <c r="AWK6" s="200"/>
      <c r="AWL6" s="200"/>
      <c r="AWM6" s="200"/>
      <c r="AWN6" s="200"/>
      <c r="AWO6" s="200"/>
      <c r="AWP6" s="200"/>
      <c r="AWQ6" s="200"/>
      <c r="AWR6" s="200"/>
      <c r="AWS6" s="200"/>
      <c r="AWT6" s="200"/>
      <c r="AWU6" s="200"/>
      <c r="AWV6" s="200"/>
      <c r="AWW6" s="200"/>
      <c r="AWX6" s="200"/>
      <c r="AWY6" s="200"/>
      <c r="AWZ6" s="200"/>
      <c r="AXA6" s="200"/>
      <c r="AXB6" s="200"/>
      <c r="AXC6" s="200"/>
      <c r="AXD6" s="200"/>
      <c r="AXE6" s="200"/>
      <c r="AXF6" s="200"/>
      <c r="AXG6" s="200"/>
      <c r="AXH6" s="200"/>
      <c r="AXI6" s="200"/>
      <c r="AXJ6" s="200"/>
      <c r="AXK6" s="200"/>
      <c r="AXL6" s="200"/>
      <c r="AXM6" s="200"/>
      <c r="AXN6" s="200"/>
      <c r="AXO6" s="200"/>
      <c r="AXP6" s="200"/>
      <c r="AXQ6" s="200"/>
      <c r="AXR6" s="200"/>
      <c r="AXS6" s="200"/>
      <c r="AXT6" s="200"/>
      <c r="AXU6" s="200"/>
      <c r="AXV6" s="200"/>
      <c r="AXW6" s="200"/>
      <c r="AXX6" s="200"/>
      <c r="AXY6" s="200"/>
      <c r="AXZ6" s="200"/>
      <c r="AYA6" s="200"/>
      <c r="AYB6" s="200"/>
      <c r="AYC6" s="200"/>
      <c r="AYD6" s="200"/>
      <c r="AYE6" s="200"/>
      <c r="AYF6" s="200"/>
      <c r="AYG6" s="200"/>
      <c r="AYH6" s="200"/>
      <c r="AYI6" s="200"/>
      <c r="AYJ6" s="200"/>
      <c r="AYK6" s="200"/>
      <c r="AYL6" s="200"/>
      <c r="AYM6" s="200"/>
      <c r="AYN6" s="200"/>
      <c r="AYO6" s="200"/>
      <c r="AYP6" s="200"/>
      <c r="AYQ6" s="200"/>
      <c r="AYR6" s="200"/>
      <c r="AYS6" s="200"/>
      <c r="AYT6" s="200"/>
      <c r="AYU6" s="200"/>
      <c r="AYV6" s="200"/>
      <c r="AYW6" s="200"/>
      <c r="AYX6" s="200"/>
      <c r="AYY6" s="200"/>
      <c r="AYZ6" s="200"/>
      <c r="AZA6" s="200"/>
      <c r="AZB6" s="200"/>
      <c r="AZC6" s="200"/>
      <c r="AZD6" s="200"/>
      <c r="AZE6" s="200"/>
      <c r="AZF6" s="200"/>
      <c r="AZG6" s="200"/>
      <c r="AZH6" s="200"/>
      <c r="AZI6" s="200"/>
      <c r="AZJ6" s="200"/>
      <c r="AZK6" s="200"/>
      <c r="AZL6" s="200"/>
      <c r="AZM6" s="200"/>
      <c r="AZN6" s="200"/>
      <c r="AZO6" s="200"/>
      <c r="AZP6" s="200"/>
      <c r="AZQ6" s="200"/>
      <c r="AZR6" s="200"/>
      <c r="AZS6" s="200"/>
      <c r="AZT6" s="200"/>
      <c r="AZU6" s="200"/>
      <c r="AZV6" s="200"/>
      <c r="AZW6" s="200"/>
      <c r="AZX6" s="200"/>
      <c r="AZY6" s="200"/>
      <c r="AZZ6" s="200"/>
      <c r="BAA6" s="200"/>
      <c r="BAB6" s="200"/>
      <c r="BAC6" s="200"/>
      <c r="BAD6" s="200"/>
      <c r="BAE6" s="200"/>
      <c r="BAF6" s="200"/>
      <c r="BAG6" s="200"/>
      <c r="BAH6" s="200"/>
      <c r="BAI6" s="200"/>
      <c r="BAJ6" s="200"/>
      <c r="BAK6" s="200"/>
      <c r="BAL6" s="200"/>
      <c r="BAM6" s="200"/>
      <c r="BAN6" s="200"/>
      <c r="BAO6" s="200"/>
      <c r="BAP6" s="200"/>
      <c r="BAQ6" s="200"/>
      <c r="BAR6" s="200"/>
      <c r="BAS6" s="200"/>
      <c r="BAT6" s="200"/>
      <c r="BAU6" s="200"/>
      <c r="BAV6" s="200"/>
      <c r="BAW6" s="200"/>
      <c r="BAX6" s="200"/>
      <c r="BAY6" s="200"/>
      <c r="BAZ6" s="200"/>
      <c r="BBA6" s="200"/>
      <c r="BBB6" s="200"/>
      <c r="BBC6" s="200"/>
      <c r="BBD6" s="200"/>
      <c r="BBE6" s="200"/>
      <c r="BBF6" s="200"/>
      <c r="BBG6" s="200"/>
      <c r="BBH6" s="200"/>
      <c r="BBI6" s="200"/>
      <c r="BBJ6" s="200"/>
      <c r="BBK6" s="200"/>
      <c r="BBL6" s="200"/>
      <c r="BBM6" s="200"/>
      <c r="BBN6" s="200"/>
      <c r="BBO6" s="200"/>
      <c r="BBP6" s="200"/>
      <c r="BBQ6" s="200"/>
      <c r="BBR6" s="200"/>
      <c r="BBS6" s="200"/>
      <c r="BBT6" s="200"/>
      <c r="BBU6" s="200"/>
      <c r="BBV6" s="200"/>
      <c r="BBW6" s="200"/>
      <c r="BBX6" s="200"/>
      <c r="BBY6" s="200"/>
      <c r="BBZ6" s="200"/>
      <c r="BCA6" s="200"/>
      <c r="BCB6" s="200"/>
      <c r="BCC6" s="200"/>
      <c r="BCD6" s="200"/>
      <c r="BCE6" s="200"/>
      <c r="BCF6" s="200"/>
      <c r="BCG6" s="200"/>
      <c r="BCH6" s="200"/>
      <c r="BCI6" s="200"/>
      <c r="BCJ6" s="200"/>
      <c r="BCK6" s="200"/>
      <c r="BCL6" s="200"/>
      <c r="BCM6" s="200"/>
      <c r="BCN6" s="200"/>
      <c r="BCO6" s="200"/>
      <c r="BCP6" s="200"/>
      <c r="BCQ6" s="200"/>
      <c r="BCR6" s="200"/>
      <c r="BCS6" s="200"/>
      <c r="BCT6" s="200"/>
      <c r="BCU6" s="200"/>
      <c r="BCV6" s="200"/>
      <c r="BCW6" s="200"/>
      <c r="BCX6" s="200"/>
      <c r="BCY6" s="200"/>
      <c r="BCZ6" s="200"/>
      <c r="BDA6" s="200"/>
      <c r="BDB6" s="200"/>
      <c r="BDC6" s="200"/>
      <c r="BDD6" s="200"/>
      <c r="BDE6" s="200"/>
      <c r="BDF6" s="200"/>
      <c r="BDG6" s="200"/>
      <c r="BDH6" s="200"/>
      <c r="BDI6" s="200"/>
      <c r="BDJ6" s="200"/>
      <c r="BDK6" s="200"/>
      <c r="BDL6" s="200"/>
      <c r="BDM6" s="200"/>
      <c r="BDN6" s="200"/>
      <c r="BDO6" s="200"/>
      <c r="BDP6" s="200"/>
      <c r="BDQ6" s="200"/>
      <c r="BDR6" s="200"/>
      <c r="BDS6" s="200"/>
      <c r="BDT6" s="200"/>
      <c r="BDU6" s="200"/>
      <c r="BDV6" s="200"/>
      <c r="BDW6" s="200"/>
      <c r="BDX6" s="200"/>
      <c r="BDY6" s="200"/>
      <c r="BDZ6" s="200"/>
      <c r="BEA6" s="200"/>
      <c r="BEB6" s="200"/>
      <c r="BEC6" s="200"/>
      <c r="BED6" s="200"/>
      <c r="BEE6" s="200"/>
      <c r="BEF6" s="200"/>
      <c r="BEG6" s="200"/>
      <c r="BEH6" s="200"/>
      <c r="BEI6" s="200"/>
      <c r="BEJ6" s="200"/>
      <c r="BEK6" s="200"/>
      <c r="BEL6" s="200"/>
      <c r="BEM6" s="200"/>
      <c r="BEN6" s="200"/>
      <c r="BEO6" s="200"/>
      <c r="BEP6" s="200"/>
      <c r="BEQ6" s="200"/>
      <c r="BER6" s="200"/>
      <c r="BES6" s="200"/>
      <c r="BET6" s="200"/>
      <c r="BEU6" s="200"/>
      <c r="BEV6" s="200"/>
      <c r="BEW6" s="200"/>
      <c r="BEX6" s="200"/>
      <c r="BEY6" s="200"/>
      <c r="BEZ6" s="200"/>
      <c r="BFA6" s="200"/>
      <c r="BFB6" s="200"/>
      <c r="BFC6" s="200"/>
      <c r="BFD6" s="200"/>
      <c r="BFE6" s="200"/>
      <c r="BFF6" s="200"/>
      <c r="BFG6" s="200"/>
      <c r="BFH6" s="200"/>
      <c r="BFI6" s="200"/>
      <c r="BFJ6" s="200"/>
      <c r="BFK6" s="200"/>
      <c r="BFL6" s="200"/>
      <c r="BFM6" s="200"/>
      <c r="BFN6" s="200"/>
      <c r="BFO6" s="200"/>
      <c r="BFP6" s="200"/>
      <c r="BFQ6" s="200"/>
      <c r="BFR6" s="200"/>
      <c r="BFS6" s="200"/>
      <c r="BFT6" s="200"/>
      <c r="BFU6" s="200"/>
      <c r="BFV6" s="200"/>
      <c r="BFW6" s="200"/>
      <c r="BFX6" s="200"/>
      <c r="BFY6" s="200"/>
      <c r="BFZ6" s="200"/>
      <c r="BGA6" s="200"/>
      <c r="BGB6" s="200"/>
      <c r="BGC6" s="200"/>
      <c r="BGD6" s="200"/>
      <c r="BGE6" s="200"/>
      <c r="BGF6" s="200"/>
      <c r="BGG6" s="200"/>
      <c r="BGH6" s="200"/>
      <c r="BGI6" s="200"/>
      <c r="BGJ6" s="200"/>
      <c r="BGK6" s="200"/>
      <c r="BGL6" s="200"/>
      <c r="BGM6" s="200"/>
      <c r="BGN6" s="200"/>
      <c r="BGO6" s="200"/>
      <c r="BGP6" s="200"/>
      <c r="BGQ6" s="200"/>
      <c r="BGR6" s="200"/>
      <c r="BGS6" s="200"/>
      <c r="BGT6" s="200"/>
      <c r="BGU6" s="200"/>
      <c r="BGV6" s="200"/>
      <c r="BGW6" s="200"/>
      <c r="BGX6" s="200"/>
      <c r="BGY6" s="200"/>
      <c r="BGZ6" s="200"/>
      <c r="BHA6" s="200"/>
      <c r="BHB6" s="200"/>
      <c r="BHC6" s="200"/>
      <c r="BHD6" s="200"/>
      <c r="BHE6" s="200"/>
      <c r="BHF6" s="200"/>
      <c r="BHG6" s="200"/>
      <c r="BHH6" s="200"/>
      <c r="BHI6" s="200"/>
      <c r="BHJ6" s="200"/>
      <c r="BHK6" s="200"/>
      <c r="BHL6" s="200"/>
      <c r="BHM6" s="200"/>
      <c r="BHN6" s="200"/>
      <c r="BHO6" s="200"/>
      <c r="BHP6" s="200"/>
      <c r="BHQ6" s="200"/>
      <c r="BHR6" s="200"/>
      <c r="BHS6" s="200"/>
      <c r="BHT6" s="200"/>
      <c r="BHU6" s="200"/>
      <c r="BHV6" s="200"/>
      <c r="BHW6" s="200"/>
      <c r="BHX6" s="200"/>
      <c r="BHY6" s="200"/>
      <c r="BHZ6" s="200"/>
      <c r="BIA6" s="200"/>
      <c r="BIB6" s="200"/>
      <c r="BIC6" s="200"/>
      <c r="BID6" s="200"/>
      <c r="BIE6" s="200"/>
      <c r="BIF6" s="200"/>
      <c r="BIG6" s="200"/>
      <c r="BIH6" s="200"/>
      <c r="BII6" s="200"/>
      <c r="BIJ6" s="200"/>
      <c r="BIK6" s="200"/>
      <c r="BIL6" s="200"/>
      <c r="BIM6" s="200"/>
      <c r="BIN6" s="200"/>
      <c r="BIO6" s="200"/>
      <c r="BIP6" s="200"/>
      <c r="BIQ6" s="200"/>
      <c r="BIR6" s="200"/>
      <c r="BIS6" s="200"/>
      <c r="BIT6" s="200"/>
      <c r="BIU6" s="200"/>
      <c r="BIV6" s="200"/>
      <c r="BIW6" s="200"/>
      <c r="BIX6" s="200"/>
      <c r="BIY6" s="200"/>
      <c r="BIZ6" s="200"/>
      <c r="BJA6" s="200"/>
      <c r="BJB6" s="200"/>
      <c r="BJC6" s="200"/>
      <c r="BJD6" s="200"/>
      <c r="BJE6" s="200"/>
      <c r="BJF6" s="200"/>
      <c r="BJG6" s="200"/>
      <c r="BJH6" s="200"/>
      <c r="BJI6" s="200"/>
      <c r="BJJ6" s="200"/>
      <c r="BJK6" s="200"/>
      <c r="BJL6" s="200"/>
      <c r="BJM6" s="200"/>
      <c r="BJN6" s="200"/>
      <c r="BJO6" s="200"/>
      <c r="BJP6" s="200"/>
      <c r="BJQ6" s="200"/>
      <c r="BJR6" s="200"/>
      <c r="BJS6" s="200"/>
      <c r="BJT6" s="200"/>
      <c r="BJU6" s="200"/>
      <c r="BJV6" s="200"/>
      <c r="BJW6" s="200"/>
      <c r="BJX6" s="200"/>
      <c r="BJY6" s="200"/>
      <c r="BJZ6" s="200"/>
      <c r="BKA6" s="200"/>
      <c r="BKB6" s="200"/>
      <c r="BKC6" s="200"/>
      <c r="BKD6" s="200"/>
      <c r="BKE6" s="200"/>
      <c r="BKF6" s="200"/>
      <c r="BKG6" s="200"/>
      <c r="BKH6" s="200"/>
      <c r="BKI6" s="200"/>
      <c r="BKJ6" s="200"/>
      <c r="BKK6" s="200"/>
      <c r="BKL6" s="200"/>
      <c r="BKM6" s="200"/>
      <c r="BKN6" s="200"/>
      <c r="BKO6" s="200"/>
      <c r="BKP6" s="200"/>
      <c r="BKQ6" s="200"/>
      <c r="BKR6" s="200"/>
      <c r="BKS6" s="200"/>
      <c r="BKT6" s="200"/>
      <c r="BKU6" s="200"/>
      <c r="BKV6" s="200"/>
      <c r="BKW6" s="200"/>
      <c r="BKX6" s="200"/>
      <c r="BKY6" s="200"/>
      <c r="BKZ6" s="200"/>
      <c r="BLA6" s="200"/>
      <c r="BLB6" s="200"/>
      <c r="BLC6" s="200"/>
      <c r="BLD6" s="200"/>
      <c r="BLE6" s="200"/>
      <c r="BLF6" s="200"/>
      <c r="BLG6" s="200"/>
      <c r="BLH6" s="200"/>
      <c r="BLI6" s="200"/>
      <c r="BLJ6" s="200"/>
      <c r="BLK6" s="200"/>
      <c r="BLL6" s="200"/>
      <c r="BLM6" s="200"/>
      <c r="BLN6" s="200"/>
      <c r="BLO6" s="200"/>
      <c r="BLP6" s="200"/>
      <c r="BLQ6" s="200"/>
      <c r="BLR6" s="200"/>
      <c r="BLS6" s="200"/>
      <c r="BLT6" s="200"/>
      <c r="BLU6" s="200"/>
      <c r="BLV6" s="200"/>
      <c r="BLW6" s="200"/>
      <c r="BLX6" s="200"/>
      <c r="BLY6" s="200"/>
      <c r="BLZ6" s="200"/>
      <c r="BMA6" s="200"/>
      <c r="BMB6" s="200"/>
      <c r="BMC6" s="200"/>
      <c r="BMD6" s="200"/>
      <c r="BME6" s="200"/>
      <c r="BMF6" s="200"/>
      <c r="BMG6" s="200"/>
      <c r="BMH6" s="200"/>
      <c r="BMI6" s="200"/>
      <c r="BMJ6" s="200"/>
      <c r="BMK6" s="200"/>
      <c r="BML6" s="200"/>
      <c r="BMM6" s="200"/>
      <c r="BMN6" s="200"/>
      <c r="BMO6" s="200"/>
      <c r="BMP6" s="200"/>
      <c r="BMQ6" s="200"/>
      <c r="BMR6" s="200"/>
      <c r="BMS6" s="200"/>
      <c r="BMT6" s="200"/>
      <c r="BMU6" s="200"/>
      <c r="BMV6" s="200"/>
      <c r="BMW6" s="200"/>
      <c r="BMX6" s="200"/>
      <c r="BMY6" s="200"/>
      <c r="BMZ6" s="200"/>
      <c r="BNA6" s="200"/>
      <c r="BNB6" s="200"/>
      <c r="BNC6" s="200"/>
      <c r="BND6" s="200"/>
      <c r="BNE6" s="200"/>
      <c r="BNF6" s="200"/>
      <c r="BNG6" s="200"/>
      <c r="BNH6" s="200"/>
      <c r="BNI6" s="200"/>
      <c r="BNJ6" s="200"/>
      <c r="BNK6" s="200"/>
      <c r="BNL6" s="200"/>
      <c r="BNM6" s="200"/>
      <c r="BNN6" s="200"/>
      <c r="BNO6" s="200"/>
      <c r="BNP6" s="200"/>
      <c r="BNQ6" s="200"/>
      <c r="BNR6" s="200"/>
      <c r="BNS6" s="200"/>
      <c r="BNT6" s="200"/>
      <c r="BNU6" s="200"/>
      <c r="BNV6" s="200"/>
      <c r="BNW6" s="200"/>
      <c r="BNX6" s="200"/>
      <c r="BNY6" s="200"/>
      <c r="BNZ6" s="200"/>
      <c r="BOA6" s="200"/>
      <c r="BOB6" s="200"/>
      <c r="BOC6" s="200"/>
      <c r="BOD6" s="200"/>
      <c r="BOE6" s="200"/>
      <c r="BOF6" s="200"/>
      <c r="BOG6" s="200"/>
      <c r="BOH6" s="200"/>
      <c r="BOI6" s="200"/>
      <c r="BOJ6" s="200"/>
      <c r="BOK6" s="200"/>
      <c r="BOL6" s="200"/>
      <c r="BOM6" s="200"/>
      <c r="BON6" s="200"/>
      <c r="BOO6" s="200"/>
      <c r="BOP6" s="200"/>
      <c r="BOQ6" s="200"/>
      <c r="BOR6" s="200"/>
      <c r="BOS6" s="200"/>
      <c r="BOT6" s="200"/>
      <c r="BOU6" s="200"/>
      <c r="BOV6" s="200"/>
      <c r="BOW6" s="200"/>
      <c r="BOX6" s="200"/>
      <c r="BOY6" s="200"/>
      <c r="BOZ6" s="200"/>
      <c r="BPA6" s="200"/>
      <c r="BPB6" s="200"/>
      <c r="BPC6" s="200"/>
      <c r="BPD6" s="200"/>
      <c r="BPE6" s="200"/>
      <c r="BPF6" s="200"/>
      <c r="BPG6" s="200"/>
      <c r="BPH6" s="200"/>
      <c r="BPI6" s="200"/>
      <c r="BPJ6" s="200"/>
      <c r="BPK6" s="200"/>
      <c r="BPL6" s="200"/>
      <c r="BPM6" s="200"/>
      <c r="BPN6" s="200"/>
      <c r="BPO6" s="200"/>
      <c r="BPP6" s="200"/>
      <c r="BPQ6" s="200"/>
      <c r="BPR6" s="200"/>
      <c r="BPS6" s="200"/>
      <c r="BPT6" s="200"/>
      <c r="BPU6" s="200"/>
      <c r="BPV6" s="200"/>
      <c r="BPW6" s="200"/>
      <c r="BPX6" s="200"/>
      <c r="BPY6" s="200"/>
      <c r="BPZ6" s="200"/>
      <c r="BQA6" s="200"/>
      <c r="BQB6" s="200"/>
      <c r="BQC6" s="200"/>
      <c r="BQD6" s="200"/>
      <c r="BQE6" s="200"/>
      <c r="BQF6" s="200"/>
      <c r="BQG6" s="200"/>
      <c r="BQH6" s="200"/>
      <c r="BQI6" s="200"/>
      <c r="BQJ6" s="200"/>
      <c r="BQK6" s="200"/>
      <c r="BQL6" s="200"/>
      <c r="BQM6" s="200"/>
      <c r="BQN6" s="200"/>
      <c r="BQO6" s="200"/>
      <c r="BQP6" s="200"/>
      <c r="BQQ6" s="200"/>
      <c r="BQR6" s="200"/>
      <c r="BQS6" s="200"/>
      <c r="BQT6" s="200"/>
      <c r="BQU6" s="200"/>
      <c r="BQV6" s="200"/>
      <c r="BQW6" s="200"/>
      <c r="BQX6" s="200"/>
      <c r="BQY6" s="200"/>
      <c r="BQZ6" s="200"/>
      <c r="BRA6" s="200"/>
      <c r="BRB6" s="200"/>
      <c r="BRC6" s="200"/>
      <c r="BRD6" s="200"/>
      <c r="BRE6" s="200"/>
      <c r="BRF6" s="200"/>
      <c r="BRG6" s="200"/>
      <c r="BRH6" s="200"/>
      <c r="BRI6" s="200"/>
      <c r="BRJ6" s="200"/>
      <c r="BRK6" s="200"/>
      <c r="BRL6" s="200"/>
      <c r="BRM6" s="200"/>
      <c r="BRN6" s="200"/>
      <c r="BRO6" s="200"/>
      <c r="BRP6" s="200"/>
      <c r="BRQ6" s="200"/>
      <c r="BRR6" s="200"/>
      <c r="BRS6" s="200"/>
      <c r="BRT6" s="200"/>
      <c r="BRU6" s="200"/>
      <c r="BRV6" s="200"/>
      <c r="BRW6" s="200"/>
      <c r="BRX6" s="200"/>
      <c r="BRY6" s="200"/>
      <c r="BRZ6" s="200"/>
      <c r="BSA6" s="200"/>
      <c r="BSB6" s="200"/>
      <c r="BSC6" s="200"/>
      <c r="BSD6" s="200"/>
      <c r="BSE6" s="200"/>
      <c r="BSF6" s="200"/>
      <c r="BSG6" s="200"/>
      <c r="BSH6" s="200"/>
      <c r="BSI6" s="200"/>
      <c r="BSJ6" s="200"/>
      <c r="BSK6" s="200"/>
      <c r="BSL6" s="200"/>
      <c r="BSM6" s="200"/>
      <c r="BSN6" s="200"/>
      <c r="BSO6" s="200"/>
      <c r="BSP6" s="200"/>
      <c r="BSQ6" s="200"/>
      <c r="BSR6" s="200"/>
      <c r="BSS6" s="200"/>
      <c r="BST6" s="200"/>
      <c r="BSU6" s="200"/>
      <c r="BSV6" s="200"/>
      <c r="BSW6" s="200"/>
      <c r="BSX6" s="200"/>
      <c r="BSY6" s="200"/>
      <c r="BSZ6" s="200"/>
      <c r="BTA6" s="200"/>
      <c r="BTB6" s="200"/>
      <c r="BTC6" s="200"/>
      <c r="BTD6" s="200"/>
      <c r="BTE6" s="200"/>
      <c r="BTF6" s="200"/>
      <c r="BTG6" s="200"/>
      <c r="BTH6" s="200"/>
      <c r="BTI6" s="200"/>
      <c r="BTJ6" s="200"/>
      <c r="BTK6" s="200"/>
      <c r="BTL6" s="200"/>
      <c r="BTM6" s="200"/>
      <c r="BTN6" s="200"/>
      <c r="BTO6" s="200"/>
      <c r="BTP6" s="200"/>
      <c r="BTQ6" s="200"/>
      <c r="BTR6" s="200"/>
      <c r="BTS6" s="200"/>
      <c r="BTT6" s="200"/>
      <c r="BTU6" s="200"/>
      <c r="BTV6" s="200"/>
      <c r="BTW6" s="200"/>
      <c r="BTX6" s="200"/>
      <c r="BTY6" s="200"/>
      <c r="BTZ6" s="200"/>
      <c r="BUA6" s="200"/>
      <c r="BUB6" s="200"/>
      <c r="BUC6" s="200"/>
      <c r="BUD6" s="200"/>
      <c r="BUE6" s="200"/>
      <c r="BUF6" s="200"/>
      <c r="BUG6" s="200"/>
      <c r="BUH6" s="200"/>
      <c r="BUI6" s="200"/>
      <c r="BUJ6" s="200"/>
      <c r="BUK6" s="200"/>
      <c r="BUL6" s="200"/>
      <c r="BUM6" s="200"/>
      <c r="BUN6" s="200"/>
      <c r="BUO6" s="200"/>
      <c r="BUP6" s="200"/>
      <c r="BUQ6" s="200"/>
      <c r="BUR6" s="200"/>
      <c r="BUS6" s="200"/>
      <c r="BUT6" s="200"/>
      <c r="BUU6" s="200"/>
      <c r="BUV6" s="200"/>
      <c r="BUW6" s="200"/>
      <c r="BUX6" s="200"/>
      <c r="BUY6" s="200"/>
      <c r="BUZ6" s="200"/>
      <c r="BVA6" s="200"/>
      <c r="BVB6" s="200"/>
      <c r="BVC6" s="200"/>
      <c r="BVD6" s="200"/>
      <c r="BVE6" s="200"/>
      <c r="BVF6" s="200"/>
      <c r="BVG6" s="200"/>
      <c r="BVH6" s="200"/>
      <c r="BVI6" s="200"/>
      <c r="BVJ6" s="200"/>
      <c r="BVK6" s="200"/>
      <c r="BVL6" s="200"/>
      <c r="BVM6" s="200"/>
      <c r="BVN6" s="200"/>
      <c r="BVO6" s="200"/>
      <c r="BVP6" s="200"/>
      <c r="BVQ6" s="200"/>
      <c r="BVR6" s="200"/>
      <c r="BVS6" s="200"/>
      <c r="BVT6" s="200"/>
      <c r="BVU6" s="200"/>
      <c r="BVV6" s="200"/>
      <c r="BVW6" s="200"/>
      <c r="BVX6" s="200"/>
      <c r="BVY6" s="200"/>
      <c r="BVZ6" s="200"/>
      <c r="BWA6" s="200"/>
      <c r="BWB6" s="200"/>
      <c r="BWC6" s="200"/>
      <c r="BWD6" s="200"/>
      <c r="BWE6" s="200"/>
      <c r="BWF6" s="200"/>
      <c r="BWG6" s="200"/>
      <c r="BWH6" s="200"/>
      <c r="BWI6" s="200"/>
      <c r="BWJ6" s="200"/>
      <c r="BWK6" s="200"/>
      <c r="BWL6" s="200"/>
      <c r="BWM6" s="200"/>
      <c r="BWN6" s="200"/>
      <c r="BWO6" s="200"/>
      <c r="BWP6" s="200"/>
      <c r="BWQ6" s="200"/>
      <c r="BWR6" s="200"/>
      <c r="BWS6" s="200"/>
      <c r="BWT6" s="200"/>
      <c r="BWU6" s="200"/>
      <c r="BWV6" s="200"/>
      <c r="BWW6" s="200"/>
      <c r="BWX6" s="200"/>
      <c r="BWY6" s="200"/>
      <c r="BWZ6" s="200"/>
      <c r="BXA6" s="200"/>
      <c r="BXB6" s="200"/>
      <c r="BXC6" s="200"/>
      <c r="BXD6" s="200"/>
      <c r="BXE6" s="200"/>
      <c r="BXF6" s="200"/>
      <c r="BXG6" s="200"/>
      <c r="BXH6" s="200"/>
      <c r="BXI6" s="200"/>
      <c r="BXJ6" s="200"/>
      <c r="BXK6" s="200"/>
      <c r="BXL6" s="200"/>
      <c r="BXM6" s="200"/>
      <c r="BXN6" s="200"/>
      <c r="BXO6" s="200"/>
      <c r="BXP6" s="200"/>
      <c r="BXQ6" s="200"/>
      <c r="BXR6" s="200"/>
      <c r="BXS6" s="200"/>
      <c r="BXT6" s="200"/>
      <c r="BXU6" s="200"/>
      <c r="BXV6" s="200"/>
      <c r="BXW6" s="200"/>
      <c r="BXX6" s="200"/>
      <c r="BXY6" s="200"/>
      <c r="BXZ6" s="200"/>
      <c r="BYA6" s="200"/>
      <c r="BYB6" s="200"/>
      <c r="BYC6" s="200"/>
      <c r="BYD6" s="200"/>
      <c r="BYE6" s="200"/>
      <c r="BYF6" s="200"/>
      <c r="BYG6" s="200"/>
      <c r="BYH6" s="200"/>
      <c r="BYI6" s="200"/>
      <c r="BYJ6" s="200"/>
      <c r="BYK6" s="200"/>
      <c r="BYL6" s="200"/>
      <c r="BYM6" s="200"/>
      <c r="BYN6" s="200"/>
      <c r="BYO6" s="200"/>
      <c r="BYP6" s="200"/>
      <c r="BYQ6" s="200"/>
      <c r="BYR6" s="200"/>
      <c r="BYS6" s="200"/>
      <c r="BYT6" s="200"/>
      <c r="BYU6" s="200"/>
      <c r="BYV6" s="200"/>
      <c r="BYW6" s="200"/>
      <c r="BYX6" s="200"/>
      <c r="BYY6" s="200"/>
      <c r="BYZ6" s="200"/>
      <c r="BZA6" s="200"/>
      <c r="BZB6" s="200"/>
      <c r="BZC6" s="200"/>
      <c r="BZD6" s="200"/>
      <c r="BZE6" s="200"/>
      <c r="BZF6" s="200"/>
      <c r="BZG6" s="200"/>
      <c r="BZH6" s="200"/>
      <c r="BZI6" s="200"/>
      <c r="BZJ6" s="200"/>
      <c r="BZK6" s="200"/>
      <c r="BZL6" s="200"/>
      <c r="BZM6" s="200"/>
      <c r="BZN6" s="200"/>
      <c r="BZO6" s="200"/>
      <c r="BZP6" s="200"/>
      <c r="BZQ6" s="200"/>
      <c r="BZR6" s="200"/>
      <c r="BZS6" s="200"/>
      <c r="BZT6" s="200"/>
      <c r="BZU6" s="200"/>
      <c r="BZV6" s="200"/>
      <c r="BZW6" s="200"/>
      <c r="BZX6" s="200"/>
      <c r="BZY6" s="200"/>
      <c r="BZZ6" s="200"/>
      <c r="CAA6" s="200"/>
      <c r="CAB6" s="200"/>
      <c r="CAC6" s="200"/>
      <c r="CAD6" s="200"/>
      <c r="CAE6" s="200"/>
      <c r="CAF6" s="200"/>
      <c r="CAG6" s="200"/>
      <c r="CAH6" s="200"/>
      <c r="CAI6" s="200"/>
      <c r="CAJ6" s="200"/>
      <c r="CAK6" s="200"/>
      <c r="CAL6" s="200"/>
      <c r="CAM6" s="200"/>
      <c r="CAN6" s="200"/>
      <c r="CAO6" s="200"/>
      <c r="CAP6" s="200"/>
      <c r="CAQ6" s="200"/>
      <c r="CAR6" s="200"/>
      <c r="CAS6" s="200"/>
      <c r="CAT6" s="200"/>
      <c r="CAU6" s="200"/>
      <c r="CAV6" s="200"/>
      <c r="CAW6" s="200"/>
      <c r="CAX6" s="200"/>
      <c r="CAY6" s="200"/>
      <c r="CAZ6" s="200"/>
      <c r="CBA6" s="200"/>
      <c r="CBB6" s="200"/>
      <c r="CBC6" s="200"/>
      <c r="CBD6" s="200"/>
      <c r="CBE6" s="200"/>
      <c r="CBF6" s="200"/>
      <c r="CBG6" s="200"/>
      <c r="CBH6" s="200"/>
      <c r="CBI6" s="200"/>
      <c r="CBJ6" s="200"/>
      <c r="CBK6" s="200"/>
      <c r="CBL6" s="200"/>
      <c r="CBM6" s="200"/>
      <c r="CBN6" s="200"/>
      <c r="CBO6" s="200"/>
      <c r="CBP6" s="200"/>
      <c r="CBQ6" s="200"/>
      <c r="CBR6" s="200"/>
      <c r="CBS6" s="200"/>
      <c r="CBT6" s="200"/>
      <c r="CBU6" s="200"/>
      <c r="CBV6" s="200"/>
      <c r="CBW6" s="200"/>
      <c r="CBX6" s="200"/>
      <c r="CBY6" s="200"/>
      <c r="CBZ6" s="200"/>
      <c r="CCA6" s="200"/>
      <c r="CCB6" s="200"/>
      <c r="CCC6" s="200"/>
      <c r="CCD6" s="200"/>
      <c r="CCE6" s="200"/>
      <c r="CCF6" s="200"/>
      <c r="CCG6" s="200"/>
      <c r="CCH6" s="200"/>
      <c r="CCI6" s="200"/>
      <c r="CCJ6" s="200"/>
      <c r="CCK6" s="200"/>
      <c r="CCL6" s="200"/>
      <c r="CCM6" s="200"/>
      <c r="CCN6" s="200"/>
      <c r="CCO6" s="200"/>
      <c r="CCP6" s="200"/>
      <c r="CCQ6" s="200"/>
      <c r="CCR6" s="200"/>
      <c r="CCS6" s="200"/>
      <c r="CCT6" s="200"/>
      <c r="CCU6" s="200"/>
      <c r="CCV6" s="200"/>
      <c r="CCW6" s="200"/>
      <c r="CCX6" s="200"/>
      <c r="CCY6" s="200"/>
      <c r="CCZ6" s="200"/>
      <c r="CDA6" s="200"/>
      <c r="CDB6" s="200"/>
      <c r="CDC6" s="200"/>
      <c r="CDD6" s="200"/>
      <c r="CDE6" s="200"/>
      <c r="CDF6" s="200"/>
      <c r="CDG6" s="200"/>
      <c r="CDH6" s="200"/>
      <c r="CDI6" s="200"/>
      <c r="CDJ6" s="200"/>
      <c r="CDK6" s="200"/>
      <c r="CDL6" s="200"/>
      <c r="CDM6" s="200"/>
      <c r="CDN6" s="200"/>
      <c r="CDO6" s="200"/>
      <c r="CDP6" s="200"/>
      <c r="CDQ6" s="200"/>
      <c r="CDR6" s="200"/>
      <c r="CDS6" s="200"/>
      <c r="CDT6" s="200"/>
      <c r="CDU6" s="200"/>
      <c r="CDV6" s="200"/>
      <c r="CDW6" s="200"/>
      <c r="CDX6" s="200"/>
      <c r="CDY6" s="200"/>
      <c r="CDZ6" s="200"/>
      <c r="CEA6" s="200"/>
      <c r="CEB6" s="200"/>
      <c r="CEC6" s="200"/>
      <c r="CED6" s="200"/>
      <c r="CEE6" s="200"/>
      <c r="CEF6" s="200"/>
      <c r="CEG6" s="200"/>
      <c r="CEH6" s="200"/>
      <c r="CEI6" s="200"/>
      <c r="CEJ6" s="200"/>
      <c r="CEK6" s="200"/>
      <c r="CEL6" s="200"/>
      <c r="CEM6" s="200"/>
      <c r="CEN6" s="200"/>
      <c r="CEO6" s="200"/>
      <c r="CEP6" s="200"/>
      <c r="CEQ6" s="200"/>
      <c r="CER6" s="200"/>
      <c r="CES6" s="200"/>
      <c r="CET6" s="200"/>
      <c r="CEU6" s="200"/>
      <c r="CEV6" s="200"/>
      <c r="CEW6" s="200"/>
      <c r="CEX6" s="200"/>
      <c r="CEY6" s="200"/>
      <c r="CEZ6" s="200"/>
      <c r="CFA6" s="200"/>
      <c r="CFB6" s="200"/>
      <c r="CFC6" s="200"/>
      <c r="CFD6" s="200"/>
      <c r="CFE6" s="200"/>
      <c r="CFF6" s="200"/>
      <c r="CFG6" s="200"/>
      <c r="CFH6" s="200"/>
      <c r="CFI6" s="200"/>
      <c r="CFJ6" s="200"/>
      <c r="CFK6" s="200"/>
      <c r="CFL6" s="200"/>
      <c r="CFM6" s="200"/>
      <c r="CFN6" s="200"/>
      <c r="CFO6" s="200"/>
      <c r="CFP6" s="200"/>
      <c r="CFQ6" s="200"/>
      <c r="CFR6" s="200"/>
      <c r="CFS6" s="200"/>
      <c r="CFT6" s="200"/>
      <c r="CFU6" s="200"/>
      <c r="CFV6" s="200"/>
      <c r="CFW6" s="200"/>
      <c r="CFX6" s="200"/>
      <c r="CFY6" s="200"/>
      <c r="CFZ6" s="200"/>
      <c r="CGA6" s="200"/>
      <c r="CGB6" s="200"/>
      <c r="CGC6" s="200"/>
      <c r="CGD6" s="200"/>
      <c r="CGE6" s="200"/>
      <c r="CGF6" s="200"/>
      <c r="CGG6" s="200"/>
      <c r="CGH6" s="200"/>
      <c r="CGI6" s="200"/>
      <c r="CGJ6" s="200"/>
      <c r="CGK6" s="200"/>
      <c r="CGL6" s="200"/>
      <c r="CGM6" s="200"/>
      <c r="CGN6" s="200"/>
      <c r="CGO6" s="200"/>
      <c r="CGP6" s="200"/>
      <c r="CGQ6" s="200"/>
      <c r="CGR6" s="200"/>
      <c r="CGS6" s="200"/>
      <c r="CGT6" s="200"/>
      <c r="CGU6" s="200"/>
      <c r="CGV6" s="200"/>
      <c r="CGW6" s="200"/>
      <c r="CGX6" s="200"/>
      <c r="CGY6" s="200"/>
      <c r="CGZ6" s="200"/>
      <c r="CHA6" s="200"/>
      <c r="CHB6" s="200"/>
      <c r="CHC6" s="200"/>
      <c r="CHD6" s="200"/>
      <c r="CHE6" s="200"/>
      <c r="CHF6" s="200"/>
      <c r="CHG6" s="200"/>
      <c r="CHH6" s="200"/>
      <c r="CHI6" s="200"/>
      <c r="CHJ6" s="200"/>
      <c r="CHK6" s="200"/>
      <c r="CHL6" s="200"/>
      <c r="CHM6" s="200"/>
      <c r="CHN6" s="200"/>
      <c r="CHO6" s="200"/>
      <c r="CHP6" s="200"/>
      <c r="CHQ6" s="200"/>
      <c r="CHR6" s="200"/>
      <c r="CHS6" s="200"/>
      <c r="CHT6" s="200"/>
      <c r="CHU6" s="200"/>
      <c r="CHV6" s="200"/>
      <c r="CHW6" s="200"/>
      <c r="CHX6" s="200"/>
      <c r="CHY6" s="200"/>
      <c r="CHZ6" s="200"/>
      <c r="CIA6" s="200"/>
      <c r="CIB6" s="200"/>
      <c r="CIC6" s="200"/>
      <c r="CID6" s="200"/>
      <c r="CIE6" s="200"/>
      <c r="CIF6" s="200"/>
      <c r="CIG6" s="200"/>
      <c r="CIH6" s="200"/>
      <c r="CII6" s="200"/>
      <c r="CIJ6" s="200"/>
      <c r="CIK6" s="200"/>
      <c r="CIL6" s="200"/>
      <c r="CIM6" s="200"/>
      <c r="CIN6" s="200"/>
      <c r="CIO6" s="200"/>
      <c r="CIP6" s="200"/>
      <c r="CIQ6" s="200"/>
      <c r="CIR6" s="200"/>
      <c r="CIS6" s="200"/>
      <c r="CIT6" s="200"/>
      <c r="CIU6" s="200"/>
      <c r="CIV6" s="200"/>
      <c r="CIW6" s="200"/>
      <c r="CIX6" s="200"/>
      <c r="CIY6" s="200"/>
      <c r="CIZ6" s="200"/>
      <c r="CJA6" s="200"/>
      <c r="CJB6" s="200"/>
      <c r="CJC6" s="200"/>
      <c r="CJD6" s="200"/>
      <c r="CJE6" s="200"/>
      <c r="CJF6" s="200"/>
      <c r="CJG6" s="200"/>
      <c r="CJH6" s="200"/>
      <c r="CJI6" s="200"/>
      <c r="CJJ6" s="200"/>
      <c r="CJK6" s="200"/>
      <c r="CJL6" s="200"/>
      <c r="CJM6" s="200"/>
      <c r="CJN6" s="200"/>
      <c r="CJO6" s="200"/>
      <c r="CJP6" s="200"/>
      <c r="CJQ6" s="200"/>
      <c r="CJR6" s="200"/>
      <c r="CJS6" s="200"/>
      <c r="CJT6" s="200"/>
      <c r="CJU6" s="200"/>
      <c r="CJV6" s="200"/>
      <c r="CJW6" s="200"/>
      <c r="CJX6" s="200"/>
      <c r="CJY6" s="200"/>
      <c r="CJZ6" s="200"/>
      <c r="CKA6" s="200"/>
      <c r="CKB6" s="200"/>
      <c r="CKC6" s="200"/>
      <c r="CKD6" s="200"/>
      <c r="CKE6" s="200"/>
      <c r="CKF6" s="200"/>
      <c r="CKG6" s="200"/>
      <c r="CKH6" s="200"/>
      <c r="CKI6" s="200"/>
      <c r="CKJ6" s="200"/>
      <c r="CKK6" s="200"/>
      <c r="CKL6" s="200"/>
      <c r="CKM6" s="200"/>
      <c r="CKN6" s="200"/>
      <c r="CKO6" s="200"/>
      <c r="CKP6" s="200"/>
      <c r="CKQ6" s="200"/>
      <c r="CKR6" s="200"/>
      <c r="CKS6" s="200"/>
      <c r="CKT6" s="200"/>
      <c r="CKU6" s="200"/>
      <c r="CKV6" s="200"/>
      <c r="CKW6" s="200"/>
      <c r="CKX6" s="200"/>
      <c r="CKY6" s="200"/>
      <c r="CKZ6" s="200"/>
      <c r="CLA6" s="200"/>
      <c r="CLB6" s="200"/>
      <c r="CLC6" s="200"/>
      <c r="CLD6" s="200"/>
      <c r="CLE6" s="200"/>
      <c r="CLF6" s="200"/>
      <c r="CLG6" s="200"/>
      <c r="CLH6" s="200"/>
      <c r="CLI6" s="200"/>
      <c r="CLJ6" s="200"/>
      <c r="CLK6" s="200"/>
      <c r="CLL6" s="200"/>
      <c r="CLM6" s="200"/>
      <c r="CLN6" s="200"/>
      <c r="CLO6" s="200"/>
      <c r="CLP6" s="200"/>
      <c r="CLQ6" s="200"/>
      <c r="CLR6" s="200"/>
      <c r="CLS6" s="200"/>
      <c r="CLT6" s="200"/>
      <c r="CLU6" s="200"/>
      <c r="CLV6" s="200"/>
      <c r="CLW6" s="200"/>
      <c r="CLX6" s="200"/>
      <c r="CLY6" s="200"/>
      <c r="CLZ6" s="200"/>
      <c r="CMA6" s="200"/>
      <c r="CMB6" s="200"/>
      <c r="CMC6" s="200"/>
      <c r="CMD6" s="200"/>
      <c r="CME6" s="200"/>
      <c r="CMF6" s="200"/>
      <c r="CMG6" s="200"/>
      <c r="CMH6" s="200"/>
      <c r="CMI6" s="200"/>
      <c r="CMJ6" s="200"/>
      <c r="CMK6" s="200"/>
      <c r="CML6" s="200"/>
      <c r="CMM6" s="200"/>
      <c r="CMN6" s="200"/>
      <c r="CMO6" s="200"/>
      <c r="CMP6" s="200"/>
      <c r="CMQ6" s="200"/>
      <c r="CMR6" s="200"/>
      <c r="CMS6" s="200"/>
      <c r="CMT6" s="200"/>
      <c r="CMU6" s="200"/>
      <c r="CMV6" s="200"/>
      <c r="CMW6" s="200"/>
      <c r="CMX6" s="200"/>
      <c r="CMY6" s="200"/>
      <c r="CMZ6" s="200"/>
      <c r="CNA6" s="200"/>
      <c r="CNB6" s="200"/>
      <c r="CNC6" s="200"/>
      <c r="CND6" s="200"/>
      <c r="CNE6" s="200"/>
      <c r="CNF6" s="200"/>
      <c r="CNG6" s="200"/>
      <c r="CNH6" s="200"/>
      <c r="CNI6" s="200"/>
      <c r="CNJ6" s="200"/>
      <c r="CNK6" s="200"/>
      <c r="CNL6" s="200"/>
      <c r="CNM6" s="200"/>
      <c r="CNN6" s="200"/>
      <c r="CNO6" s="200"/>
      <c r="CNP6" s="200"/>
      <c r="CNQ6" s="200"/>
      <c r="CNR6" s="200"/>
      <c r="CNS6" s="200"/>
      <c r="CNT6" s="200"/>
      <c r="CNU6" s="200"/>
      <c r="CNV6" s="200"/>
      <c r="CNW6" s="200"/>
      <c r="CNX6" s="200"/>
      <c r="CNY6" s="200"/>
      <c r="CNZ6" s="200"/>
      <c r="COA6" s="200"/>
      <c r="COB6" s="200"/>
      <c r="COC6" s="200"/>
      <c r="COD6" s="200"/>
      <c r="COE6" s="200"/>
      <c r="COF6" s="200"/>
      <c r="COG6" s="200"/>
      <c r="COH6" s="200"/>
      <c r="COI6" s="200"/>
      <c r="COJ6" s="200"/>
      <c r="COK6" s="200"/>
      <c r="COL6" s="200"/>
      <c r="COM6" s="200"/>
      <c r="CON6" s="200"/>
      <c r="COO6" s="200"/>
      <c r="COP6" s="200"/>
      <c r="COQ6" s="200"/>
      <c r="COR6" s="200"/>
      <c r="COS6" s="200"/>
      <c r="COT6" s="200"/>
      <c r="COU6" s="200"/>
      <c r="COV6" s="200"/>
      <c r="COW6" s="200"/>
      <c r="COX6" s="200"/>
      <c r="COY6" s="200"/>
      <c r="COZ6" s="200"/>
      <c r="CPA6" s="200"/>
      <c r="CPB6" s="200"/>
      <c r="CPC6" s="200"/>
      <c r="CPD6" s="200"/>
      <c r="CPE6" s="200"/>
      <c r="CPF6" s="200"/>
      <c r="CPG6" s="200"/>
      <c r="CPH6" s="200"/>
      <c r="CPI6" s="200"/>
      <c r="CPJ6" s="200"/>
      <c r="CPK6" s="200"/>
      <c r="CPL6" s="200"/>
      <c r="CPM6" s="200"/>
      <c r="CPN6" s="200"/>
      <c r="CPO6" s="200"/>
      <c r="CPP6" s="200"/>
      <c r="CPQ6" s="200"/>
      <c r="CPR6" s="200"/>
      <c r="CPS6" s="200"/>
      <c r="CPT6" s="200"/>
      <c r="CPU6" s="200"/>
      <c r="CPV6" s="200"/>
      <c r="CPW6" s="200"/>
      <c r="CPX6" s="200"/>
      <c r="CPY6" s="200"/>
      <c r="CPZ6" s="200"/>
      <c r="CQA6" s="200"/>
      <c r="CQB6" s="200"/>
      <c r="CQC6" s="200"/>
      <c r="CQD6" s="200"/>
      <c r="CQE6" s="200"/>
      <c r="CQF6" s="200"/>
      <c r="CQG6" s="200"/>
      <c r="CQH6" s="200"/>
      <c r="CQI6" s="200"/>
      <c r="CQJ6" s="200"/>
      <c r="CQK6" s="200"/>
      <c r="CQL6" s="200"/>
      <c r="CQM6" s="200"/>
      <c r="CQN6" s="200"/>
      <c r="CQO6" s="200"/>
      <c r="CQP6" s="200"/>
      <c r="CQQ6" s="200"/>
      <c r="CQR6" s="200"/>
      <c r="CQS6" s="200"/>
      <c r="CQT6" s="200"/>
      <c r="CQU6" s="200"/>
      <c r="CQV6" s="200"/>
      <c r="CQW6" s="200"/>
      <c r="CQX6" s="200"/>
      <c r="CQY6" s="200"/>
      <c r="CQZ6" s="200"/>
      <c r="CRA6" s="200"/>
      <c r="CRB6" s="200"/>
      <c r="CRC6" s="200"/>
      <c r="CRD6" s="200"/>
      <c r="CRE6" s="200"/>
      <c r="CRF6" s="200"/>
      <c r="CRG6" s="200"/>
      <c r="CRH6" s="200"/>
      <c r="CRI6" s="200"/>
      <c r="CRJ6" s="200"/>
      <c r="CRK6" s="200"/>
      <c r="CRL6" s="200"/>
      <c r="CRM6" s="200"/>
      <c r="CRN6" s="200"/>
      <c r="CRO6" s="200"/>
      <c r="CRP6" s="200"/>
      <c r="CRQ6" s="200"/>
      <c r="CRR6" s="200"/>
      <c r="CRS6" s="200"/>
      <c r="CRT6" s="200"/>
      <c r="CRU6" s="200"/>
      <c r="CRV6" s="200"/>
      <c r="CRW6" s="200"/>
      <c r="CRX6" s="200"/>
      <c r="CRY6" s="200"/>
      <c r="CRZ6" s="200"/>
      <c r="CSA6" s="200"/>
      <c r="CSB6" s="200"/>
      <c r="CSC6" s="200"/>
      <c r="CSD6" s="200"/>
      <c r="CSE6" s="200"/>
      <c r="CSF6" s="200"/>
      <c r="CSG6" s="200"/>
      <c r="CSH6" s="200"/>
      <c r="CSI6" s="200"/>
      <c r="CSJ6" s="200"/>
      <c r="CSK6" s="200"/>
      <c r="CSL6" s="200"/>
      <c r="CSM6" s="200"/>
      <c r="CSN6" s="200"/>
      <c r="CSO6" s="200"/>
      <c r="CSP6" s="200"/>
      <c r="CSQ6" s="200"/>
      <c r="CSR6" s="200"/>
      <c r="CSS6" s="200"/>
      <c r="CST6" s="200"/>
      <c r="CSU6" s="200"/>
      <c r="CSV6" s="200"/>
      <c r="CSW6" s="200"/>
      <c r="CSX6" s="200"/>
      <c r="CSY6" s="200"/>
      <c r="CSZ6" s="200"/>
      <c r="CTA6" s="200"/>
      <c r="CTB6" s="200"/>
      <c r="CTC6" s="200"/>
      <c r="CTD6" s="200"/>
      <c r="CTE6" s="200"/>
      <c r="CTF6" s="200"/>
      <c r="CTG6" s="200"/>
      <c r="CTH6" s="200"/>
      <c r="CTI6" s="200"/>
      <c r="CTJ6" s="200"/>
      <c r="CTK6" s="200"/>
      <c r="CTL6" s="200"/>
      <c r="CTM6" s="200"/>
      <c r="CTN6" s="200"/>
      <c r="CTO6" s="200"/>
      <c r="CTP6" s="200"/>
      <c r="CTQ6" s="200"/>
      <c r="CTR6" s="200"/>
      <c r="CTS6" s="200"/>
      <c r="CTT6" s="200"/>
      <c r="CTU6" s="200"/>
      <c r="CTV6" s="200"/>
      <c r="CTW6" s="200"/>
      <c r="CTX6" s="200"/>
      <c r="CTY6" s="200"/>
      <c r="CTZ6" s="200"/>
      <c r="CUA6" s="200"/>
      <c r="CUB6" s="200"/>
      <c r="CUC6" s="200"/>
      <c r="CUD6" s="200"/>
      <c r="CUE6" s="200"/>
      <c r="CUF6" s="200"/>
      <c r="CUG6" s="200"/>
      <c r="CUH6" s="200"/>
      <c r="CUI6" s="200"/>
      <c r="CUJ6" s="200"/>
      <c r="CUK6" s="200"/>
      <c r="CUL6" s="200"/>
      <c r="CUM6" s="200"/>
      <c r="CUN6" s="200"/>
      <c r="CUO6" s="200"/>
      <c r="CUP6" s="200"/>
      <c r="CUQ6" s="200"/>
      <c r="CUR6" s="200"/>
      <c r="CUS6" s="200"/>
      <c r="CUT6" s="200"/>
      <c r="CUU6" s="200"/>
      <c r="CUV6" s="200"/>
      <c r="CUW6" s="200"/>
      <c r="CUX6" s="200"/>
      <c r="CUY6" s="200"/>
      <c r="CUZ6" s="200"/>
      <c r="CVA6" s="200"/>
      <c r="CVB6" s="200"/>
      <c r="CVC6" s="200"/>
      <c r="CVD6" s="200"/>
      <c r="CVE6" s="200"/>
      <c r="CVF6" s="200"/>
      <c r="CVG6" s="200"/>
      <c r="CVH6" s="200"/>
      <c r="CVI6" s="200"/>
      <c r="CVJ6" s="200"/>
      <c r="CVK6" s="200"/>
      <c r="CVL6" s="200"/>
      <c r="CVM6" s="200"/>
      <c r="CVN6" s="200"/>
      <c r="CVO6" s="200"/>
      <c r="CVP6" s="200"/>
      <c r="CVQ6" s="200"/>
      <c r="CVR6" s="200"/>
      <c r="CVS6" s="200"/>
      <c r="CVT6" s="200"/>
      <c r="CVU6" s="200"/>
      <c r="CVV6" s="200"/>
      <c r="CVW6" s="200"/>
      <c r="CVX6" s="200"/>
      <c r="CVY6" s="200"/>
      <c r="CVZ6" s="200"/>
      <c r="CWA6" s="200"/>
      <c r="CWB6" s="200"/>
      <c r="CWC6" s="200"/>
      <c r="CWD6" s="200"/>
      <c r="CWE6" s="200"/>
      <c r="CWF6" s="200"/>
      <c r="CWG6" s="200"/>
      <c r="CWH6" s="200"/>
      <c r="CWI6" s="200"/>
      <c r="CWJ6" s="200"/>
      <c r="CWK6" s="200"/>
      <c r="CWL6" s="200"/>
      <c r="CWM6" s="200"/>
      <c r="CWN6" s="200"/>
      <c r="CWO6" s="200"/>
      <c r="CWP6" s="200"/>
      <c r="CWQ6" s="200"/>
      <c r="CWR6" s="200"/>
      <c r="CWS6" s="200"/>
      <c r="CWT6" s="200"/>
      <c r="CWU6" s="200"/>
      <c r="CWV6" s="200"/>
      <c r="CWW6" s="200"/>
      <c r="CWX6" s="200"/>
      <c r="CWY6" s="200"/>
      <c r="CWZ6" s="200"/>
      <c r="CXA6" s="200"/>
      <c r="CXB6" s="200"/>
      <c r="CXC6" s="200"/>
      <c r="CXD6" s="200"/>
      <c r="CXE6" s="200"/>
      <c r="CXF6" s="200"/>
      <c r="CXG6" s="200"/>
      <c r="CXH6" s="200"/>
      <c r="CXI6" s="200"/>
      <c r="CXJ6" s="200"/>
      <c r="CXK6" s="200"/>
      <c r="CXL6" s="200"/>
      <c r="CXM6" s="200"/>
      <c r="CXN6" s="200"/>
      <c r="CXO6" s="200"/>
      <c r="CXP6" s="200"/>
      <c r="CXQ6" s="200"/>
      <c r="CXR6" s="200"/>
      <c r="CXS6" s="200"/>
      <c r="CXT6" s="200"/>
      <c r="CXU6" s="200"/>
      <c r="CXV6" s="200"/>
      <c r="CXW6" s="200"/>
      <c r="CXX6" s="200"/>
      <c r="CXY6" s="200"/>
      <c r="CXZ6" s="200"/>
      <c r="CYA6" s="200"/>
      <c r="CYB6" s="200"/>
      <c r="CYC6" s="200"/>
      <c r="CYD6" s="200"/>
      <c r="CYE6" s="200"/>
      <c r="CYF6" s="200"/>
      <c r="CYG6" s="200"/>
      <c r="CYH6" s="200"/>
      <c r="CYI6" s="200"/>
      <c r="CYJ6" s="200"/>
      <c r="CYK6" s="200"/>
      <c r="CYL6" s="200"/>
      <c r="CYM6" s="200"/>
      <c r="CYN6" s="200"/>
      <c r="CYO6" s="200"/>
      <c r="CYP6" s="200"/>
      <c r="CYQ6" s="200"/>
      <c r="CYR6" s="200"/>
      <c r="CYS6" s="200"/>
      <c r="CYT6" s="200"/>
      <c r="CYU6" s="200"/>
      <c r="CYV6" s="200"/>
      <c r="CYW6" s="200"/>
      <c r="CYX6" s="200"/>
      <c r="CYY6" s="200"/>
      <c r="CYZ6" s="200"/>
      <c r="CZA6" s="200"/>
      <c r="CZB6" s="200"/>
      <c r="CZC6" s="200"/>
      <c r="CZD6" s="200"/>
      <c r="CZE6" s="200"/>
      <c r="CZF6" s="200"/>
      <c r="CZG6" s="200"/>
      <c r="CZH6" s="200"/>
      <c r="CZI6" s="200"/>
      <c r="CZJ6" s="200"/>
      <c r="CZK6" s="200"/>
      <c r="CZL6" s="200"/>
      <c r="CZM6" s="200"/>
      <c r="CZN6" s="200"/>
      <c r="CZO6" s="200"/>
      <c r="CZP6" s="200"/>
      <c r="CZQ6" s="200"/>
      <c r="CZR6" s="200"/>
      <c r="CZS6" s="200"/>
      <c r="CZT6" s="200"/>
      <c r="CZU6" s="200"/>
      <c r="CZV6" s="200"/>
      <c r="CZW6" s="200"/>
      <c r="CZX6" s="200"/>
      <c r="CZY6" s="200"/>
      <c r="CZZ6" s="200"/>
      <c r="DAA6" s="200"/>
      <c r="DAB6" s="200"/>
      <c r="DAC6" s="200"/>
      <c r="DAD6" s="200"/>
      <c r="DAE6" s="200"/>
      <c r="DAF6" s="200"/>
      <c r="DAG6" s="200"/>
      <c r="DAH6" s="200"/>
      <c r="DAI6" s="200"/>
      <c r="DAJ6" s="200"/>
      <c r="DAK6" s="200"/>
      <c r="DAL6" s="200"/>
      <c r="DAM6" s="200"/>
      <c r="DAN6" s="200"/>
      <c r="DAO6" s="200"/>
      <c r="DAP6" s="200"/>
      <c r="DAQ6" s="200"/>
      <c r="DAR6" s="200"/>
      <c r="DAS6" s="200"/>
      <c r="DAT6" s="200"/>
      <c r="DAU6" s="200"/>
      <c r="DAV6" s="200"/>
      <c r="DAW6" s="200"/>
      <c r="DAX6" s="200"/>
      <c r="DAY6" s="200"/>
      <c r="DAZ6" s="200"/>
      <c r="DBA6" s="200"/>
      <c r="DBB6" s="200"/>
      <c r="DBC6" s="200"/>
      <c r="DBD6" s="200"/>
      <c r="DBE6" s="200"/>
      <c r="DBF6" s="200"/>
      <c r="DBG6" s="200"/>
      <c r="DBH6" s="200"/>
      <c r="DBI6" s="200"/>
      <c r="DBJ6" s="200"/>
      <c r="DBK6" s="200"/>
      <c r="DBL6" s="200"/>
      <c r="DBM6" s="200"/>
      <c r="DBN6" s="200"/>
      <c r="DBO6" s="200"/>
      <c r="DBP6" s="200"/>
      <c r="DBQ6" s="200"/>
      <c r="DBR6" s="200"/>
      <c r="DBS6" s="200"/>
      <c r="DBT6" s="200"/>
      <c r="DBU6" s="200"/>
      <c r="DBV6" s="200"/>
      <c r="DBW6" s="200"/>
      <c r="DBX6" s="200"/>
      <c r="DBY6" s="200"/>
      <c r="DBZ6" s="200"/>
      <c r="DCA6" s="200"/>
      <c r="DCB6" s="200"/>
      <c r="DCC6" s="200"/>
      <c r="DCD6" s="200"/>
      <c r="DCE6" s="200"/>
      <c r="DCF6" s="200"/>
      <c r="DCG6" s="200"/>
      <c r="DCH6" s="200"/>
      <c r="DCI6" s="200"/>
      <c r="DCJ6" s="200"/>
      <c r="DCK6" s="200"/>
      <c r="DCL6" s="200"/>
      <c r="DCM6" s="200"/>
      <c r="DCN6" s="200"/>
      <c r="DCO6" s="200"/>
      <c r="DCP6" s="200"/>
      <c r="DCQ6" s="200"/>
      <c r="DCR6" s="200"/>
      <c r="DCS6" s="200"/>
      <c r="DCT6" s="200"/>
      <c r="DCU6" s="200"/>
      <c r="DCV6" s="200"/>
      <c r="DCW6" s="200"/>
      <c r="DCX6" s="200"/>
      <c r="DCY6" s="200"/>
      <c r="DCZ6" s="200"/>
      <c r="DDA6" s="200"/>
      <c r="DDB6" s="200"/>
      <c r="DDC6" s="200"/>
      <c r="DDD6" s="200"/>
      <c r="DDE6" s="200"/>
      <c r="DDF6" s="200"/>
      <c r="DDG6" s="200"/>
      <c r="DDH6" s="200"/>
      <c r="DDI6" s="200"/>
      <c r="DDJ6" s="200"/>
      <c r="DDK6" s="200"/>
      <c r="DDL6" s="200"/>
      <c r="DDM6" s="200"/>
      <c r="DDN6" s="200"/>
      <c r="DDO6" s="200"/>
      <c r="DDP6" s="200"/>
      <c r="DDQ6" s="200"/>
      <c r="DDR6" s="200"/>
      <c r="DDS6" s="200"/>
      <c r="DDT6" s="200"/>
      <c r="DDU6" s="200"/>
      <c r="DDV6" s="200"/>
      <c r="DDW6" s="200"/>
      <c r="DDX6" s="200"/>
      <c r="DDY6" s="200"/>
      <c r="DDZ6" s="200"/>
      <c r="DEA6" s="200"/>
      <c r="DEB6" s="200"/>
      <c r="DEC6" s="200"/>
      <c r="DED6" s="200"/>
      <c r="DEE6" s="200"/>
      <c r="DEF6" s="200"/>
      <c r="DEG6" s="200"/>
      <c r="DEH6" s="200"/>
      <c r="DEI6" s="200"/>
      <c r="DEJ6" s="200"/>
      <c r="DEK6" s="200"/>
      <c r="DEL6" s="200"/>
      <c r="DEM6" s="200"/>
      <c r="DEN6" s="200"/>
      <c r="DEO6" s="200"/>
      <c r="DEP6" s="200"/>
      <c r="DEQ6" s="200"/>
      <c r="DER6" s="200"/>
      <c r="DES6" s="200"/>
      <c r="DET6" s="200"/>
      <c r="DEU6" s="200"/>
      <c r="DEV6" s="200"/>
      <c r="DEW6" s="200"/>
      <c r="DEX6" s="200"/>
      <c r="DEY6" s="200"/>
      <c r="DEZ6" s="200"/>
      <c r="DFA6" s="200"/>
      <c r="DFB6" s="200"/>
      <c r="DFC6" s="200"/>
      <c r="DFD6" s="200"/>
      <c r="DFE6" s="200"/>
      <c r="DFF6" s="200"/>
      <c r="DFG6" s="200"/>
      <c r="DFH6" s="200"/>
      <c r="DFI6" s="200"/>
      <c r="DFJ6" s="200"/>
      <c r="DFK6" s="200"/>
      <c r="DFL6" s="200"/>
      <c r="DFM6" s="200"/>
      <c r="DFN6" s="200"/>
      <c r="DFO6" s="200"/>
      <c r="DFP6" s="200"/>
      <c r="DFQ6" s="200"/>
      <c r="DFR6" s="200"/>
      <c r="DFS6" s="200"/>
      <c r="DFT6" s="200"/>
      <c r="DFU6" s="200"/>
      <c r="DFV6" s="200"/>
      <c r="DFW6" s="200"/>
      <c r="DFX6" s="200"/>
      <c r="DFY6" s="200"/>
      <c r="DFZ6" s="200"/>
      <c r="DGA6" s="200"/>
      <c r="DGB6" s="200"/>
      <c r="DGC6" s="200"/>
      <c r="DGD6" s="200"/>
      <c r="DGE6" s="200"/>
      <c r="DGF6" s="200"/>
      <c r="DGG6" s="200"/>
      <c r="DGH6" s="200"/>
      <c r="DGI6" s="200"/>
      <c r="DGJ6" s="200"/>
      <c r="DGK6" s="200"/>
      <c r="DGL6" s="200"/>
      <c r="DGM6" s="200"/>
      <c r="DGN6" s="200"/>
      <c r="DGO6" s="200"/>
      <c r="DGP6" s="200"/>
      <c r="DGQ6" s="200"/>
      <c r="DGR6" s="200"/>
      <c r="DGS6" s="200"/>
      <c r="DGT6" s="200"/>
      <c r="DGU6" s="200"/>
      <c r="DGV6" s="200"/>
      <c r="DGW6" s="200"/>
      <c r="DGX6" s="200"/>
      <c r="DGY6" s="200"/>
      <c r="DGZ6" s="200"/>
      <c r="DHA6" s="200"/>
      <c r="DHB6" s="200"/>
      <c r="DHC6" s="200"/>
      <c r="DHD6" s="200"/>
      <c r="DHE6" s="200"/>
      <c r="DHF6" s="200"/>
      <c r="DHG6" s="200"/>
      <c r="DHH6" s="200"/>
      <c r="DHI6" s="200"/>
      <c r="DHJ6" s="200"/>
      <c r="DHK6" s="200"/>
      <c r="DHL6" s="200"/>
      <c r="DHM6" s="200"/>
      <c r="DHN6" s="200"/>
      <c r="DHO6" s="200"/>
      <c r="DHP6" s="200"/>
      <c r="DHQ6" s="200"/>
      <c r="DHR6" s="200"/>
      <c r="DHS6" s="200"/>
      <c r="DHT6" s="200"/>
      <c r="DHU6" s="200"/>
      <c r="DHV6" s="200"/>
      <c r="DHW6" s="200"/>
      <c r="DHX6" s="200"/>
      <c r="DHY6" s="200"/>
      <c r="DHZ6" s="200"/>
      <c r="DIA6" s="200"/>
      <c r="DIB6" s="200"/>
      <c r="DIC6" s="200"/>
      <c r="DID6" s="200"/>
      <c r="DIE6" s="200"/>
      <c r="DIF6" s="200"/>
      <c r="DIG6" s="200"/>
      <c r="DIH6" s="200"/>
      <c r="DII6" s="200"/>
      <c r="DIJ6" s="200"/>
      <c r="DIK6" s="200"/>
      <c r="DIL6" s="200"/>
      <c r="DIM6" s="200"/>
      <c r="DIN6" s="200"/>
      <c r="DIO6" s="200"/>
      <c r="DIP6" s="200"/>
      <c r="DIQ6" s="200"/>
      <c r="DIR6" s="200"/>
      <c r="DIS6" s="200"/>
      <c r="DIT6" s="200"/>
      <c r="DIU6" s="200"/>
      <c r="DIV6" s="200"/>
      <c r="DIW6" s="200"/>
      <c r="DIX6" s="200"/>
      <c r="DIY6" s="200"/>
      <c r="DIZ6" s="200"/>
      <c r="DJA6" s="200"/>
      <c r="DJB6" s="200"/>
      <c r="DJC6" s="200"/>
      <c r="DJD6" s="200"/>
      <c r="DJE6" s="200"/>
      <c r="DJF6" s="200"/>
      <c r="DJG6" s="200"/>
      <c r="DJH6" s="200"/>
      <c r="DJI6" s="200"/>
      <c r="DJJ6" s="200"/>
      <c r="DJK6" s="200"/>
      <c r="DJL6" s="200"/>
      <c r="DJM6" s="200"/>
      <c r="DJN6" s="200"/>
      <c r="DJO6" s="200"/>
      <c r="DJP6" s="200"/>
      <c r="DJQ6" s="200"/>
      <c r="DJR6" s="200"/>
      <c r="DJS6" s="200"/>
      <c r="DJT6" s="200"/>
      <c r="DJU6" s="200"/>
      <c r="DJV6" s="200"/>
      <c r="DJW6" s="200"/>
      <c r="DJX6" s="200"/>
      <c r="DJY6" s="200"/>
      <c r="DJZ6" s="200"/>
      <c r="DKA6" s="200"/>
      <c r="DKB6" s="200"/>
      <c r="DKC6" s="200"/>
      <c r="DKD6" s="200"/>
      <c r="DKE6" s="200"/>
      <c r="DKF6" s="200"/>
      <c r="DKG6" s="200"/>
      <c r="DKH6" s="200"/>
      <c r="DKI6" s="200"/>
      <c r="DKJ6" s="200"/>
      <c r="DKK6" s="200"/>
      <c r="DKL6" s="200"/>
      <c r="DKM6" s="200"/>
      <c r="DKN6" s="200"/>
      <c r="DKO6" s="200"/>
      <c r="DKP6" s="200"/>
      <c r="DKQ6" s="200"/>
      <c r="DKR6" s="200"/>
      <c r="DKS6" s="200"/>
      <c r="DKT6" s="200"/>
      <c r="DKU6" s="200"/>
      <c r="DKV6" s="200"/>
      <c r="DKW6" s="200"/>
      <c r="DKX6" s="200"/>
      <c r="DKY6" s="200"/>
      <c r="DKZ6" s="200"/>
      <c r="DLA6" s="200"/>
      <c r="DLB6" s="200"/>
      <c r="DLC6" s="200"/>
      <c r="DLD6" s="200"/>
      <c r="DLE6" s="200"/>
      <c r="DLF6" s="200"/>
      <c r="DLG6" s="200"/>
      <c r="DLH6" s="200"/>
      <c r="DLI6" s="200"/>
      <c r="DLJ6" s="200"/>
      <c r="DLK6" s="200"/>
      <c r="DLL6" s="200"/>
      <c r="DLM6" s="200"/>
      <c r="DLN6" s="200"/>
      <c r="DLO6" s="200"/>
      <c r="DLP6" s="200"/>
      <c r="DLQ6" s="200"/>
      <c r="DLR6" s="200"/>
      <c r="DLS6" s="200"/>
      <c r="DLT6" s="200"/>
      <c r="DLU6" s="200"/>
      <c r="DLV6" s="200"/>
      <c r="DLW6" s="200"/>
      <c r="DLX6" s="200"/>
      <c r="DLY6" s="200"/>
      <c r="DLZ6" s="200"/>
      <c r="DMA6" s="200"/>
      <c r="DMB6" s="200"/>
      <c r="DMC6" s="200"/>
      <c r="DMD6" s="200"/>
      <c r="DME6" s="200"/>
      <c r="DMF6" s="200"/>
      <c r="DMG6" s="200"/>
      <c r="DMH6" s="200"/>
      <c r="DMI6" s="200"/>
      <c r="DMJ6" s="200"/>
      <c r="DMK6" s="200"/>
      <c r="DML6" s="200"/>
      <c r="DMM6" s="200"/>
      <c r="DMN6" s="200"/>
      <c r="DMO6" s="200"/>
      <c r="DMP6" s="200"/>
      <c r="DMQ6" s="200"/>
      <c r="DMR6" s="200"/>
      <c r="DMS6" s="200"/>
      <c r="DMT6" s="200"/>
      <c r="DMU6" s="200"/>
      <c r="DMV6" s="200"/>
      <c r="DMW6" s="200"/>
      <c r="DMX6" s="200"/>
      <c r="DMY6" s="200"/>
      <c r="DMZ6" s="200"/>
      <c r="DNA6" s="200"/>
      <c r="DNB6" s="200"/>
      <c r="DNC6" s="200"/>
      <c r="DND6" s="200"/>
      <c r="DNE6" s="200"/>
      <c r="DNF6" s="200"/>
      <c r="DNG6" s="200"/>
      <c r="DNH6" s="200"/>
      <c r="DNI6" s="200"/>
      <c r="DNJ6" s="200"/>
      <c r="DNK6" s="200"/>
      <c r="DNL6" s="200"/>
      <c r="DNM6" s="200"/>
      <c r="DNN6" s="200"/>
      <c r="DNO6" s="200"/>
      <c r="DNP6" s="200"/>
      <c r="DNQ6" s="200"/>
      <c r="DNR6" s="200"/>
      <c r="DNS6" s="200"/>
      <c r="DNT6" s="200"/>
      <c r="DNU6" s="200"/>
      <c r="DNV6" s="200"/>
      <c r="DNW6" s="200"/>
      <c r="DNX6" s="200"/>
      <c r="DNY6" s="200"/>
      <c r="DNZ6" s="200"/>
      <c r="DOA6" s="200"/>
      <c r="DOB6" s="200"/>
      <c r="DOC6" s="200"/>
      <c r="DOD6" s="200"/>
      <c r="DOE6" s="200"/>
      <c r="DOF6" s="200"/>
      <c r="DOG6" s="200"/>
      <c r="DOH6" s="200"/>
      <c r="DOI6" s="200"/>
      <c r="DOJ6" s="200"/>
      <c r="DOK6" s="200"/>
      <c r="DOL6" s="200"/>
      <c r="DOM6" s="200"/>
      <c r="DON6" s="200"/>
      <c r="DOO6" s="200"/>
      <c r="DOP6" s="200"/>
      <c r="DOQ6" s="200"/>
      <c r="DOR6" s="200"/>
      <c r="DOS6" s="200"/>
      <c r="DOT6" s="200"/>
      <c r="DOU6" s="200"/>
      <c r="DOV6" s="200"/>
      <c r="DOW6" s="200"/>
      <c r="DOX6" s="200"/>
      <c r="DOY6" s="200"/>
      <c r="DOZ6" s="200"/>
      <c r="DPA6" s="200"/>
      <c r="DPB6" s="200"/>
      <c r="DPC6" s="200"/>
      <c r="DPD6" s="200"/>
      <c r="DPE6" s="200"/>
      <c r="DPF6" s="200"/>
      <c r="DPG6" s="200"/>
      <c r="DPH6" s="200"/>
      <c r="DPI6" s="200"/>
      <c r="DPJ6" s="200"/>
      <c r="DPK6" s="200"/>
      <c r="DPL6" s="200"/>
      <c r="DPM6" s="200"/>
      <c r="DPN6" s="200"/>
      <c r="DPO6" s="200"/>
      <c r="DPP6" s="200"/>
      <c r="DPQ6" s="200"/>
      <c r="DPR6" s="200"/>
      <c r="DPS6" s="200"/>
      <c r="DPT6" s="200"/>
      <c r="DPU6" s="200"/>
      <c r="DPV6" s="200"/>
      <c r="DPW6" s="200"/>
      <c r="DPX6" s="200"/>
      <c r="DPY6" s="200"/>
      <c r="DPZ6" s="200"/>
      <c r="DQA6" s="200"/>
      <c r="DQB6" s="200"/>
      <c r="DQC6" s="200"/>
      <c r="DQD6" s="200"/>
      <c r="DQE6" s="200"/>
      <c r="DQF6" s="200"/>
      <c r="DQG6" s="200"/>
      <c r="DQH6" s="200"/>
      <c r="DQI6" s="200"/>
      <c r="DQJ6" s="200"/>
      <c r="DQK6" s="200"/>
      <c r="DQL6" s="200"/>
      <c r="DQM6" s="200"/>
      <c r="DQN6" s="200"/>
      <c r="DQO6" s="200"/>
      <c r="DQP6" s="200"/>
      <c r="DQQ6" s="200"/>
      <c r="DQR6" s="200"/>
      <c r="DQS6" s="200"/>
      <c r="DQT6" s="200"/>
      <c r="DQU6" s="200"/>
      <c r="DQV6" s="200"/>
      <c r="DQW6" s="200"/>
      <c r="DQX6" s="200"/>
      <c r="DQY6" s="200"/>
      <c r="DQZ6" s="200"/>
      <c r="DRA6" s="200"/>
      <c r="DRB6" s="200"/>
      <c r="DRC6" s="200"/>
      <c r="DRD6" s="200"/>
      <c r="DRE6" s="200"/>
      <c r="DRF6" s="200"/>
      <c r="DRG6" s="200"/>
      <c r="DRH6" s="200"/>
      <c r="DRI6" s="200"/>
      <c r="DRJ6" s="200"/>
      <c r="DRK6" s="200"/>
      <c r="DRL6" s="200"/>
      <c r="DRM6" s="200"/>
      <c r="DRN6" s="200"/>
      <c r="DRO6" s="200"/>
      <c r="DRP6" s="200"/>
      <c r="DRQ6" s="200"/>
      <c r="DRR6" s="200"/>
      <c r="DRS6" s="200"/>
      <c r="DRT6" s="200"/>
      <c r="DRU6" s="200"/>
      <c r="DRV6" s="200"/>
      <c r="DRW6" s="200"/>
      <c r="DRX6" s="200"/>
      <c r="DRY6" s="200"/>
      <c r="DRZ6" s="200"/>
      <c r="DSA6" s="200"/>
      <c r="DSB6" s="200"/>
      <c r="DSC6" s="200"/>
      <c r="DSD6" s="200"/>
      <c r="DSE6" s="200"/>
      <c r="DSF6" s="200"/>
      <c r="DSG6" s="200"/>
      <c r="DSH6" s="200"/>
      <c r="DSI6" s="200"/>
      <c r="DSJ6" s="200"/>
      <c r="DSK6" s="200"/>
      <c r="DSL6" s="200"/>
      <c r="DSM6" s="200"/>
      <c r="DSN6" s="200"/>
      <c r="DSO6" s="200"/>
      <c r="DSP6" s="200"/>
      <c r="DSQ6" s="200"/>
      <c r="DSR6" s="200"/>
      <c r="DSS6" s="200"/>
      <c r="DST6" s="200"/>
      <c r="DSU6" s="200"/>
      <c r="DSV6" s="200"/>
      <c r="DSW6" s="200"/>
      <c r="DSX6" s="200"/>
      <c r="DSY6" s="200"/>
      <c r="DSZ6" s="200"/>
      <c r="DTA6" s="200"/>
      <c r="DTB6" s="200"/>
      <c r="DTC6" s="200"/>
      <c r="DTD6" s="200"/>
      <c r="DTE6" s="200"/>
      <c r="DTF6" s="200"/>
      <c r="DTG6" s="200"/>
      <c r="DTH6" s="200"/>
      <c r="DTI6" s="200"/>
      <c r="DTJ6" s="200"/>
      <c r="DTK6" s="200"/>
      <c r="DTL6" s="200"/>
      <c r="DTM6" s="200"/>
      <c r="DTN6" s="200"/>
      <c r="DTO6" s="200"/>
      <c r="DTP6" s="200"/>
      <c r="DTQ6" s="200"/>
      <c r="DTR6" s="200"/>
      <c r="DTS6" s="200"/>
      <c r="DTT6" s="200"/>
      <c r="DTU6" s="200"/>
      <c r="DTV6" s="200"/>
      <c r="DTW6" s="200"/>
      <c r="DTX6" s="200"/>
      <c r="DTY6" s="200"/>
      <c r="DTZ6" s="200"/>
      <c r="DUA6" s="200"/>
      <c r="DUB6" s="200"/>
      <c r="DUC6" s="200"/>
      <c r="DUD6" s="200"/>
      <c r="DUE6" s="200"/>
      <c r="DUF6" s="200"/>
      <c r="DUG6" s="200"/>
      <c r="DUH6" s="200"/>
      <c r="DUI6" s="200"/>
      <c r="DUJ6" s="200"/>
      <c r="DUK6" s="200"/>
      <c r="DUL6" s="200"/>
      <c r="DUM6" s="200"/>
      <c r="DUN6" s="200"/>
      <c r="DUO6" s="200"/>
      <c r="DUP6" s="200"/>
      <c r="DUQ6" s="200"/>
      <c r="DUR6" s="200"/>
      <c r="DUS6" s="200"/>
      <c r="DUT6" s="200"/>
      <c r="DUU6" s="200"/>
      <c r="DUV6" s="200"/>
      <c r="DUW6" s="200"/>
      <c r="DUX6" s="200"/>
      <c r="DUY6" s="200"/>
      <c r="DUZ6" s="200"/>
      <c r="DVA6" s="200"/>
      <c r="DVB6" s="200"/>
      <c r="DVC6" s="200"/>
      <c r="DVD6" s="200"/>
      <c r="DVE6" s="200"/>
      <c r="DVF6" s="200"/>
      <c r="DVG6" s="200"/>
      <c r="DVH6" s="200"/>
      <c r="DVI6" s="200"/>
      <c r="DVJ6" s="200"/>
      <c r="DVK6" s="200"/>
      <c r="DVL6" s="200"/>
      <c r="DVM6" s="200"/>
      <c r="DVN6" s="200"/>
      <c r="DVO6" s="200"/>
      <c r="DVP6" s="200"/>
      <c r="DVQ6" s="200"/>
      <c r="DVR6" s="200"/>
      <c r="DVS6" s="200"/>
      <c r="DVT6" s="200"/>
      <c r="DVU6" s="200"/>
      <c r="DVV6" s="200"/>
      <c r="DVW6" s="200"/>
      <c r="DVX6" s="200"/>
      <c r="DVY6" s="200"/>
      <c r="DVZ6" s="200"/>
      <c r="DWA6" s="200"/>
      <c r="DWB6" s="200"/>
      <c r="DWC6" s="200"/>
      <c r="DWD6" s="200"/>
      <c r="DWE6" s="200"/>
      <c r="DWF6" s="200"/>
      <c r="DWG6" s="200"/>
      <c r="DWH6" s="200"/>
      <c r="DWI6" s="200"/>
      <c r="DWJ6" s="200"/>
      <c r="DWK6" s="200"/>
      <c r="DWL6" s="200"/>
      <c r="DWM6" s="200"/>
      <c r="DWN6" s="200"/>
      <c r="DWO6" s="200"/>
      <c r="DWP6" s="200"/>
      <c r="DWQ6" s="200"/>
      <c r="DWR6" s="200"/>
      <c r="DWS6" s="200"/>
      <c r="DWT6" s="200"/>
      <c r="DWU6" s="200"/>
      <c r="DWV6" s="200"/>
      <c r="DWW6" s="200"/>
      <c r="DWX6" s="200"/>
      <c r="DWY6" s="200"/>
      <c r="DWZ6" s="200"/>
      <c r="DXA6" s="200"/>
      <c r="DXB6" s="200"/>
      <c r="DXC6" s="200"/>
      <c r="DXD6" s="200"/>
      <c r="DXE6" s="200"/>
      <c r="DXF6" s="200"/>
      <c r="DXG6" s="200"/>
      <c r="DXH6" s="200"/>
      <c r="DXI6" s="200"/>
      <c r="DXJ6" s="200"/>
      <c r="DXK6" s="200"/>
      <c r="DXL6" s="200"/>
      <c r="DXM6" s="200"/>
      <c r="DXN6" s="200"/>
      <c r="DXO6" s="200"/>
      <c r="DXP6" s="200"/>
      <c r="DXQ6" s="200"/>
      <c r="DXR6" s="200"/>
      <c r="DXS6" s="200"/>
      <c r="DXT6" s="200"/>
      <c r="DXU6" s="200"/>
      <c r="DXV6" s="200"/>
      <c r="DXW6" s="200"/>
      <c r="DXX6" s="200"/>
      <c r="DXY6" s="200"/>
      <c r="DXZ6" s="200"/>
      <c r="DYA6" s="200"/>
      <c r="DYB6" s="200"/>
      <c r="DYC6" s="200"/>
      <c r="DYD6" s="200"/>
      <c r="DYE6" s="200"/>
      <c r="DYF6" s="200"/>
      <c r="DYG6" s="200"/>
      <c r="DYH6" s="200"/>
      <c r="DYI6" s="200"/>
      <c r="DYJ6" s="200"/>
      <c r="DYK6" s="200"/>
      <c r="DYL6" s="200"/>
      <c r="DYM6" s="200"/>
      <c r="DYN6" s="200"/>
      <c r="DYO6" s="200"/>
      <c r="DYP6" s="200"/>
      <c r="DYQ6" s="200"/>
      <c r="DYR6" s="200"/>
      <c r="DYS6" s="200"/>
      <c r="DYT6" s="200"/>
      <c r="DYU6" s="200"/>
      <c r="DYV6" s="200"/>
      <c r="DYW6" s="200"/>
      <c r="DYX6" s="200"/>
      <c r="DYY6" s="200"/>
      <c r="DYZ6" s="200"/>
      <c r="DZA6" s="200"/>
      <c r="DZB6" s="200"/>
      <c r="DZC6" s="200"/>
      <c r="DZD6" s="200"/>
      <c r="DZE6" s="200"/>
      <c r="DZF6" s="200"/>
      <c r="DZG6" s="200"/>
      <c r="DZH6" s="200"/>
      <c r="DZI6" s="200"/>
      <c r="DZJ6" s="200"/>
      <c r="DZK6" s="200"/>
      <c r="DZL6" s="200"/>
      <c r="DZM6" s="200"/>
      <c r="DZN6" s="200"/>
      <c r="DZO6" s="200"/>
      <c r="DZP6" s="200"/>
      <c r="DZQ6" s="200"/>
      <c r="DZR6" s="200"/>
      <c r="DZS6" s="200"/>
      <c r="DZT6" s="200"/>
      <c r="DZU6" s="200"/>
      <c r="DZV6" s="200"/>
      <c r="DZW6" s="200"/>
      <c r="DZX6" s="200"/>
      <c r="DZY6" s="200"/>
      <c r="DZZ6" s="200"/>
      <c r="EAA6" s="200"/>
      <c r="EAB6" s="200"/>
      <c r="EAC6" s="200"/>
      <c r="EAD6" s="200"/>
      <c r="EAE6" s="200"/>
      <c r="EAF6" s="200"/>
      <c r="EAG6" s="200"/>
      <c r="EAH6" s="200"/>
      <c r="EAI6" s="200"/>
      <c r="EAJ6" s="200"/>
      <c r="EAK6" s="200"/>
      <c r="EAL6" s="200"/>
      <c r="EAM6" s="200"/>
      <c r="EAN6" s="200"/>
      <c r="EAO6" s="200"/>
      <c r="EAP6" s="200"/>
      <c r="EAQ6" s="200"/>
      <c r="EAR6" s="200"/>
      <c r="EAS6" s="200"/>
      <c r="EAT6" s="200"/>
      <c r="EAU6" s="200"/>
      <c r="EAV6" s="200"/>
      <c r="EAW6" s="200"/>
      <c r="EAX6" s="200"/>
      <c r="EAY6" s="200"/>
      <c r="EAZ6" s="200"/>
      <c r="EBA6" s="200"/>
      <c r="EBB6" s="200"/>
      <c r="EBC6" s="200"/>
      <c r="EBD6" s="200"/>
      <c r="EBE6" s="200"/>
      <c r="EBF6" s="200"/>
      <c r="EBG6" s="200"/>
      <c r="EBH6" s="200"/>
      <c r="EBI6" s="200"/>
      <c r="EBJ6" s="200"/>
      <c r="EBK6" s="200"/>
      <c r="EBL6" s="200"/>
      <c r="EBM6" s="200"/>
      <c r="EBN6" s="200"/>
      <c r="EBO6" s="200"/>
      <c r="EBP6" s="200"/>
      <c r="EBQ6" s="200"/>
      <c r="EBR6" s="200"/>
      <c r="EBS6" s="200"/>
      <c r="EBT6" s="200"/>
      <c r="EBU6" s="200"/>
      <c r="EBV6" s="200"/>
      <c r="EBW6" s="200"/>
      <c r="EBX6" s="200"/>
      <c r="EBY6" s="200"/>
      <c r="EBZ6" s="200"/>
      <c r="ECA6" s="200"/>
      <c r="ECB6" s="200"/>
      <c r="ECC6" s="200"/>
      <c r="ECD6" s="200"/>
      <c r="ECE6" s="200"/>
      <c r="ECF6" s="200"/>
      <c r="ECG6" s="200"/>
      <c r="ECH6" s="200"/>
      <c r="ECI6" s="200"/>
      <c r="ECJ6" s="200"/>
      <c r="ECK6" s="200"/>
      <c r="ECL6" s="200"/>
      <c r="ECM6" s="200"/>
      <c r="ECN6" s="200"/>
      <c r="ECO6" s="200"/>
      <c r="ECP6" s="200"/>
      <c r="ECQ6" s="200"/>
      <c r="ECR6" s="200"/>
      <c r="ECS6" s="200"/>
      <c r="ECT6" s="200"/>
      <c r="ECU6" s="200"/>
      <c r="ECV6" s="200"/>
      <c r="ECW6" s="200"/>
      <c r="ECX6" s="200"/>
      <c r="ECY6" s="200"/>
      <c r="ECZ6" s="200"/>
      <c r="EDA6" s="200"/>
      <c r="EDB6" s="200"/>
      <c r="EDC6" s="200"/>
      <c r="EDD6" s="200"/>
      <c r="EDE6" s="200"/>
      <c r="EDF6" s="200"/>
      <c r="EDG6" s="200"/>
      <c r="EDH6" s="200"/>
      <c r="EDI6" s="200"/>
      <c r="EDJ6" s="200"/>
      <c r="EDK6" s="200"/>
      <c r="EDL6" s="200"/>
      <c r="EDM6" s="200"/>
      <c r="EDN6" s="200"/>
      <c r="EDO6" s="200"/>
      <c r="EDP6" s="200"/>
      <c r="EDQ6" s="200"/>
      <c r="EDR6" s="200"/>
      <c r="EDS6" s="200"/>
      <c r="EDT6" s="200"/>
      <c r="EDU6" s="200"/>
      <c r="EDV6" s="200"/>
      <c r="EDW6" s="200"/>
      <c r="EDX6" s="200"/>
      <c r="EDY6" s="200"/>
      <c r="EDZ6" s="200"/>
      <c r="EEA6" s="200"/>
      <c r="EEB6" s="200"/>
      <c r="EEC6" s="200"/>
      <c r="EED6" s="200"/>
      <c r="EEE6" s="200"/>
      <c r="EEF6" s="200"/>
      <c r="EEG6" s="200"/>
      <c r="EEH6" s="200"/>
      <c r="EEI6" s="200"/>
      <c r="EEJ6" s="200"/>
      <c r="EEK6" s="200"/>
      <c r="EEL6" s="200"/>
      <c r="EEM6" s="200"/>
      <c r="EEN6" s="200"/>
      <c r="EEO6" s="200"/>
      <c r="EEP6" s="200"/>
      <c r="EEQ6" s="200"/>
      <c r="EER6" s="200"/>
      <c r="EES6" s="200"/>
      <c r="EET6" s="200"/>
      <c r="EEU6" s="200"/>
      <c r="EEV6" s="200"/>
      <c r="EEW6" s="200"/>
      <c r="EEX6" s="200"/>
      <c r="EEY6" s="200"/>
      <c r="EEZ6" s="200"/>
      <c r="EFA6" s="200"/>
      <c r="EFB6" s="200"/>
      <c r="EFC6" s="200"/>
      <c r="EFD6" s="200"/>
      <c r="EFE6" s="200"/>
      <c r="EFF6" s="200"/>
      <c r="EFG6" s="200"/>
      <c r="EFH6" s="200"/>
      <c r="EFI6" s="200"/>
      <c r="EFJ6" s="200"/>
      <c r="EFK6" s="200"/>
      <c r="EFL6" s="200"/>
      <c r="EFM6" s="200"/>
      <c r="EFN6" s="200"/>
      <c r="EFO6" s="200"/>
      <c r="EFP6" s="200"/>
      <c r="EFQ6" s="200"/>
      <c r="EFR6" s="200"/>
      <c r="EFS6" s="200"/>
      <c r="EFT6" s="200"/>
      <c r="EFU6" s="200"/>
      <c r="EFV6" s="200"/>
      <c r="EFW6" s="200"/>
      <c r="EFX6" s="200"/>
      <c r="EFY6" s="200"/>
      <c r="EFZ6" s="200"/>
      <c r="EGA6" s="200"/>
      <c r="EGB6" s="200"/>
      <c r="EGC6" s="200"/>
      <c r="EGD6" s="200"/>
      <c r="EGE6" s="200"/>
      <c r="EGF6" s="200"/>
      <c r="EGG6" s="200"/>
      <c r="EGH6" s="200"/>
      <c r="EGI6" s="200"/>
      <c r="EGJ6" s="200"/>
      <c r="EGK6" s="200"/>
      <c r="EGL6" s="200"/>
      <c r="EGM6" s="200"/>
      <c r="EGN6" s="200"/>
      <c r="EGO6" s="200"/>
      <c r="EGP6" s="200"/>
      <c r="EGQ6" s="200"/>
      <c r="EGR6" s="200"/>
      <c r="EGS6" s="200"/>
      <c r="EGT6" s="200"/>
      <c r="EGU6" s="200"/>
      <c r="EGV6" s="200"/>
      <c r="EGW6" s="200"/>
      <c r="EGX6" s="200"/>
      <c r="EGY6" s="200"/>
      <c r="EGZ6" s="200"/>
      <c r="EHA6" s="200"/>
      <c r="EHB6" s="200"/>
      <c r="EHC6" s="200"/>
      <c r="EHD6" s="200"/>
      <c r="EHE6" s="200"/>
      <c r="EHF6" s="200"/>
      <c r="EHG6" s="200"/>
      <c r="EHH6" s="200"/>
      <c r="EHI6" s="200"/>
      <c r="EHJ6" s="200"/>
      <c r="EHK6" s="200"/>
      <c r="EHL6" s="200"/>
      <c r="EHM6" s="200"/>
      <c r="EHN6" s="200"/>
      <c r="EHO6" s="200"/>
      <c r="EHP6" s="200"/>
      <c r="EHQ6" s="200"/>
      <c r="EHR6" s="200"/>
      <c r="EHS6" s="200"/>
      <c r="EHT6" s="200"/>
      <c r="EHU6" s="200"/>
      <c r="EHV6" s="200"/>
      <c r="EHW6" s="200"/>
      <c r="EHX6" s="200"/>
      <c r="EHY6" s="200"/>
      <c r="EHZ6" s="200"/>
      <c r="EIA6" s="200"/>
      <c r="EIB6" s="200"/>
      <c r="EIC6" s="200"/>
      <c r="EID6" s="200"/>
      <c r="EIE6" s="200"/>
      <c r="EIF6" s="200"/>
      <c r="EIG6" s="200"/>
      <c r="EIH6" s="200"/>
      <c r="EII6" s="200"/>
      <c r="EIJ6" s="200"/>
      <c r="EIK6" s="200"/>
      <c r="EIL6" s="200"/>
      <c r="EIM6" s="200"/>
      <c r="EIN6" s="200"/>
      <c r="EIO6" s="200"/>
      <c r="EIP6" s="200"/>
      <c r="EIQ6" s="200"/>
      <c r="EIR6" s="200"/>
      <c r="EIS6" s="200"/>
      <c r="EIT6" s="200"/>
      <c r="EIU6" s="200"/>
      <c r="EIV6" s="200"/>
      <c r="EIW6" s="200"/>
      <c r="EIX6" s="200"/>
      <c r="EIY6" s="200"/>
      <c r="EIZ6" s="200"/>
      <c r="EJA6" s="200"/>
      <c r="EJB6" s="200"/>
      <c r="EJC6" s="200"/>
      <c r="EJD6" s="200"/>
      <c r="EJE6" s="200"/>
      <c r="EJF6" s="200"/>
      <c r="EJG6" s="200"/>
      <c r="EJH6" s="200"/>
      <c r="EJI6" s="200"/>
      <c r="EJJ6" s="200"/>
      <c r="EJK6" s="200"/>
      <c r="EJL6" s="200"/>
      <c r="EJM6" s="200"/>
      <c r="EJN6" s="200"/>
      <c r="EJO6" s="200"/>
      <c r="EJP6" s="200"/>
      <c r="EJQ6" s="200"/>
      <c r="EJR6" s="200"/>
      <c r="EJS6" s="200"/>
      <c r="EJT6" s="200"/>
      <c r="EJU6" s="200"/>
      <c r="EJV6" s="200"/>
      <c r="EJW6" s="200"/>
      <c r="EJX6" s="200"/>
      <c r="EJY6" s="200"/>
      <c r="EJZ6" s="200"/>
      <c r="EKA6" s="200"/>
      <c r="EKB6" s="200"/>
      <c r="EKC6" s="200"/>
      <c r="EKD6" s="200"/>
      <c r="EKE6" s="200"/>
      <c r="EKF6" s="200"/>
      <c r="EKG6" s="200"/>
      <c r="EKH6" s="200"/>
      <c r="EKI6" s="200"/>
      <c r="EKJ6" s="200"/>
      <c r="EKK6" s="200"/>
      <c r="EKL6" s="200"/>
      <c r="EKM6" s="200"/>
      <c r="EKN6" s="200"/>
      <c r="EKO6" s="200"/>
      <c r="EKP6" s="200"/>
      <c r="EKQ6" s="200"/>
      <c r="EKR6" s="200"/>
      <c r="EKS6" s="200"/>
      <c r="EKT6" s="200"/>
      <c r="EKU6" s="200"/>
      <c r="EKV6" s="200"/>
      <c r="EKW6" s="200"/>
      <c r="EKX6" s="200"/>
      <c r="EKY6" s="200"/>
      <c r="EKZ6" s="200"/>
      <c r="ELA6" s="200"/>
      <c r="ELB6" s="200"/>
      <c r="ELC6" s="200"/>
      <c r="ELD6" s="200"/>
      <c r="ELE6" s="200"/>
      <c r="ELF6" s="200"/>
      <c r="ELG6" s="200"/>
      <c r="ELH6" s="200"/>
      <c r="ELI6" s="200"/>
      <c r="ELJ6" s="200"/>
      <c r="ELK6" s="200"/>
      <c r="ELL6" s="200"/>
      <c r="ELM6" s="200"/>
      <c r="ELN6" s="200"/>
      <c r="ELO6" s="200"/>
      <c r="ELP6" s="200"/>
      <c r="ELQ6" s="200"/>
      <c r="ELR6" s="200"/>
      <c r="ELS6" s="200"/>
      <c r="ELT6" s="200"/>
      <c r="ELU6" s="200"/>
      <c r="ELV6" s="200"/>
      <c r="ELW6" s="200"/>
      <c r="ELX6" s="200"/>
      <c r="ELY6" s="200"/>
      <c r="ELZ6" s="200"/>
      <c r="EMA6" s="200"/>
      <c r="EMB6" s="200"/>
      <c r="EMC6" s="200"/>
      <c r="EMD6" s="200"/>
      <c r="EME6" s="200"/>
      <c r="EMF6" s="200"/>
      <c r="EMG6" s="200"/>
      <c r="EMH6" s="200"/>
      <c r="EMI6" s="200"/>
      <c r="EMJ6" s="200"/>
      <c r="EMK6" s="200"/>
      <c r="EML6" s="200"/>
      <c r="EMM6" s="200"/>
      <c r="EMN6" s="200"/>
      <c r="EMO6" s="200"/>
      <c r="EMP6" s="200"/>
      <c r="EMQ6" s="200"/>
      <c r="EMR6" s="200"/>
      <c r="EMS6" s="200"/>
      <c r="EMT6" s="200"/>
      <c r="EMU6" s="200"/>
      <c r="EMV6" s="200"/>
      <c r="EMW6" s="200"/>
      <c r="EMX6" s="200"/>
      <c r="EMY6" s="200"/>
      <c r="EMZ6" s="200"/>
      <c r="ENA6" s="200"/>
      <c r="ENB6" s="200"/>
      <c r="ENC6" s="200"/>
      <c r="END6" s="200"/>
      <c r="ENE6" s="200"/>
      <c r="ENF6" s="200"/>
      <c r="ENG6" s="200"/>
      <c r="ENH6" s="200"/>
      <c r="ENI6" s="200"/>
      <c r="ENJ6" s="200"/>
      <c r="ENK6" s="200"/>
      <c r="ENL6" s="200"/>
      <c r="ENM6" s="200"/>
      <c r="ENN6" s="200"/>
      <c r="ENO6" s="200"/>
      <c r="ENP6" s="200"/>
      <c r="ENQ6" s="200"/>
      <c r="ENR6" s="200"/>
      <c r="ENS6" s="200"/>
      <c r="ENT6" s="200"/>
      <c r="ENU6" s="200"/>
      <c r="ENV6" s="200"/>
      <c r="ENW6" s="200"/>
      <c r="ENX6" s="200"/>
      <c r="ENY6" s="200"/>
      <c r="ENZ6" s="200"/>
      <c r="EOA6" s="200"/>
      <c r="EOB6" s="200"/>
      <c r="EOC6" s="200"/>
      <c r="EOD6" s="200"/>
      <c r="EOE6" s="200"/>
      <c r="EOF6" s="200"/>
      <c r="EOG6" s="200"/>
      <c r="EOH6" s="200"/>
      <c r="EOI6" s="200"/>
      <c r="EOJ6" s="200"/>
      <c r="EOK6" s="200"/>
      <c r="EOL6" s="200"/>
      <c r="EOM6" s="200"/>
      <c r="EON6" s="200"/>
      <c r="EOO6" s="200"/>
      <c r="EOP6" s="200"/>
      <c r="EOQ6" s="200"/>
      <c r="EOR6" s="200"/>
      <c r="EOS6" s="200"/>
      <c r="EOT6" s="200"/>
      <c r="EOU6" s="200"/>
      <c r="EOV6" s="200"/>
      <c r="EOW6" s="200"/>
      <c r="EOX6" s="200"/>
      <c r="EOY6" s="200"/>
      <c r="EOZ6" s="200"/>
      <c r="EPA6" s="200"/>
      <c r="EPB6" s="200"/>
      <c r="EPC6" s="200"/>
      <c r="EPD6" s="200"/>
      <c r="EPE6" s="200"/>
      <c r="EPF6" s="200"/>
      <c r="EPG6" s="200"/>
      <c r="EPH6" s="200"/>
      <c r="EPI6" s="200"/>
      <c r="EPJ6" s="200"/>
      <c r="EPK6" s="200"/>
      <c r="EPL6" s="200"/>
      <c r="EPM6" s="200"/>
      <c r="EPN6" s="200"/>
      <c r="EPO6" s="200"/>
      <c r="EPP6" s="200"/>
      <c r="EPQ6" s="200"/>
      <c r="EPR6" s="200"/>
      <c r="EPS6" s="200"/>
      <c r="EPT6" s="200"/>
      <c r="EPU6" s="200"/>
      <c r="EPV6" s="200"/>
      <c r="EPW6" s="200"/>
      <c r="EPX6" s="200"/>
      <c r="EPY6" s="200"/>
      <c r="EPZ6" s="200"/>
      <c r="EQA6" s="200"/>
      <c r="EQB6" s="200"/>
      <c r="EQC6" s="200"/>
      <c r="EQD6" s="200"/>
      <c r="EQE6" s="200"/>
      <c r="EQF6" s="200"/>
      <c r="EQG6" s="200"/>
      <c r="EQH6" s="200"/>
      <c r="EQI6" s="200"/>
      <c r="EQJ6" s="200"/>
      <c r="EQK6" s="200"/>
      <c r="EQL6" s="200"/>
      <c r="EQM6" s="200"/>
      <c r="EQN6" s="200"/>
      <c r="EQO6" s="200"/>
      <c r="EQP6" s="200"/>
      <c r="EQQ6" s="200"/>
      <c r="EQR6" s="200"/>
      <c r="EQS6" s="200"/>
      <c r="EQT6" s="200"/>
      <c r="EQU6" s="200"/>
      <c r="EQV6" s="200"/>
      <c r="EQW6" s="200"/>
      <c r="EQX6" s="200"/>
      <c r="EQY6" s="200"/>
      <c r="EQZ6" s="200"/>
      <c r="ERA6" s="200"/>
      <c r="ERB6" s="200"/>
      <c r="ERC6" s="200"/>
      <c r="ERD6" s="200"/>
      <c r="ERE6" s="200"/>
      <c r="ERF6" s="200"/>
      <c r="ERG6" s="200"/>
      <c r="ERH6" s="200"/>
      <c r="ERI6" s="200"/>
      <c r="ERJ6" s="200"/>
      <c r="ERK6" s="200"/>
      <c r="ERL6" s="200"/>
      <c r="ERM6" s="200"/>
      <c r="ERN6" s="200"/>
      <c r="ERO6" s="200"/>
      <c r="ERP6" s="200"/>
      <c r="ERQ6" s="200"/>
      <c r="ERR6" s="200"/>
      <c r="ERS6" s="200"/>
      <c r="ERT6" s="200"/>
      <c r="ERU6" s="200"/>
      <c r="ERV6" s="200"/>
      <c r="ERW6" s="200"/>
      <c r="ERX6" s="200"/>
      <c r="ERY6" s="200"/>
      <c r="ERZ6" s="200"/>
      <c r="ESA6" s="200"/>
      <c r="ESB6" s="200"/>
      <c r="ESC6" s="200"/>
      <c r="ESD6" s="200"/>
      <c r="ESE6" s="200"/>
      <c r="ESF6" s="200"/>
      <c r="ESG6" s="200"/>
      <c r="ESH6" s="200"/>
      <c r="ESI6" s="200"/>
      <c r="ESJ6" s="200"/>
      <c r="ESK6" s="200"/>
      <c r="ESL6" s="200"/>
      <c r="ESM6" s="200"/>
      <c r="ESN6" s="200"/>
      <c r="ESO6" s="200"/>
      <c r="ESP6" s="200"/>
      <c r="ESQ6" s="200"/>
      <c r="ESR6" s="200"/>
      <c r="ESS6" s="200"/>
      <c r="EST6" s="200"/>
      <c r="ESU6" s="200"/>
      <c r="ESV6" s="200"/>
      <c r="ESW6" s="200"/>
      <c r="ESX6" s="200"/>
      <c r="ESY6" s="200"/>
      <c r="ESZ6" s="200"/>
      <c r="ETA6" s="200"/>
      <c r="ETB6" s="200"/>
      <c r="ETC6" s="200"/>
      <c r="ETD6" s="200"/>
      <c r="ETE6" s="200"/>
      <c r="ETF6" s="200"/>
      <c r="ETG6" s="200"/>
      <c r="ETH6" s="200"/>
      <c r="ETI6" s="200"/>
      <c r="ETJ6" s="200"/>
      <c r="ETK6" s="200"/>
      <c r="ETL6" s="200"/>
      <c r="ETM6" s="200"/>
      <c r="ETN6" s="200"/>
      <c r="ETO6" s="200"/>
      <c r="ETP6" s="200"/>
      <c r="ETQ6" s="200"/>
      <c r="ETR6" s="200"/>
      <c r="ETS6" s="200"/>
      <c r="ETT6" s="200"/>
      <c r="ETU6" s="200"/>
      <c r="ETV6" s="200"/>
      <c r="ETW6" s="200"/>
      <c r="ETX6" s="200"/>
      <c r="ETY6" s="200"/>
      <c r="ETZ6" s="200"/>
      <c r="EUA6" s="200"/>
      <c r="EUB6" s="200"/>
      <c r="EUC6" s="200"/>
      <c r="EUD6" s="200"/>
      <c r="EUE6" s="200"/>
      <c r="EUF6" s="200"/>
      <c r="EUG6" s="200"/>
      <c r="EUH6" s="200"/>
      <c r="EUI6" s="200"/>
      <c r="EUJ6" s="200"/>
      <c r="EUK6" s="200"/>
      <c r="EUL6" s="200"/>
      <c r="EUM6" s="200"/>
      <c r="EUN6" s="200"/>
      <c r="EUO6" s="200"/>
      <c r="EUP6" s="200"/>
      <c r="EUQ6" s="200"/>
      <c r="EUR6" s="200"/>
      <c r="EUS6" s="200"/>
      <c r="EUT6" s="200"/>
      <c r="EUU6" s="200"/>
      <c r="EUV6" s="200"/>
      <c r="EUW6" s="200"/>
      <c r="EUX6" s="200"/>
      <c r="EUY6" s="200"/>
      <c r="EUZ6" s="200"/>
      <c r="EVA6" s="200"/>
      <c r="EVB6" s="200"/>
      <c r="EVC6" s="200"/>
      <c r="EVD6" s="200"/>
      <c r="EVE6" s="200"/>
      <c r="EVF6" s="200"/>
      <c r="EVG6" s="200"/>
      <c r="EVH6" s="200"/>
      <c r="EVI6" s="200"/>
      <c r="EVJ6" s="200"/>
      <c r="EVK6" s="200"/>
      <c r="EVL6" s="200"/>
      <c r="EVM6" s="200"/>
      <c r="EVN6" s="200"/>
      <c r="EVO6" s="200"/>
      <c r="EVP6" s="200"/>
      <c r="EVQ6" s="200"/>
      <c r="EVR6" s="200"/>
      <c r="EVS6" s="200"/>
      <c r="EVT6" s="200"/>
      <c r="EVU6" s="200"/>
      <c r="EVV6" s="200"/>
      <c r="EVW6" s="200"/>
      <c r="EVX6" s="200"/>
      <c r="EVY6" s="200"/>
      <c r="EVZ6" s="200"/>
      <c r="EWA6" s="200"/>
      <c r="EWB6" s="200"/>
      <c r="EWC6" s="200"/>
      <c r="EWD6" s="200"/>
      <c r="EWE6" s="200"/>
      <c r="EWF6" s="200"/>
      <c r="EWG6" s="200"/>
      <c r="EWH6" s="200"/>
      <c r="EWI6" s="200"/>
      <c r="EWJ6" s="200"/>
      <c r="EWK6" s="200"/>
      <c r="EWL6" s="200"/>
      <c r="EWM6" s="200"/>
      <c r="EWN6" s="200"/>
      <c r="EWO6" s="200"/>
      <c r="EWP6" s="200"/>
      <c r="EWQ6" s="200"/>
      <c r="EWR6" s="200"/>
      <c r="EWS6" s="200"/>
      <c r="EWT6" s="200"/>
      <c r="EWU6" s="200"/>
      <c r="EWV6" s="200"/>
      <c r="EWW6" s="200"/>
      <c r="EWX6" s="200"/>
      <c r="EWY6" s="200"/>
      <c r="EWZ6" s="200"/>
      <c r="EXA6" s="200"/>
      <c r="EXB6" s="200"/>
      <c r="EXC6" s="200"/>
      <c r="EXD6" s="200"/>
      <c r="EXE6" s="200"/>
      <c r="EXF6" s="200"/>
      <c r="EXG6" s="200"/>
      <c r="EXH6" s="200"/>
      <c r="EXI6" s="200"/>
      <c r="EXJ6" s="200"/>
      <c r="EXK6" s="200"/>
      <c r="EXL6" s="200"/>
      <c r="EXM6" s="200"/>
      <c r="EXN6" s="200"/>
      <c r="EXO6" s="200"/>
      <c r="EXP6" s="200"/>
      <c r="EXQ6" s="200"/>
      <c r="EXR6" s="200"/>
      <c r="EXS6" s="200"/>
      <c r="EXT6" s="200"/>
      <c r="EXU6" s="200"/>
      <c r="EXV6" s="200"/>
      <c r="EXW6" s="200"/>
      <c r="EXX6" s="200"/>
      <c r="EXY6" s="200"/>
      <c r="EXZ6" s="200"/>
      <c r="EYA6" s="200"/>
      <c r="EYB6" s="200"/>
      <c r="EYC6" s="200"/>
      <c r="EYD6" s="200"/>
      <c r="EYE6" s="200"/>
      <c r="EYF6" s="200"/>
      <c r="EYG6" s="200"/>
      <c r="EYH6" s="200"/>
      <c r="EYI6" s="200"/>
      <c r="EYJ6" s="200"/>
      <c r="EYK6" s="200"/>
      <c r="EYL6" s="200"/>
      <c r="EYM6" s="200"/>
      <c r="EYN6" s="200"/>
      <c r="EYO6" s="200"/>
      <c r="EYP6" s="200"/>
      <c r="EYQ6" s="200"/>
      <c r="EYR6" s="200"/>
      <c r="EYS6" s="200"/>
      <c r="EYT6" s="200"/>
      <c r="EYU6" s="200"/>
      <c r="EYV6" s="200"/>
      <c r="EYW6" s="200"/>
      <c r="EYX6" s="200"/>
      <c r="EYY6" s="200"/>
      <c r="EYZ6" s="200"/>
      <c r="EZA6" s="200"/>
      <c r="EZB6" s="200"/>
      <c r="EZC6" s="200"/>
      <c r="EZD6" s="200"/>
      <c r="EZE6" s="200"/>
      <c r="EZF6" s="200"/>
      <c r="EZG6" s="200"/>
      <c r="EZH6" s="200"/>
      <c r="EZI6" s="200"/>
      <c r="EZJ6" s="200"/>
      <c r="EZK6" s="200"/>
      <c r="EZL6" s="200"/>
      <c r="EZM6" s="200"/>
      <c r="EZN6" s="200"/>
      <c r="EZO6" s="200"/>
      <c r="EZP6" s="200"/>
      <c r="EZQ6" s="200"/>
      <c r="EZR6" s="200"/>
      <c r="EZS6" s="200"/>
      <c r="EZT6" s="200"/>
      <c r="EZU6" s="200"/>
      <c r="EZV6" s="200"/>
      <c r="EZW6" s="200"/>
      <c r="EZX6" s="200"/>
      <c r="EZY6" s="200"/>
      <c r="EZZ6" s="200"/>
      <c r="FAA6" s="200"/>
      <c r="FAB6" s="200"/>
      <c r="FAC6" s="200"/>
      <c r="FAD6" s="200"/>
      <c r="FAE6" s="200"/>
      <c r="FAF6" s="200"/>
      <c r="FAG6" s="200"/>
      <c r="FAH6" s="200"/>
      <c r="FAI6" s="200"/>
      <c r="FAJ6" s="200"/>
      <c r="FAK6" s="200"/>
      <c r="FAL6" s="200"/>
      <c r="FAM6" s="200"/>
      <c r="FAN6" s="200"/>
      <c r="FAO6" s="200"/>
      <c r="FAP6" s="200"/>
      <c r="FAQ6" s="200"/>
      <c r="FAR6" s="200"/>
      <c r="FAS6" s="200"/>
      <c r="FAT6" s="200"/>
      <c r="FAU6" s="200"/>
      <c r="FAV6" s="200"/>
      <c r="FAW6" s="200"/>
      <c r="FAX6" s="200"/>
      <c r="FAY6" s="200"/>
      <c r="FAZ6" s="200"/>
      <c r="FBA6" s="200"/>
      <c r="FBB6" s="200"/>
      <c r="FBC6" s="200"/>
      <c r="FBD6" s="200"/>
      <c r="FBE6" s="200"/>
      <c r="FBF6" s="200"/>
      <c r="FBG6" s="200"/>
      <c r="FBH6" s="200"/>
      <c r="FBI6" s="200"/>
      <c r="FBJ6" s="200"/>
      <c r="FBK6" s="200"/>
      <c r="FBL6" s="200"/>
      <c r="FBM6" s="200"/>
      <c r="FBN6" s="200"/>
      <c r="FBO6" s="200"/>
      <c r="FBP6" s="200"/>
      <c r="FBQ6" s="200"/>
      <c r="FBR6" s="200"/>
      <c r="FBS6" s="200"/>
      <c r="FBT6" s="200"/>
      <c r="FBU6" s="200"/>
      <c r="FBV6" s="200"/>
      <c r="FBW6" s="200"/>
      <c r="FBX6" s="200"/>
      <c r="FBY6" s="200"/>
      <c r="FBZ6" s="200"/>
      <c r="FCA6" s="200"/>
      <c r="FCB6" s="200"/>
      <c r="FCC6" s="200"/>
      <c r="FCD6" s="200"/>
      <c r="FCE6" s="200"/>
      <c r="FCF6" s="200"/>
      <c r="FCG6" s="200"/>
      <c r="FCH6" s="200"/>
      <c r="FCI6" s="200"/>
      <c r="FCJ6" s="200"/>
      <c r="FCK6" s="200"/>
      <c r="FCL6" s="200"/>
      <c r="FCM6" s="200"/>
      <c r="FCN6" s="200"/>
      <c r="FCO6" s="200"/>
      <c r="FCP6" s="200"/>
      <c r="FCQ6" s="200"/>
      <c r="FCR6" s="200"/>
      <c r="FCS6" s="200"/>
      <c r="FCT6" s="200"/>
      <c r="FCU6" s="200"/>
      <c r="FCV6" s="200"/>
      <c r="FCW6" s="200"/>
      <c r="FCX6" s="200"/>
      <c r="FCY6" s="200"/>
      <c r="FCZ6" s="200"/>
      <c r="FDA6" s="200"/>
      <c r="FDB6" s="200"/>
      <c r="FDC6" s="200"/>
      <c r="FDD6" s="200"/>
      <c r="FDE6" s="200"/>
      <c r="FDF6" s="200"/>
      <c r="FDG6" s="200"/>
      <c r="FDH6" s="200"/>
      <c r="FDI6" s="200"/>
      <c r="FDJ6" s="200"/>
      <c r="FDK6" s="200"/>
      <c r="FDL6" s="200"/>
      <c r="FDM6" s="200"/>
      <c r="FDN6" s="200"/>
      <c r="FDO6" s="200"/>
      <c r="FDP6" s="200"/>
      <c r="FDQ6" s="200"/>
      <c r="FDR6" s="200"/>
      <c r="FDS6" s="200"/>
      <c r="FDT6" s="200"/>
      <c r="FDU6" s="200"/>
      <c r="FDV6" s="200"/>
      <c r="FDW6" s="200"/>
      <c r="FDX6" s="200"/>
      <c r="FDY6" s="200"/>
      <c r="FDZ6" s="200"/>
      <c r="FEA6" s="200"/>
      <c r="FEB6" s="200"/>
      <c r="FEC6" s="200"/>
      <c r="FED6" s="200"/>
      <c r="FEE6" s="200"/>
      <c r="FEF6" s="200"/>
      <c r="FEG6" s="200"/>
      <c r="FEH6" s="200"/>
      <c r="FEI6" s="200"/>
      <c r="FEJ6" s="200"/>
      <c r="FEK6" s="200"/>
      <c r="FEL6" s="200"/>
      <c r="FEM6" s="200"/>
      <c r="FEN6" s="200"/>
      <c r="FEO6" s="200"/>
      <c r="FEP6" s="200"/>
      <c r="FEQ6" s="200"/>
      <c r="FER6" s="200"/>
      <c r="FES6" s="200"/>
      <c r="FET6" s="200"/>
      <c r="FEU6" s="200"/>
      <c r="FEV6" s="200"/>
      <c r="FEW6" s="200"/>
      <c r="FEX6" s="200"/>
      <c r="FEY6" s="200"/>
      <c r="FEZ6" s="200"/>
      <c r="FFA6" s="200"/>
      <c r="FFB6" s="200"/>
      <c r="FFC6" s="200"/>
      <c r="FFD6" s="200"/>
      <c r="FFE6" s="200"/>
      <c r="FFF6" s="200"/>
      <c r="FFG6" s="200"/>
      <c r="FFH6" s="200"/>
      <c r="FFI6" s="200"/>
      <c r="FFJ6" s="200"/>
      <c r="FFK6" s="200"/>
      <c r="FFL6" s="200"/>
      <c r="FFM6" s="200"/>
      <c r="FFN6" s="200"/>
      <c r="FFO6" s="200"/>
      <c r="FFP6" s="200"/>
      <c r="FFQ6" s="200"/>
      <c r="FFR6" s="200"/>
      <c r="FFS6" s="200"/>
      <c r="FFT6" s="200"/>
      <c r="FFU6" s="200"/>
      <c r="FFV6" s="200"/>
      <c r="FFW6" s="200"/>
      <c r="FFX6" s="200"/>
      <c r="FFY6" s="200"/>
      <c r="FFZ6" s="200"/>
      <c r="FGA6" s="200"/>
      <c r="FGB6" s="200"/>
      <c r="FGC6" s="200"/>
      <c r="FGD6" s="200"/>
      <c r="FGE6" s="200"/>
      <c r="FGF6" s="200"/>
      <c r="FGG6" s="200"/>
      <c r="FGH6" s="200"/>
      <c r="FGI6" s="200"/>
      <c r="FGJ6" s="200"/>
      <c r="FGK6" s="200"/>
      <c r="FGL6" s="200"/>
      <c r="FGM6" s="200"/>
      <c r="FGN6" s="200"/>
      <c r="FGO6" s="200"/>
      <c r="FGP6" s="200"/>
      <c r="FGQ6" s="200"/>
      <c r="FGR6" s="200"/>
      <c r="FGS6" s="200"/>
      <c r="FGT6" s="200"/>
      <c r="FGU6" s="200"/>
      <c r="FGV6" s="200"/>
      <c r="FGW6" s="200"/>
      <c r="FGX6" s="200"/>
      <c r="FGY6" s="200"/>
      <c r="FGZ6" s="200"/>
      <c r="FHA6" s="200"/>
      <c r="FHB6" s="200"/>
      <c r="FHC6" s="200"/>
      <c r="FHD6" s="200"/>
      <c r="FHE6" s="200"/>
      <c r="FHF6" s="200"/>
      <c r="FHG6" s="200"/>
      <c r="FHH6" s="200"/>
      <c r="FHI6" s="200"/>
      <c r="FHJ6" s="200"/>
      <c r="FHK6" s="200"/>
      <c r="FHL6" s="200"/>
      <c r="FHM6" s="200"/>
      <c r="FHN6" s="200"/>
      <c r="FHO6" s="200"/>
      <c r="FHP6" s="200"/>
      <c r="FHQ6" s="200"/>
      <c r="FHR6" s="200"/>
      <c r="FHS6" s="200"/>
      <c r="FHT6" s="200"/>
      <c r="FHU6" s="200"/>
      <c r="FHV6" s="200"/>
      <c r="FHW6" s="200"/>
      <c r="FHX6" s="200"/>
      <c r="FHY6" s="200"/>
      <c r="FHZ6" s="200"/>
      <c r="FIA6" s="200"/>
      <c r="FIB6" s="200"/>
      <c r="FIC6" s="200"/>
      <c r="FID6" s="200"/>
      <c r="FIE6" s="200"/>
      <c r="FIF6" s="200"/>
      <c r="FIG6" s="200"/>
      <c r="FIH6" s="200"/>
      <c r="FII6" s="200"/>
      <c r="FIJ6" s="200"/>
      <c r="FIK6" s="200"/>
      <c r="FIL6" s="200"/>
      <c r="FIM6" s="200"/>
      <c r="FIN6" s="200"/>
      <c r="FIO6" s="200"/>
      <c r="FIP6" s="200"/>
      <c r="FIQ6" s="200"/>
      <c r="FIR6" s="200"/>
      <c r="FIS6" s="200"/>
      <c r="FIT6" s="200"/>
      <c r="FIU6" s="200"/>
      <c r="FIV6" s="200"/>
      <c r="FIW6" s="200"/>
      <c r="FIX6" s="200"/>
      <c r="FIY6" s="200"/>
      <c r="FIZ6" s="200"/>
      <c r="FJA6" s="200"/>
      <c r="FJB6" s="200"/>
      <c r="FJC6" s="200"/>
      <c r="FJD6" s="200"/>
      <c r="FJE6" s="200"/>
      <c r="FJF6" s="200"/>
      <c r="FJG6" s="200"/>
      <c r="FJH6" s="200"/>
      <c r="FJI6" s="200"/>
      <c r="FJJ6" s="200"/>
      <c r="FJK6" s="200"/>
      <c r="FJL6" s="200"/>
      <c r="FJM6" s="200"/>
      <c r="FJN6" s="200"/>
      <c r="FJO6" s="200"/>
      <c r="FJP6" s="200"/>
      <c r="FJQ6" s="200"/>
      <c r="FJR6" s="200"/>
      <c r="FJS6" s="200"/>
      <c r="FJT6" s="200"/>
      <c r="FJU6" s="200"/>
      <c r="FJV6" s="200"/>
      <c r="FJW6" s="200"/>
      <c r="FJX6" s="200"/>
      <c r="FJY6" s="200"/>
      <c r="FJZ6" s="200"/>
      <c r="FKA6" s="200"/>
      <c r="FKB6" s="200"/>
      <c r="FKC6" s="200"/>
      <c r="FKD6" s="200"/>
      <c r="FKE6" s="200"/>
      <c r="FKF6" s="200"/>
      <c r="FKG6" s="200"/>
      <c r="FKH6" s="200"/>
      <c r="FKI6" s="200"/>
      <c r="FKJ6" s="200"/>
      <c r="FKK6" s="200"/>
      <c r="FKL6" s="200"/>
      <c r="FKM6" s="200"/>
      <c r="FKN6" s="200"/>
      <c r="FKO6" s="200"/>
      <c r="FKP6" s="200"/>
      <c r="FKQ6" s="200"/>
      <c r="FKR6" s="200"/>
      <c r="FKS6" s="200"/>
      <c r="FKT6" s="200"/>
      <c r="FKU6" s="200"/>
      <c r="FKV6" s="200"/>
      <c r="FKW6" s="200"/>
      <c r="FKX6" s="200"/>
      <c r="FKY6" s="200"/>
      <c r="FKZ6" s="200"/>
      <c r="FLA6" s="200"/>
      <c r="FLB6" s="200"/>
      <c r="FLC6" s="200"/>
      <c r="FLD6" s="200"/>
      <c r="FLE6" s="200"/>
      <c r="FLF6" s="200"/>
      <c r="FLG6" s="200"/>
      <c r="FLH6" s="200"/>
      <c r="FLI6" s="200"/>
      <c r="FLJ6" s="200"/>
      <c r="FLK6" s="200"/>
      <c r="FLL6" s="200"/>
      <c r="FLM6" s="200"/>
      <c r="FLN6" s="200"/>
      <c r="FLO6" s="200"/>
      <c r="FLP6" s="200"/>
      <c r="FLQ6" s="200"/>
      <c r="FLR6" s="200"/>
      <c r="FLS6" s="200"/>
      <c r="FLT6" s="200"/>
      <c r="FLU6" s="200"/>
      <c r="FLV6" s="200"/>
      <c r="FLW6" s="200"/>
      <c r="FLX6" s="200"/>
      <c r="FLY6" s="200"/>
      <c r="FLZ6" s="200"/>
      <c r="FMA6" s="200"/>
      <c r="FMB6" s="200"/>
      <c r="FMC6" s="200"/>
      <c r="FMD6" s="200"/>
      <c r="FME6" s="200"/>
      <c r="FMF6" s="200"/>
      <c r="FMG6" s="200"/>
      <c r="FMH6" s="200"/>
      <c r="FMI6" s="200"/>
      <c r="FMJ6" s="200"/>
      <c r="FMK6" s="200"/>
      <c r="FML6" s="200"/>
      <c r="FMM6" s="200"/>
      <c r="FMN6" s="200"/>
      <c r="FMO6" s="200"/>
      <c r="FMP6" s="200"/>
      <c r="FMQ6" s="200"/>
      <c r="FMR6" s="200"/>
      <c r="FMS6" s="200"/>
      <c r="FMT6" s="200"/>
      <c r="FMU6" s="200"/>
      <c r="FMV6" s="200"/>
      <c r="FMW6" s="200"/>
      <c r="FMX6" s="200"/>
      <c r="FMY6" s="200"/>
      <c r="FMZ6" s="200"/>
      <c r="FNA6" s="200"/>
      <c r="FNB6" s="200"/>
      <c r="FNC6" s="200"/>
      <c r="FND6" s="200"/>
      <c r="FNE6" s="200"/>
      <c r="FNF6" s="200"/>
      <c r="FNG6" s="200"/>
      <c r="FNH6" s="200"/>
      <c r="FNI6" s="200"/>
      <c r="FNJ6" s="200"/>
      <c r="FNK6" s="200"/>
      <c r="FNL6" s="200"/>
      <c r="FNM6" s="200"/>
      <c r="FNN6" s="200"/>
      <c r="FNO6" s="200"/>
      <c r="FNP6" s="200"/>
      <c r="FNQ6" s="200"/>
      <c r="FNR6" s="200"/>
      <c r="FNS6" s="200"/>
      <c r="FNT6" s="200"/>
      <c r="FNU6" s="200"/>
      <c r="FNV6" s="200"/>
      <c r="FNW6" s="200"/>
      <c r="FNX6" s="200"/>
      <c r="FNY6" s="200"/>
      <c r="FNZ6" s="200"/>
      <c r="FOA6" s="200"/>
      <c r="FOB6" s="200"/>
      <c r="FOC6" s="200"/>
      <c r="FOD6" s="200"/>
      <c r="FOE6" s="200"/>
      <c r="FOF6" s="200"/>
      <c r="FOG6" s="200"/>
      <c r="FOH6" s="200"/>
      <c r="FOI6" s="200"/>
      <c r="FOJ6" s="200"/>
      <c r="FOK6" s="200"/>
      <c r="FOL6" s="200"/>
      <c r="FOM6" s="200"/>
      <c r="FON6" s="200"/>
      <c r="FOO6" s="200"/>
      <c r="FOP6" s="200"/>
      <c r="FOQ6" s="200"/>
      <c r="FOR6" s="200"/>
      <c r="FOS6" s="200"/>
      <c r="FOT6" s="200"/>
      <c r="FOU6" s="200"/>
      <c r="FOV6" s="200"/>
      <c r="FOW6" s="200"/>
      <c r="FOX6" s="200"/>
      <c r="FOY6" s="200"/>
      <c r="FOZ6" s="200"/>
      <c r="FPA6" s="200"/>
      <c r="FPB6" s="200"/>
      <c r="FPC6" s="200"/>
      <c r="FPD6" s="200"/>
      <c r="FPE6" s="200"/>
      <c r="FPF6" s="200"/>
      <c r="FPG6" s="200"/>
      <c r="FPH6" s="200"/>
      <c r="FPI6" s="200"/>
      <c r="FPJ6" s="200"/>
      <c r="FPK6" s="200"/>
      <c r="FPL6" s="200"/>
      <c r="FPM6" s="200"/>
      <c r="FPN6" s="200"/>
      <c r="FPO6" s="200"/>
      <c r="FPP6" s="200"/>
      <c r="FPQ6" s="200"/>
      <c r="FPR6" s="200"/>
      <c r="FPS6" s="200"/>
      <c r="FPT6" s="200"/>
      <c r="FPU6" s="200"/>
      <c r="FPV6" s="200"/>
      <c r="FPW6" s="200"/>
      <c r="FPX6" s="200"/>
      <c r="FPY6" s="200"/>
      <c r="FPZ6" s="200"/>
      <c r="FQA6" s="200"/>
      <c r="FQB6" s="200"/>
      <c r="FQC6" s="200"/>
      <c r="FQD6" s="200"/>
      <c r="FQE6" s="200"/>
      <c r="FQF6" s="200"/>
      <c r="FQG6" s="200"/>
      <c r="FQH6" s="200"/>
      <c r="FQI6" s="200"/>
      <c r="FQJ6" s="200"/>
      <c r="FQK6" s="200"/>
      <c r="FQL6" s="200"/>
      <c r="FQM6" s="200"/>
      <c r="FQN6" s="200"/>
      <c r="FQO6" s="200"/>
      <c r="FQP6" s="200"/>
      <c r="FQQ6" s="200"/>
      <c r="FQR6" s="200"/>
      <c r="FQS6" s="200"/>
      <c r="FQT6" s="200"/>
      <c r="FQU6" s="200"/>
      <c r="FQV6" s="200"/>
      <c r="FQW6" s="200"/>
      <c r="FQX6" s="200"/>
      <c r="FQY6" s="200"/>
      <c r="FQZ6" s="200"/>
      <c r="FRA6" s="200"/>
      <c r="FRB6" s="200"/>
      <c r="FRC6" s="200"/>
      <c r="FRD6" s="200"/>
      <c r="FRE6" s="200"/>
      <c r="FRF6" s="200"/>
      <c r="FRG6" s="200"/>
      <c r="FRH6" s="200"/>
      <c r="FRI6" s="200"/>
      <c r="FRJ6" s="200"/>
      <c r="FRK6" s="200"/>
      <c r="FRL6" s="200"/>
      <c r="FRM6" s="200"/>
      <c r="FRN6" s="200"/>
      <c r="FRO6" s="200"/>
      <c r="FRP6" s="200"/>
      <c r="FRQ6" s="200"/>
      <c r="FRR6" s="200"/>
      <c r="FRS6" s="200"/>
      <c r="FRT6" s="200"/>
      <c r="FRU6" s="200"/>
      <c r="FRV6" s="200"/>
      <c r="FRW6" s="200"/>
      <c r="FRX6" s="200"/>
      <c r="FRY6" s="200"/>
      <c r="FRZ6" s="200"/>
      <c r="FSA6" s="200"/>
      <c r="FSB6" s="200"/>
      <c r="FSC6" s="200"/>
      <c r="FSD6" s="200"/>
      <c r="FSE6" s="200"/>
      <c r="FSF6" s="200"/>
      <c r="FSG6" s="200"/>
      <c r="FSH6" s="200"/>
      <c r="FSI6" s="200"/>
      <c r="FSJ6" s="200"/>
      <c r="FSK6" s="200"/>
      <c r="FSL6" s="200"/>
      <c r="FSM6" s="200"/>
      <c r="FSN6" s="200"/>
      <c r="FSO6" s="200"/>
      <c r="FSP6" s="200"/>
      <c r="FSQ6" s="200"/>
      <c r="FSR6" s="200"/>
      <c r="FSS6" s="200"/>
      <c r="FST6" s="200"/>
      <c r="FSU6" s="200"/>
      <c r="FSV6" s="200"/>
      <c r="FSW6" s="200"/>
      <c r="FSX6" s="200"/>
      <c r="FSY6" s="200"/>
      <c r="FSZ6" s="200"/>
      <c r="FTA6" s="200"/>
      <c r="FTB6" s="200"/>
      <c r="FTC6" s="200"/>
      <c r="FTD6" s="200"/>
      <c r="FTE6" s="200"/>
      <c r="FTF6" s="200"/>
      <c r="FTG6" s="200"/>
      <c r="FTH6" s="200"/>
      <c r="FTI6" s="200"/>
      <c r="FTJ6" s="200"/>
      <c r="FTK6" s="200"/>
      <c r="FTL6" s="200"/>
      <c r="FTM6" s="200"/>
      <c r="FTN6" s="200"/>
      <c r="FTO6" s="200"/>
      <c r="FTP6" s="200"/>
      <c r="FTQ6" s="200"/>
      <c r="FTR6" s="200"/>
      <c r="FTS6" s="200"/>
      <c r="FTT6" s="200"/>
      <c r="FTU6" s="200"/>
      <c r="FTV6" s="200"/>
      <c r="FTW6" s="200"/>
      <c r="FTX6" s="200"/>
      <c r="FTY6" s="200"/>
      <c r="FTZ6" s="200"/>
      <c r="FUA6" s="200"/>
      <c r="FUB6" s="200"/>
      <c r="FUC6" s="200"/>
      <c r="FUD6" s="200"/>
      <c r="FUE6" s="200"/>
      <c r="FUF6" s="200"/>
      <c r="FUG6" s="200"/>
      <c r="FUH6" s="200"/>
      <c r="FUI6" s="200"/>
      <c r="FUJ6" s="200"/>
      <c r="FUK6" s="200"/>
      <c r="FUL6" s="200"/>
      <c r="FUM6" s="200"/>
      <c r="FUN6" s="200"/>
      <c r="FUO6" s="200"/>
      <c r="FUP6" s="200"/>
      <c r="FUQ6" s="200"/>
      <c r="FUR6" s="200"/>
      <c r="FUS6" s="200"/>
      <c r="FUT6" s="200"/>
      <c r="FUU6" s="200"/>
      <c r="FUV6" s="200"/>
      <c r="FUW6" s="200"/>
      <c r="FUX6" s="200"/>
      <c r="FUY6" s="200"/>
      <c r="FUZ6" s="200"/>
      <c r="FVA6" s="200"/>
      <c r="FVB6" s="200"/>
      <c r="FVC6" s="200"/>
      <c r="FVD6" s="200"/>
      <c r="FVE6" s="200"/>
      <c r="FVF6" s="200"/>
      <c r="FVG6" s="200"/>
      <c r="FVH6" s="200"/>
      <c r="FVI6" s="200"/>
      <c r="FVJ6" s="200"/>
      <c r="FVK6" s="200"/>
      <c r="FVL6" s="200"/>
      <c r="FVM6" s="200"/>
      <c r="FVN6" s="200"/>
      <c r="FVO6" s="200"/>
      <c r="FVP6" s="200"/>
      <c r="FVQ6" s="200"/>
      <c r="FVR6" s="200"/>
      <c r="FVS6" s="200"/>
      <c r="FVT6" s="200"/>
      <c r="FVU6" s="200"/>
      <c r="FVV6" s="200"/>
      <c r="FVW6" s="200"/>
      <c r="FVX6" s="200"/>
      <c r="FVY6" s="200"/>
      <c r="FVZ6" s="200"/>
      <c r="FWA6" s="200"/>
      <c r="FWB6" s="200"/>
      <c r="FWC6" s="200"/>
      <c r="FWD6" s="200"/>
      <c r="FWE6" s="200"/>
      <c r="FWF6" s="200"/>
      <c r="FWG6" s="200"/>
      <c r="FWH6" s="200"/>
      <c r="FWI6" s="200"/>
      <c r="FWJ6" s="200"/>
      <c r="FWK6" s="200"/>
      <c r="FWL6" s="200"/>
      <c r="FWM6" s="200"/>
      <c r="FWN6" s="200"/>
      <c r="FWO6" s="200"/>
      <c r="FWP6" s="200"/>
      <c r="FWQ6" s="200"/>
      <c r="FWR6" s="200"/>
      <c r="FWS6" s="200"/>
      <c r="FWT6" s="200"/>
      <c r="FWU6" s="200"/>
      <c r="FWV6" s="200"/>
      <c r="FWW6" s="200"/>
      <c r="FWX6" s="200"/>
      <c r="FWY6" s="200"/>
      <c r="FWZ6" s="200"/>
      <c r="FXA6" s="200"/>
      <c r="FXB6" s="200"/>
      <c r="FXC6" s="200"/>
      <c r="FXD6" s="200"/>
      <c r="FXE6" s="200"/>
      <c r="FXF6" s="200"/>
      <c r="FXG6" s="200"/>
      <c r="FXH6" s="200"/>
      <c r="FXI6" s="200"/>
      <c r="FXJ6" s="200"/>
      <c r="FXK6" s="200"/>
      <c r="FXL6" s="200"/>
      <c r="FXM6" s="200"/>
      <c r="FXN6" s="200"/>
      <c r="FXO6" s="200"/>
      <c r="FXP6" s="200"/>
      <c r="FXQ6" s="200"/>
      <c r="FXR6" s="200"/>
      <c r="FXS6" s="200"/>
      <c r="FXT6" s="200"/>
      <c r="FXU6" s="200"/>
      <c r="FXV6" s="200"/>
      <c r="FXW6" s="200"/>
      <c r="FXX6" s="200"/>
      <c r="FXY6" s="200"/>
      <c r="FXZ6" s="200"/>
      <c r="FYA6" s="200"/>
      <c r="FYB6" s="200"/>
      <c r="FYC6" s="200"/>
      <c r="FYD6" s="200"/>
      <c r="FYE6" s="200"/>
      <c r="FYF6" s="200"/>
      <c r="FYG6" s="200"/>
      <c r="FYH6" s="200"/>
      <c r="FYI6" s="200"/>
      <c r="FYJ6" s="200"/>
      <c r="FYK6" s="200"/>
      <c r="FYL6" s="200"/>
      <c r="FYM6" s="200"/>
      <c r="FYN6" s="200"/>
      <c r="FYO6" s="200"/>
      <c r="FYP6" s="200"/>
      <c r="FYQ6" s="200"/>
      <c r="FYR6" s="200"/>
      <c r="FYS6" s="200"/>
      <c r="FYT6" s="200"/>
      <c r="FYU6" s="200"/>
      <c r="FYV6" s="200"/>
      <c r="FYW6" s="200"/>
      <c r="FYX6" s="200"/>
      <c r="FYY6" s="200"/>
      <c r="FYZ6" s="200"/>
      <c r="FZA6" s="200"/>
      <c r="FZB6" s="200"/>
      <c r="FZC6" s="200"/>
      <c r="FZD6" s="200"/>
      <c r="FZE6" s="200"/>
      <c r="FZF6" s="200"/>
      <c r="FZG6" s="200"/>
      <c r="FZH6" s="200"/>
      <c r="FZI6" s="200"/>
      <c r="FZJ6" s="200"/>
      <c r="FZK6" s="200"/>
      <c r="FZL6" s="200"/>
      <c r="FZM6" s="200"/>
      <c r="FZN6" s="200"/>
      <c r="FZO6" s="200"/>
      <c r="FZP6" s="200"/>
      <c r="FZQ6" s="200"/>
      <c r="FZR6" s="200"/>
      <c r="FZS6" s="200"/>
      <c r="FZT6" s="200"/>
      <c r="FZU6" s="200"/>
      <c r="FZV6" s="200"/>
      <c r="FZW6" s="200"/>
      <c r="FZX6" s="200"/>
      <c r="FZY6" s="200"/>
      <c r="FZZ6" s="200"/>
      <c r="GAA6" s="200"/>
      <c r="GAB6" s="200"/>
      <c r="GAC6" s="200"/>
      <c r="GAD6" s="200"/>
      <c r="GAE6" s="200"/>
      <c r="GAF6" s="200"/>
      <c r="GAG6" s="200"/>
      <c r="GAH6" s="200"/>
      <c r="GAI6" s="200"/>
      <c r="GAJ6" s="200"/>
      <c r="GAK6" s="200"/>
      <c r="GAL6" s="200"/>
      <c r="GAM6" s="200"/>
      <c r="GAN6" s="200"/>
      <c r="GAO6" s="200"/>
      <c r="GAP6" s="200"/>
      <c r="GAQ6" s="200"/>
      <c r="GAR6" s="200"/>
      <c r="GAS6" s="200"/>
      <c r="GAT6" s="200"/>
      <c r="GAU6" s="200"/>
      <c r="GAV6" s="200"/>
      <c r="GAW6" s="200"/>
      <c r="GAX6" s="200"/>
      <c r="GAY6" s="200"/>
      <c r="GAZ6" s="200"/>
      <c r="GBA6" s="200"/>
      <c r="GBB6" s="200"/>
      <c r="GBC6" s="200"/>
      <c r="GBD6" s="200"/>
      <c r="GBE6" s="200"/>
      <c r="GBF6" s="200"/>
      <c r="GBG6" s="200"/>
      <c r="GBH6" s="200"/>
      <c r="GBI6" s="200"/>
      <c r="GBJ6" s="200"/>
      <c r="GBK6" s="200"/>
      <c r="GBL6" s="200"/>
      <c r="GBM6" s="200"/>
      <c r="GBN6" s="200"/>
      <c r="GBO6" s="200"/>
      <c r="GBP6" s="200"/>
      <c r="GBQ6" s="200"/>
      <c r="GBR6" s="200"/>
      <c r="GBS6" s="200"/>
      <c r="GBT6" s="200"/>
      <c r="GBU6" s="200"/>
      <c r="GBV6" s="200"/>
      <c r="GBW6" s="200"/>
      <c r="GBX6" s="200"/>
      <c r="GBY6" s="200"/>
      <c r="GBZ6" s="200"/>
      <c r="GCA6" s="200"/>
      <c r="GCB6" s="200"/>
      <c r="GCC6" s="200"/>
      <c r="GCD6" s="200"/>
      <c r="GCE6" s="200"/>
      <c r="GCF6" s="200"/>
      <c r="GCG6" s="200"/>
      <c r="GCH6" s="200"/>
      <c r="GCI6" s="200"/>
      <c r="GCJ6" s="200"/>
      <c r="GCK6" s="200"/>
      <c r="GCL6" s="200"/>
      <c r="GCM6" s="200"/>
      <c r="GCN6" s="200"/>
      <c r="GCO6" s="200"/>
      <c r="GCP6" s="200"/>
      <c r="GCQ6" s="200"/>
      <c r="GCR6" s="200"/>
      <c r="GCS6" s="200"/>
      <c r="GCT6" s="200"/>
      <c r="GCU6" s="200"/>
      <c r="GCV6" s="200"/>
      <c r="GCW6" s="200"/>
      <c r="GCX6" s="200"/>
      <c r="GCY6" s="200"/>
      <c r="GCZ6" s="200"/>
      <c r="GDA6" s="200"/>
      <c r="GDB6" s="200"/>
      <c r="GDC6" s="200"/>
      <c r="GDD6" s="200"/>
      <c r="GDE6" s="200"/>
      <c r="GDF6" s="200"/>
      <c r="GDG6" s="200"/>
      <c r="GDH6" s="200"/>
      <c r="GDI6" s="200"/>
      <c r="GDJ6" s="200"/>
      <c r="GDK6" s="200"/>
      <c r="GDL6" s="200"/>
      <c r="GDM6" s="200"/>
      <c r="GDN6" s="200"/>
      <c r="GDO6" s="200"/>
      <c r="GDP6" s="200"/>
      <c r="GDQ6" s="200"/>
      <c r="GDR6" s="200"/>
      <c r="GDS6" s="200"/>
      <c r="GDT6" s="200"/>
      <c r="GDU6" s="200"/>
      <c r="GDV6" s="200"/>
      <c r="GDW6" s="200"/>
      <c r="GDX6" s="200"/>
      <c r="GDY6" s="200"/>
      <c r="GDZ6" s="200"/>
      <c r="GEA6" s="200"/>
      <c r="GEB6" s="200"/>
      <c r="GEC6" s="200"/>
      <c r="GED6" s="200"/>
      <c r="GEE6" s="200"/>
      <c r="GEF6" s="200"/>
      <c r="GEG6" s="200"/>
      <c r="GEH6" s="200"/>
      <c r="GEI6" s="200"/>
      <c r="GEJ6" s="200"/>
      <c r="GEK6" s="200"/>
      <c r="GEL6" s="200"/>
      <c r="GEM6" s="200"/>
      <c r="GEN6" s="200"/>
      <c r="GEO6" s="200"/>
      <c r="GEP6" s="200"/>
      <c r="GEQ6" s="200"/>
      <c r="GER6" s="200"/>
      <c r="GES6" s="200"/>
      <c r="GET6" s="200"/>
      <c r="GEU6" s="200"/>
      <c r="GEV6" s="200"/>
      <c r="GEW6" s="200"/>
      <c r="GEX6" s="200"/>
      <c r="GEY6" s="200"/>
      <c r="GEZ6" s="200"/>
      <c r="GFA6" s="200"/>
      <c r="GFB6" s="200"/>
      <c r="GFC6" s="200"/>
      <c r="GFD6" s="200"/>
      <c r="GFE6" s="200"/>
      <c r="GFF6" s="200"/>
      <c r="GFG6" s="200"/>
      <c r="GFH6" s="200"/>
      <c r="GFI6" s="200"/>
      <c r="GFJ6" s="200"/>
      <c r="GFK6" s="200"/>
      <c r="GFL6" s="200"/>
      <c r="GFM6" s="200"/>
      <c r="GFN6" s="200"/>
      <c r="GFO6" s="200"/>
      <c r="GFP6" s="200"/>
      <c r="GFQ6" s="200"/>
      <c r="GFR6" s="200"/>
      <c r="GFS6" s="200"/>
      <c r="GFT6" s="200"/>
      <c r="GFU6" s="200"/>
      <c r="GFV6" s="200"/>
      <c r="GFW6" s="200"/>
      <c r="GFX6" s="200"/>
      <c r="GFY6" s="200"/>
      <c r="GFZ6" s="200"/>
      <c r="GGA6" s="200"/>
      <c r="GGB6" s="200"/>
      <c r="GGC6" s="200"/>
      <c r="GGD6" s="200"/>
      <c r="GGE6" s="200"/>
      <c r="GGF6" s="200"/>
      <c r="GGG6" s="200"/>
      <c r="GGH6" s="200"/>
      <c r="GGI6" s="200"/>
      <c r="GGJ6" s="200"/>
      <c r="GGK6" s="200"/>
      <c r="GGL6" s="200"/>
      <c r="GGM6" s="200"/>
      <c r="GGN6" s="200"/>
      <c r="GGO6" s="200"/>
      <c r="GGP6" s="200"/>
      <c r="GGQ6" s="200"/>
      <c r="GGR6" s="200"/>
      <c r="GGS6" s="200"/>
      <c r="GGT6" s="200"/>
      <c r="GGU6" s="200"/>
      <c r="GGV6" s="200"/>
      <c r="GGW6" s="200"/>
      <c r="GGX6" s="200"/>
      <c r="GGY6" s="200"/>
      <c r="GGZ6" s="200"/>
      <c r="GHA6" s="200"/>
      <c r="GHB6" s="200"/>
      <c r="GHC6" s="200"/>
      <c r="GHD6" s="200"/>
      <c r="GHE6" s="200"/>
      <c r="GHF6" s="200"/>
      <c r="GHG6" s="200"/>
      <c r="GHH6" s="200"/>
      <c r="GHI6" s="200"/>
      <c r="GHJ6" s="200"/>
      <c r="GHK6" s="200"/>
      <c r="GHL6" s="200"/>
      <c r="GHM6" s="200"/>
      <c r="GHN6" s="200"/>
      <c r="GHO6" s="200"/>
      <c r="GHP6" s="200"/>
      <c r="GHQ6" s="200"/>
      <c r="GHR6" s="200"/>
      <c r="GHS6" s="200"/>
      <c r="GHT6" s="200"/>
      <c r="GHU6" s="200"/>
      <c r="GHV6" s="200"/>
      <c r="GHW6" s="200"/>
      <c r="GHX6" s="200"/>
      <c r="GHY6" s="200"/>
      <c r="GHZ6" s="200"/>
      <c r="GIA6" s="200"/>
      <c r="GIB6" s="200"/>
      <c r="GIC6" s="200"/>
      <c r="GID6" s="200"/>
      <c r="GIE6" s="200"/>
      <c r="GIF6" s="200"/>
      <c r="GIG6" s="200"/>
      <c r="GIH6" s="200"/>
      <c r="GII6" s="200"/>
      <c r="GIJ6" s="200"/>
      <c r="GIK6" s="200"/>
      <c r="GIL6" s="200"/>
      <c r="GIM6" s="200"/>
      <c r="GIN6" s="200"/>
      <c r="GIO6" s="200"/>
      <c r="GIP6" s="200"/>
      <c r="GIQ6" s="200"/>
      <c r="GIR6" s="200"/>
      <c r="GIS6" s="200"/>
      <c r="GIT6" s="200"/>
      <c r="GIU6" s="200"/>
      <c r="GIV6" s="200"/>
      <c r="GIW6" s="200"/>
      <c r="GIX6" s="200"/>
      <c r="GIY6" s="200"/>
      <c r="GIZ6" s="200"/>
      <c r="GJA6" s="200"/>
      <c r="GJB6" s="200"/>
      <c r="GJC6" s="200"/>
      <c r="GJD6" s="200"/>
      <c r="GJE6" s="200"/>
      <c r="GJF6" s="200"/>
      <c r="GJG6" s="200"/>
      <c r="GJH6" s="200"/>
      <c r="GJI6" s="200"/>
      <c r="GJJ6" s="200"/>
      <c r="GJK6" s="200"/>
      <c r="GJL6" s="200"/>
      <c r="GJM6" s="200"/>
      <c r="GJN6" s="200"/>
      <c r="GJO6" s="200"/>
      <c r="GJP6" s="200"/>
      <c r="GJQ6" s="200"/>
      <c r="GJR6" s="200"/>
      <c r="GJS6" s="200"/>
      <c r="GJT6" s="200"/>
      <c r="GJU6" s="200"/>
      <c r="GJV6" s="200"/>
      <c r="GJW6" s="200"/>
      <c r="GJX6" s="200"/>
      <c r="GJY6" s="200"/>
      <c r="GJZ6" s="200"/>
      <c r="GKA6" s="200"/>
      <c r="GKB6" s="200"/>
      <c r="GKC6" s="200"/>
      <c r="GKD6" s="200"/>
      <c r="GKE6" s="200"/>
      <c r="GKF6" s="200"/>
      <c r="GKG6" s="200"/>
      <c r="GKH6" s="200"/>
      <c r="GKI6" s="200"/>
      <c r="GKJ6" s="200"/>
      <c r="GKK6" s="200"/>
      <c r="GKL6" s="200"/>
      <c r="GKM6" s="200"/>
      <c r="GKN6" s="200"/>
      <c r="GKO6" s="200"/>
      <c r="GKP6" s="200"/>
      <c r="GKQ6" s="200"/>
      <c r="GKR6" s="200"/>
      <c r="GKS6" s="200"/>
      <c r="GKT6" s="200"/>
      <c r="GKU6" s="200"/>
      <c r="GKV6" s="200"/>
      <c r="GKW6" s="200"/>
      <c r="GKX6" s="200"/>
      <c r="GKY6" s="200"/>
      <c r="GKZ6" s="200"/>
      <c r="GLA6" s="200"/>
      <c r="GLB6" s="200"/>
      <c r="GLC6" s="200"/>
      <c r="GLD6" s="200"/>
      <c r="GLE6" s="200"/>
      <c r="GLF6" s="200"/>
      <c r="GLG6" s="200"/>
      <c r="GLH6" s="200"/>
      <c r="GLI6" s="200"/>
      <c r="GLJ6" s="200"/>
      <c r="GLK6" s="200"/>
      <c r="GLL6" s="200"/>
      <c r="GLM6" s="200"/>
      <c r="GLN6" s="200"/>
      <c r="GLO6" s="200"/>
      <c r="GLP6" s="200"/>
      <c r="GLQ6" s="200"/>
      <c r="GLR6" s="200"/>
      <c r="GLS6" s="200"/>
      <c r="GLT6" s="200"/>
      <c r="GLU6" s="200"/>
      <c r="GLV6" s="200"/>
      <c r="GLW6" s="200"/>
      <c r="GLX6" s="200"/>
      <c r="GLY6" s="200"/>
      <c r="GLZ6" s="200"/>
      <c r="GMA6" s="200"/>
      <c r="GMB6" s="200"/>
      <c r="GMC6" s="200"/>
      <c r="GMD6" s="200"/>
      <c r="GME6" s="200"/>
      <c r="GMF6" s="200"/>
      <c r="GMG6" s="200"/>
      <c r="GMH6" s="200"/>
      <c r="GMI6" s="200"/>
      <c r="GMJ6" s="200"/>
      <c r="GMK6" s="200"/>
      <c r="GML6" s="200"/>
      <c r="GMM6" s="200"/>
      <c r="GMN6" s="200"/>
      <c r="GMO6" s="200"/>
      <c r="GMP6" s="200"/>
      <c r="GMQ6" s="200"/>
      <c r="GMR6" s="200"/>
      <c r="GMS6" s="200"/>
      <c r="GMT6" s="200"/>
      <c r="GMU6" s="200"/>
      <c r="GMV6" s="200"/>
      <c r="GMW6" s="200"/>
      <c r="GMX6" s="200"/>
      <c r="GMY6" s="200"/>
      <c r="GMZ6" s="200"/>
      <c r="GNA6" s="200"/>
      <c r="GNB6" s="200"/>
      <c r="GNC6" s="200"/>
      <c r="GND6" s="200"/>
      <c r="GNE6" s="200"/>
      <c r="GNF6" s="200"/>
      <c r="GNG6" s="200"/>
      <c r="GNH6" s="200"/>
      <c r="GNI6" s="200"/>
      <c r="GNJ6" s="200"/>
      <c r="GNK6" s="200"/>
      <c r="GNL6" s="200"/>
      <c r="GNM6" s="200"/>
      <c r="GNN6" s="200"/>
      <c r="GNO6" s="200"/>
      <c r="GNP6" s="200"/>
      <c r="GNQ6" s="200"/>
      <c r="GNR6" s="200"/>
      <c r="GNS6" s="200"/>
      <c r="GNT6" s="200"/>
      <c r="GNU6" s="200"/>
      <c r="GNV6" s="200"/>
      <c r="GNW6" s="200"/>
      <c r="GNX6" s="200"/>
      <c r="GNY6" s="200"/>
      <c r="GNZ6" s="200"/>
      <c r="GOA6" s="200"/>
      <c r="GOB6" s="200"/>
      <c r="GOC6" s="200"/>
      <c r="GOD6" s="200"/>
      <c r="GOE6" s="200"/>
      <c r="GOF6" s="200"/>
      <c r="GOG6" s="200"/>
      <c r="GOH6" s="200"/>
      <c r="GOI6" s="200"/>
      <c r="GOJ6" s="200"/>
      <c r="GOK6" s="200"/>
      <c r="GOL6" s="200"/>
      <c r="GOM6" s="200"/>
      <c r="GON6" s="200"/>
      <c r="GOO6" s="200"/>
      <c r="GOP6" s="200"/>
      <c r="GOQ6" s="200"/>
      <c r="GOR6" s="200"/>
      <c r="GOS6" s="200"/>
      <c r="GOT6" s="200"/>
      <c r="GOU6" s="200"/>
      <c r="GOV6" s="200"/>
      <c r="GOW6" s="200"/>
      <c r="GOX6" s="200"/>
      <c r="GOY6" s="200"/>
      <c r="GOZ6" s="200"/>
      <c r="GPA6" s="200"/>
      <c r="GPB6" s="200"/>
      <c r="GPC6" s="200"/>
      <c r="GPD6" s="200"/>
      <c r="GPE6" s="200"/>
      <c r="GPF6" s="200"/>
      <c r="GPG6" s="200"/>
      <c r="GPH6" s="200"/>
      <c r="GPI6" s="200"/>
      <c r="GPJ6" s="200"/>
      <c r="GPK6" s="200"/>
      <c r="GPL6" s="200"/>
      <c r="GPM6" s="200"/>
      <c r="GPN6" s="200"/>
      <c r="GPO6" s="200"/>
      <c r="GPP6" s="200"/>
      <c r="GPQ6" s="200"/>
      <c r="GPR6" s="200"/>
      <c r="GPS6" s="200"/>
      <c r="GPT6" s="200"/>
      <c r="GPU6" s="200"/>
      <c r="GPV6" s="200"/>
      <c r="GPW6" s="200"/>
      <c r="GPX6" s="200"/>
      <c r="GPY6" s="200"/>
      <c r="GPZ6" s="200"/>
      <c r="GQA6" s="200"/>
      <c r="GQB6" s="200"/>
      <c r="GQC6" s="200"/>
      <c r="GQD6" s="200"/>
      <c r="GQE6" s="200"/>
      <c r="GQF6" s="200"/>
      <c r="GQG6" s="200"/>
      <c r="GQH6" s="200"/>
      <c r="GQI6" s="200"/>
      <c r="GQJ6" s="200"/>
      <c r="GQK6" s="200"/>
      <c r="GQL6" s="200"/>
      <c r="GQM6" s="200"/>
      <c r="GQN6" s="200"/>
      <c r="GQO6" s="200"/>
      <c r="GQP6" s="200"/>
      <c r="GQQ6" s="200"/>
      <c r="GQR6" s="200"/>
      <c r="GQS6" s="200"/>
      <c r="GQT6" s="200"/>
      <c r="GQU6" s="200"/>
      <c r="GQV6" s="200"/>
      <c r="GQW6" s="200"/>
      <c r="GQX6" s="200"/>
      <c r="GQY6" s="200"/>
      <c r="GQZ6" s="200"/>
      <c r="GRA6" s="200"/>
      <c r="GRB6" s="200"/>
      <c r="GRC6" s="200"/>
      <c r="GRD6" s="200"/>
      <c r="GRE6" s="200"/>
      <c r="GRF6" s="200"/>
      <c r="GRG6" s="200"/>
      <c r="GRH6" s="200"/>
      <c r="GRI6" s="200"/>
      <c r="GRJ6" s="200"/>
      <c r="GRK6" s="200"/>
      <c r="GRL6" s="200"/>
      <c r="GRM6" s="200"/>
      <c r="GRN6" s="200"/>
      <c r="GRO6" s="200"/>
      <c r="GRP6" s="200"/>
      <c r="GRQ6" s="200"/>
      <c r="GRR6" s="200"/>
      <c r="GRS6" s="200"/>
      <c r="GRT6" s="200"/>
      <c r="GRU6" s="200"/>
      <c r="GRV6" s="200"/>
      <c r="GRW6" s="200"/>
      <c r="GRX6" s="200"/>
      <c r="GRY6" s="200"/>
      <c r="GRZ6" s="200"/>
      <c r="GSA6" s="200"/>
      <c r="GSB6" s="200"/>
      <c r="GSC6" s="200"/>
      <c r="GSD6" s="200"/>
      <c r="GSE6" s="200"/>
      <c r="GSF6" s="200"/>
      <c r="GSG6" s="200"/>
      <c r="GSH6" s="200"/>
      <c r="GSI6" s="200"/>
      <c r="GSJ6" s="200"/>
      <c r="GSK6" s="200"/>
      <c r="GSL6" s="200"/>
      <c r="GSM6" s="200"/>
      <c r="GSN6" s="200"/>
      <c r="GSO6" s="200"/>
      <c r="GSP6" s="200"/>
      <c r="GSQ6" s="200"/>
      <c r="GSR6" s="200"/>
      <c r="GSS6" s="200"/>
      <c r="GST6" s="200"/>
      <c r="GSU6" s="200"/>
      <c r="GSV6" s="200"/>
      <c r="GSW6" s="200"/>
      <c r="GSX6" s="200"/>
      <c r="GSY6" s="200"/>
      <c r="GSZ6" s="200"/>
      <c r="GTA6" s="200"/>
      <c r="GTB6" s="200"/>
      <c r="GTC6" s="200"/>
      <c r="GTD6" s="200"/>
      <c r="GTE6" s="200"/>
      <c r="GTF6" s="200"/>
      <c r="GTG6" s="200"/>
      <c r="GTH6" s="200"/>
      <c r="GTI6" s="200"/>
      <c r="GTJ6" s="200"/>
      <c r="GTK6" s="200"/>
      <c r="GTL6" s="200"/>
      <c r="GTM6" s="200"/>
      <c r="GTN6" s="200"/>
      <c r="GTO6" s="200"/>
      <c r="GTP6" s="200"/>
      <c r="GTQ6" s="200"/>
      <c r="GTR6" s="200"/>
      <c r="GTS6" s="200"/>
      <c r="GTT6" s="200"/>
      <c r="GTU6" s="200"/>
      <c r="GTV6" s="200"/>
      <c r="GTW6" s="200"/>
      <c r="GTX6" s="200"/>
      <c r="GTY6" s="200"/>
      <c r="GTZ6" s="200"/>
      <c r="GUA6" s="200"/>
      <c r="GUB6" s="200"/>
      <c r="GUC6" s="200"/>
      <c r="GUD6" s="200"/>
      <c r="GUE6" s="200"/>
      <c r="GUF6" s="200"/>
      <c r="GUG6" s="200"/>
      <c r="GUH6" s="200"/>
      <c r="GUI6" s="200"/>
      <c r="GUJ6" s="200"/>
      <c r="GUK6" s="200"/>
      <c r="GUL6" s="200"/>
      <c r="GUM6" s="200"/>
      <c r="GUN6" s="200"/>
      <c r="GUO6" s="200"/>
      <c r="GUP6" s="200"/>
      <c r="GUQ6" s="200"/>
      <c r="GUR6" s="200"/>
      <c r="GUS6" s="200"/>
      <c r="GUT6" s="200"/>
      <c r="GUU6" s="200"/>
      <c r="GUV6" s="200"/>
      <c r="GUW6" s="200"/>
      <c r="GUX6" s="200"/>
      <c r="GUY6" s="200"/>
      <c r="GUZ6" s="200"/>
      <c r="GVA6" s="200"/>
      <c r="GVB6" s="200"/>
      <c r="GVC6" s="200"/>
      <c r="GVD6" s="200"/>
      <c r="GVE6" s="200"/>
      <c r="GVF6" s="200"/>
      <c r="GVG6" s="200"/>
      <c r="GVH6" s="200"/>
      <c r="GVI6" s="200"/>
      <c r="GVJ6" s="200"/>
      <c r="GVK6" s="200"/>
      <c r="GVL6" s="200"/>
      <c r="GVM6" s="200"/>
      <c r="GVN6" s="200"/>
      <c r="GVO6" s="200"/>
      <c r="GVP6" s="200"/>
      <c r="GVQ6" s="200"/>
      <c r="GVR6" s="200"/>
      <c r="GVS6" s="200"/>
      <c r="GVT6" s="200"/>
      <c r="GVU6" s="200"/>
      <c r="GVV6" s="200"/>
      <c r="GVW6" s="200"/>
      <c r="GVX6" s="200"/>
      <c r="GVY6" s="200"/>
      <c r="GVZ6" s="200"/>
      <c r="GWA6" s="200"/>
      <c r="GWB6" s="200"/>
      <c r="GWC6" s="200"/>
      <c r="GWD6" s="200"/>
      <c r="GWE6" s="200"/>
      <c r="GWF6" s="200"/>
      <c r="GWG6" s="200"/>
      <c r="GWH6" s="200"/>
      <c r="GWI6" s="200"/>
      <c r="GWJ6" s="200"/>
      <c r="GWK6" s="200"/>
      <c r="GWL6" s="200"/>
      <c r="GWM6" s="200"/>
      <c r="GWN6" s="200"/>
      <c r="GWO6" s="200"/>
      <c r="GWP6" s="200"/>
      <c r="GWQ6" s="200"/>
      <c r="GWR6" s="200"/>
      <c r="GWS6" s="200"/>
      <c r="GWT6" s="200"/>
      <c r="GWU6" s="200"/>
      <c r="GWV6" s="200"/>
      <c r="GWW6" s="200"/>
      <c r="GWX6" s="200"/>
      <c r="GWY6" s="200"/>
      <c r="GWZ6" s="200"/>
      <c r="GXA6" s="200"/>
      <c r="GXB6" s="200"/>
      <c r="GXC6" s="200"/>
      <c r="GXD6" s="200"/>
      <c r="GXE6" s="200"/>
      <c r="GXF6" s="200"/>
      <c r="GXG6" s="200"/>
      <c r="GXH6" s="200"/>
      <c r="GXI6" s="200"/>
      <c r="GXJ6" s="200"/>
      <c r="GXK6" s="200"/>
      <c r="GXL6" s="200"/>
      <c r="GXM6" s="200"/>
      <c r="GXN6" s="200"/>
      <c r="GXO6" s="200"/>
      <c r="GXP6" s="200"/>
      <c r="GXQ6" s="200"/>
      <c r="GXR6" s="200"/>
      <c r="GXS6" s="200"/>
      <c r="GXT6" s="200"/>
      <c r="GXU6" s="200"/>
      <c r="GXV6" s="200"/>
      <c r="GXW6" s="200"/>
      <c r="GXX6" s="200"/>
      <c r="GXY6" s="200"/>
      <c r="GXZ6" s="200"/>
      <c r="GYA6" s="200"/>
      <c r="GYB6" s="200"/>
      <c r="GYC6" s="200"/>
      <c r="GYD6" s="200"/>
      <c r="GYE6" s="200"/>
      <c r="GYF6" s="200"/>
      <c r="GYG6" s="200"/>
      <c r="GYH6" s="200"/>
      <c r="GYI6" s="200"/>
      <c r="GYJ6" s="200"/>
      <c r="GYK6" s="200"/>
      <c r="GYL6" s="200"/>
      <c r="GYM6" s="200"/>
      <c r="GYN6" s="200"/>
      <c r="GYO6" s="200"/>
      <c r="GYP6" s="200"/>
      <c r="GYQ6" s="200"/>
      <c r="GYR6" s="200"/>
      <c r="GYS6" s="200"/>
      <c r="GYT6" s="200"/>
      <c r="GYU6" s="200"/>
      <c r="GYV6" s="200"/>
      <c r="GYW6" s="200"/>
      <c r="GYX6" s="200"/>
      <c r="GYY6" s="200"/>
      <c r="GYZ6" s="200"/>
      <c r="GZA6" s="200"/>
      <c r="GZB6" s="200"/>
      <c r="GZC6" s="200"/>
      <c r="GZD6" s="200"/>
      <c r="GZE6" s="200"/>
      <c r="GZF6" s="200"/>
      <c r="GZG6" s="200"/>
      <c r="GZH6" s="200"/>
      <c r="GZI6" s="200"/>
      <c r="GZJ6" s="200"/>
      <c r="GZK6" s="200"/>
      <c r="GZL6" s="200"/>
      <c r="GZM6" s="200"/>
      <c r="GZN6" s="200"/>
      <c r="GZO6" s="200"/>
      <c r="GZP6" s="200"/>
      <c r="GZQ6" s="200"/>
      <c r="GZR6" s="200"/>
      <c r="GZS6" s="200"/>
      <c r="GZT6" s="200"/>
      <c r="GZU6" s="200"/>
      <c r="GZV6" s="200"/>
      <c r="GZW6" s="200"/>
      <c r="GZX6" s="200"/>
      <c r="GZY6" s="200"/>
      <c r="GZZ6" s="200"/>
      <c r="HAA6" s="200"/>
      <c r="HAB6" s="200"/>
      <c r="HAC6" s="200"/>
      <c r="HAD6" s="200"/>
      <c r="HAE6" s="200"/>
      <c r="HAF6" s="200"/>
      <c r="HAG6" s="200"/>
      <c r="HAH6" s="200"/>
      <c r="HAI6" s="200"/>
      <c r="HAJ6" s="200"/>
      <c r="HAK6" s="200"/>
      <c r="HAL6" s="200"/>
      <c r="HAM6" s="200"/>
      <c r="HAN6" s="200"/>
      <c r="HAO6" s="200"/>
      <c r="HAP6" s="200"/>
      <c r="HAQ6" s="200"/>
      <c r="HAR6" s="200"/>
      <c r="HAS6" s="200"/>
      <c r="HAT6" s="200"/>
      <c r="HAU6" s="200"/>
      <c r="HAV6" s="200"/>
      <c r="HAW6" s="200"/>
      <c r="HAX6" s="200"/>
      <c r="HAY6" s="200"/>
      <c r="HAZ6" s="200"/>
      <c r="HBA6" s="200"/>
      <c r="HBB6" s="200"/>
      <c r="HBC6" s="200"/>
      <c r="HBD6" s="200"/>
      <c r="HBE6" s="200"/>
      <c r="HBF6" s="200"/>
      <c r="HBG6" s="200"/>
      <c r="HBH6" s="200"/>
      <c r="HBI6" s="200"/>
      <c r="HBJ6" s="200"/>
      <c r="HBK6" s="200"/>
      <c r="HBL6" s="200"/>
      <c r="HBM6" s="200"/>
      <c r="HBN6" s="200"/>
      <c r="HBO6" s="200"/>
      <c r="HBP6" s="200"/>
      <c r="HBQ6" s="200"/>
      <c r="HBR6" s="200"/>
      <c r="HBS6" s="200"/>
      <c r="HBT6" s="200"/>
      <c r="HBU6" s="200"/>
      <c r="HBV6" s="200"/>
      <c r="HBW6" s="200"/>
      <c r="HBX6" s="200"/>
      <c r="HBY6" s="200"/>
      <c r="HBZ6" s="200"/>
      <c r="HCA6" s="200"/>
      <c r="HCB6" s="200"/>
      <c r="HCC6" s="200"/>
      <c r="HCD6" s="200"/>
      <c r="HCE6" s="200"/>
      <c r="HCF6" s="200"/>
      <c r="HCG6" s="200"/>
      <c r="HCH6" s="200"/>
      <c r="HCI6" s="200"/>
      <c r="HCJ6" s="200"/>
      <c r="HCK6" s="200"/>
      <c r="HCL6" s="200"/>
      <c r="HCM6" s="200"/>
      <c r="HCN6" s="200"/>
      <c r="HCO6" s="200"/>
      <c r="HCP6" s="200"/>
      <c r="HCQ6" s="200"/>
      <c r="HCR6" s="200"/>
      <c r="HCS6" s="200"/>
      <c r="HCT6" s="200"/>
      <c r="HCU6" s="200"/>
      <c r="HCV6" s="200"/>
      <c r="HCW6" s="200"/>
      <c r="HCX6" s="200"/>
      <c r="HCY6" s="200"/>
      <c r="HCZ6" s="200"/>
      <c r="HDA6" s="200"/>
      <c r="HDB6" s="200"/>
      <c r="HDC6" s="200"/>
      <c r="HDD6" s="200"/>
      <c r="HDE6" s="200"/>
      <c r="HDF6" s="200"/>
      <c r="HDG6" s="200"/>
      <c r="HDH6" s="200"/>
      <c r="HDI6" s="200"/>
      <c r="HDJ6" s="200"/>
      <c r="HDK6" s="200"/>
      <c r="HDL6" s="200"/>
      <c r="HDM6" s="200"/>
      <c r="HDN6" s="200"/>
      <c r="HDO6" s="200"/>
      <c r="HDP6" s="200"/>
      <c r="HDQ6" s="200"/>
      <c r="HDR6" s="200"/>
      <c r="HDS6" s="200"/>
      <c r="HDT6" s="200"/>
      <c r="HDU6" s="200"/>
      <c r="HDV6" s="200"/>
      <c r="HDW6" s="200"/>
      <c r="HDX6" s="200"/>
      <c r="HDY6" s="200"/>
      <c r="HDZ6" s="200"/>
      <c r="HEA6" s="200"/>
      <c r="HEB6" s="200"/>
      <c r="HEC6" s="200"/>
      <c r="HED6" s="200"/>
      <c r="HEE6" s="200"/>
      <c r="HEF6" s="200"/>
      <c r="HEG6" s="200"/>
      <c r="HEH6" s="200"/>
      <c r="HEI6" s="200"/>
      <c r="HEJ6" s="200"/>
      <c r="HEK6" s="200"/>
      <c r="HEL6" s="200"/>
      <c r="HEM6" s="200"/>
      <c r="HEN6" s="200"/>
      <c r="HEO6" s="200"/>
      <c r="HEP6" s="200"/>
      <c r="HEQ6" s="200"/>
      <c r="HER6" s="200"/>
      <c r="HES6" s="200"/>
      <c r="HET6" s="200"/>
      <c r="HEU6" s="200"/>
      <c r="HEV6" s="200"/>
      <c r="HEW6" s="200"/>
      <c r="HEX6" s="200"/>
      <c r="HEY6" s="200"/>
      <c r="HEZ6" s="200"/>
      <c r="HFA6" s="200"/>
      <c r="HFB6" s="200"/>
      <c r="HFC6" s="200"/>
      <c r="HFD6" s="200"/>
      <c r="HFE6" s="200"/>
      <c r="HFF6" s="200"/>
      <c r="HFG6" s="200"/>
      <c r="HFH6" s="200"/>
      <c r="HFI6" s="200"/>
      <c r="HFJ6" s="200"/>
      <c r="HFK6" s="200"/>
      <c r="HFL6" s="200"/>
      <c r="HFM6" s="200"/>
      <c r="HFN6" s="200"/>
      <c r="HFO6" s="200"/>
      <c r="HFP6" s="200"/>
      <c r="HFQ6" s="200"/>
      <c r="HFR6" s="200"/>
      <c r="HFS6" s="200"/>
      <c r="HFT6" s="200"/>
      <c r="HFU6" s="200"/>
      <c r="HFV6" s="200"/>
      <c r="HFW6" s="200"/>
      <c r="HFX6" s="200"/>
      <c r="HFY6" s="200"/>
      <c r="HFZ6" s="200"/>
      <c r="HGA6" s="200"/>
      <c r="HGB6" s="200"/>
      <c r="HGC6" s="200"/>
      <c r="HGD6" s="200"/>
      <c r="HGE6" s="200"/>
      <c r="HGF6" s="200"/>
      <c r="HGG6" s="200"/>
      <c r="HGH6" s="200"/>
      <c r="HGI6" s="200"/>
      <c r="HGJ6" s="200"/>
      <c r="HGK6" s="200"/>
      <c r="HGL6" s="200"/>
      <c r="HGM6" s="200"/>
      <c r="HGN6" s="200"/>
      <c r="HGO6" s="200"/>
      <c r="HGP6" s="200"/>
      <c r="HGQ6" s="200"/>
      <c r="HGR6" s="200"/>
      <c r="HGS6" s="200"/>
      <c r="HGT6" s="200"/>
      <c r="HGU6" s="200"/>
      <c r="HGV6" s="200"/>
      <c r="HGW6" s="200"/>
      <c r="HGX6" s="200"/>
      <c r="HGY6" s="200"/>
      <c r="HGZ6" s="200"/>
      <c r="HHA6" s="200"/>
      <c r="HHB6" s="200"/>
      <c r="HHC6" s="200"/>
      <c r="HHD6" s="200"/>
      <c r="HHE6" s="200"/>
      <c r="HHF6" s="200"/>
      <c r="HHG6" s="200"/>
      <c r="HHH6" s="200"/>
      <c r="HHI6" s="200"/>
      <c r="HHJ6" s="200"/>
      <c r="HHK6" s="200"/>
      <c r="HHL6" s="200"/>
      <c r="HHM6" s="200"/>
      <c r="HHN6" s="200"/>
      <c r="HHO6" s="200"/>
      <c r="HHP6" s="200"/>
      <c r="HHQ6" s="200"/>
      <c r="HHR6" s="200"/>
      <c r="HHS6" s="200"/>
      <c r="HHT6" s="200"/>
      <c r="HHU6" s="200"/>
      <c r="HHV6" s="200"/>
      <c r="HHW6" s="200"/>
      <c r="HHX6" s="200"/>
      <c r="HHY6" s="200"/>
      <c r="HHZ6" s="200"/>
      <c r="HIA6" s="200"/>
      <c r="HIB6" s="200"/>
      <c r="HIC6" s="200"/>
      <c r="HID6" s="200"/>
      <c r="HIE6" s="200"/>
      <c r="HIF6" s="200"/>
      <c r="HIG6" s="200"/>
      <c r="HIH6" s="200"/>
      <c r="HII6" s="200"/>
      <c r="HIJ6" s="200"/>
      <c r="HIK6" s="200"/>
      <c r="HIL6" s="200"/>
      <c r="HIM6" s="200"/>
      <c r="HIN6" s="200"/>
      <c r="HIO6" s="200"/>
      <c r="HIP6" s="200"/>
      <c r="HIQ6" s="200"/>
      <c r="HIR6" s="200"/>
      <c r="HIS6" s="200"/>
      <c r="HIT6" s="200"/>
      <c r="HIU6" s="200"/>
      <c r="HIV6" s="200"/>
      <c r="HIW6" s="200"/>
      <c r="HIX6" s="200"/>
      <c r="HIY6" s="200"/>
      <c r="HIZ6" s="200"/>
      <c r="HJA6" s="200"/>
      <c r="HJB6" s="200"/>
      <c r="HJC6" s="200"/>
      <c r="HJD6" s="200"/>
      <c r="HJE6" s="200"/>
      <c r="HJF6" s="200"/>
      <c r="HJG6" s="200"/>
      <c r="HJH6" s="200"/>
      <c r="HJI6" s="200"/>
      <c r="HJJ6" s="200"/>
      <c r="HJK6" s="200"/>
      <c r="HJL6" s="200"/>
      <c r="HJM6" s="200"/>
      <c r="HJN6" s="200"/>
      <c r="HJO6" s="200"/>
      <c r="HJP6" s="200"/>
      <c r="HJQ6" s="200"/>
      <c r="HJR6" s="200"/>
      <c r="HJS6" s="200"/>
      <c r="HJT6" s="200"/>
      <c r="HJU6" s="200"/>
      <c r="HJV6" s="200"/>
      <c r="HJW6" s="200"/>
      <c r="HJX6" s="200"/>
      <c r="HJY6" s="200"/>
      <c r="HJZ6" s="200"/>
      <c r="HKA6" s="200"/>
      <c r="HKB6" s="200"/>
      <c r="HKC6" s="200"/>
      <c r="HKD6" s="200"/>
      <c r="HKE6" s="200"/>
      <c r="HKF6" s="200"/>
      <c r="HKG6" s="200"/>
      <c r="HKH6" s="200"/>
      <c r="HKI6" s="200"/>
      <c r="HKJ6" s="200"/>
      <c r="HKK6" s="200"/>
      <c r="HKL6" s="200"/>
      <c r="HKM6" s="200"/>
      <c r="HKN6" s="200"/>
      <c r="HKO6" s="200"/>
      <c r="HKP6" s="200"/>
      <c r="HKQ6" s="200"/>
      <c r="HKR6" s="200"/>
      <c r="HKS6" s="200"/>
      <c r="HKT6" s="200"/>
      <c r="HKU6" s="200"/>
      <c r="HKV6" s="200"/>
      <c r="HKW6" s="200"/>
      <c r="HKX6" s="200"/>
      <c r="HKY6" s="200"/>
      <c r="HKZ6" s="200"/>
      <c r="HLA6" s="200"/>
      <c r="HLB6" s="200"/>
      <c r="HLC6" s="200"/>
      <c r="HLD6" s="200"/>
      <c r="HLE6" s="200"/>
      <c r="HLF6" s="200"/>
      <c r="HLG6" s="200"/>
      <c r="HLH6" s="200"/>
      <c r="HLI6" s="200"/>
      <c r="HLJ6" s="200"/>
      <c r="HLK6" s="200"/>
      <c r="HLL6" s="200"/>
      <c r="HLM6" s="200"/>
      <c r="HLN6" s="200"/>
      <c r="HLO6" s="200"/>
      <c r="HLP6" s="200"/>
      <c r="HLQ6" s="200"/>
      <c r="HLR6" s="200"/>
      <c r="HLS6" s="200"/>
      <c r="HLT6" s="200"/>
      <c r="HLU6" s="200"/>
      <c r="HLV6" s="200"/>
      <c r="HLW6" s="200"/>
      <c r="HLX6" s="200"/>
      <c r="HLY6" s="200"/>
      <c r="HLZ6" s="200"/>
      <c r="HMA6" s="200"/>
      <c r="HMB6" s="200"/>
      <c r="HMC6" s="200"/>
      <c r="HMD6" s="200"/>
      <c r="HME6" s="200"/>
      <c r="HMF6" s="200"/>
      <c r="HMG6" s="200"/>
      <c r="HMH6" s="200"/>
      <c r="HMI6" s="200"/>
      <c r="HMJ6" s="200"/>
      <c r="HMK6" s="200"/>
      <c r="HML6" s="200"/>
      <c r="HMM6" s="200"/>
      <c r="HMN6" s="200"/>
      <c r="HMO6" s="200"/>
      <c r="HMP6" s="200"/>
      <c r="HMQ6" s="200"/>
      <c r="HMR6" s="200"/>
      <c r="HMS6" s="200"/>
      <c r="HMT6" s="200"/>
      <c r="HMU6" s="200"/>
      <c r="HMV6" s="200"/>
      <c r="HMW6" s="200"/>
      <c r="HMX6" s="200"/>
      <c r="HMY6" s="200"/>
      <c r="HMZ6" s="200"/>
      <c r="HNA6" s="200"/>
      <c r="HNB6" s="200"/>
      <c r="HNC6" s="200"/>
      <c r="HND6" s="200"/>
      <c r="HNE6" s="200"/>
      <c r="HNF6" s="200"/>
      <c r="HNG6" s="200"/>
      <c r="HNH6" s="200"/>
      <c r="HNI6" s="200"/>
      <c r="HNJ6" s="200"/>
      <c r="HNK6" s="200"/>
      <c r="HNL6" s="200"/>
      <c r="HNM6" s="200"/>
      <c r="HNN6" s="200"/>
      <c r="HNO6" s="200"/>
      <c r="HNP6" s="200"/>
      <c r="HNQ6" s="200"/>
      <c r="HNR6" s="200"/>
      <c r="HNS6" s="200"/>
      <c r="HNT6" s="200"/>
      <c r="HNU6" s="200"/>
      <c r="HNV6" s="200"/>
      <c r="HNW6" s="200"/>
      <c r="HNX6" s="200"/>
      <c r="HNY6" s="200"/>
      <c r="HNZ6" s="200"/>
      <c r="HOA6" s="200"/>
      <c r="HOB6" s="200"/>
      <c r="HOC6" s="200"/>
      <c r="HOD6" s="200"/>
      <c r="HOE6" s="200"/>
      <c r="HOF6" s="200"/>
      <c r="HOG6" s="200"/>
      <c r="HOH6" s="200"/>
      <c r="HOI6" s="200"/>
      <c r="HOJ6" s="200"/>
      <c r="HOK6" s="200"/>
      <c r="HOL6" s="200"/>
      <c r="HOM6" s="200"/>
      <c r="HON6" s="200"/>
      <c r="HOO6" s="200"/>
      <c r="HOP6" s="200"/>
      <c r="HOQ6" s="200"/>
      <c r="HOR6" s="200"/>
      <c r="HOS6" s="200"/>
      <c r="HOT6" s="200"/>
      <c r="HOU6" s="200"/>
      <c r="HOV6" s="200"/>
      <c r="HOW6" s="200"/>
      <c r="HOX6" s="200"/>
      <c r="HOY6" s="200"/>
      <c r="HOZ6" s="200"/>
      <c r="HPA6" s="200"/>
      <c r="HPB6" s="200"/>
      <c r="HPC6" s="200"/>
      <c r="HPD6" s="200"/>
      <c r="HPE6" s="200"/>
      <c r="HPF6" s="200"/>
      <c r="HPG6" s="200"/>
      <c r="HPH6" s="200"/>
      <c r="HPI6" s="200"/>
      <c r="HPJ6" s="200"/>
      <c r="HPK6" s="200"/>
      <c r="HPL6" s="200"/>
      <c r="HPM6" s="200"/>
      <c r="HPN6" s="200"/>
      <c r="HPO6" s="200"/>
      <c r="HPP6" s="200"/>
      <c r="HPQ6" s="200"/>
      <c r="HPR6" s="200"/>
      <c r="HPS6" s="200"/>
      <c r="HPT6" s="200"/>
      <c r="HPU6" s="200"/>
      <c r="HPV6" s="200"/>
      <c r="HPW6" s="200"/>
      <c r="HPX6" s="200"/>
      <c r="HPY6" s="200"/>
      <c r="HPZ6" s="200"/>
      <c r="HQA6" s="200"/>
      <c r="HQB6" s="200"/>
      <c r="HQC6" s="200"/>
      <c r="HQD6" s="200"/>
      <c r="HQE6" s="200"/>
      <c r="HQF6" s="200"/>
      <c r="HQG6" s="200"/>
      <c r="HQH6" s="200"/>
      <c r="HQI6" s="200"/>
      <c r="HQJ6" s="200"/>
      <c r="HQK6" s="200"/>
      <c r="HQL6" s="200"/>
      <c r="HQM6" s="200"/>
      <c r="HQN6" s="200"/>
      <c r="HQO6" s="200"/>
      <c r="HQP6" s="200"/>
      <c r="HQQ6" s="200"/>
      <c r="HQR6" s="200"/>
      <c r="HQS6" s="200"/>
      <c r="HQT6" s="200"/>
      <c r="HQU6" s="200"/>
      <c r="HQV6" s="200"/>
      <c r="HQW6" s="200"/>
      <c r="HQX6" s="200"/>
      <c r="HQY6" s="200"/>
      <c r="HQZ6" s="200"/>
      <c r="HRA6" s="200"/>
      <c r="HRB6" s="200"/>
      <c r="HRC6" s="200"/>
      <c r="HRD6" s="200"/>
      <c r="HRE6" s="200"/>
      <c r="HRF6" s="200"/>
      <c r="HRG6" s="200"/>
      <c r="HRH6" s="200"/>
      <c r="HRI6" s="200"/>
      <c r="HRJ6" s="200"/>
      <c r="HRK6" s="200"/>
      <c r="HRL6" s="200"/>
      <c r="HRM6" s="200"/>
      <c r="HRN6" s="200"/>
      <c r="HRO6" s="200"/>
      <c r="HRP6" s="200"/>
      <c r="HRQ6" s="200"/>
      <c r="HRR6" s="200"/>
      <c r="HRS6" s="200"/>
      <c r="HRT6" s="200"/>
      <c r="HRU6" s="200"/>
      <c r="HRV6" s="200"/>
      <c r="HRW6" s="200"/>
      <c r="HRX6" s="200"/>
      <c r="HRY6" s="200"/>
      <c r="HRZ6" s="200"/>
      <c r="HSA6" s="200"/>
      <c r="HSB6" s="200"/>
      <c r="HSC6" s="200"/>
      <c r="HSD6" s="200"/>
      <c r="HSE6" s="200"/>
      <c r="HSF6" s="200"/>
      <c r="HSG6" s="200"/>
      <c r="HSH6" s="200"/>
      <c r="HSI6" s="200"/>
      <c r="HSJ6" s="200"/>
      <c r="HSK6" s="200"/>
      <c r="HSL6" s="200"/>
      <c r="HSM6" s="200"/>
      <c r="HSN6" s="200"/>
      <c r="HSO6" s="200"/>
      <c r="HSP6" s="200"/>
      <c r="HSQ6" s="200"/>
      <c r="HSR6" s="200"/>
      <c r="HSS6" s="200"/>
      <c r="HST6" s="200"/>
      <c r="HSU6" s="200"/>
      <c r="HSV6" s="200"/>
      <c r="HSW6" s="200"/>
      <c r="HSX6" s="200"/>
      <c r="HSY6" s="200"/>
      <c r="HSZ6" s="200"/>
      <c r="HTA6" s="200"/>
      <c r="HTB6" s="200"/>
      <c r="HTC6" s="200"/>
      <c r="HTD6" s="200"/>
      <c r="HTE6" s="200"/>
      <c r="HTF6" s="200"/>
      <c r="HTG6" s="200"/>
      <c r="HTH6" s="200"/>
      <c r="HTI6" s="200"/>
      <c r="HTJ6" s="200"/>
      <c r="HTK6" s="200"/>
      <c r="HTL6" s="200"/>
      <c r="HTM6" s="200"/>
      <c r="HTN6" s="200"/>
      <c r="HTO6" s="200"/>
      <c r="HTP6" s="200"/>
      <c r="HTQ6" s="200"/>
      <c r="HTR6" s="200"/>
      <c r="HTS6" s="200"/>
      <c r="HTT6" s="200"/>
      <c r="HTU6" s="200"/>
      <c r="HTV6" s="200"/>
      <c r="HTW6" s="200"/>
      <c r="HTX6" s="200"/>
      <c r="HTY6" s="200"/>
      <c r="HTZ6" s="200"/>
      <c r="HUA6" s="200"/>
      <c r="HUB6" s="200"/>
      <c r="HUC6" s="200"/>
      <c r="HUD6" s="200"/>
      <c r="HUE6" s="200"/>
      <c r="HUF6" s="200"/>
      <c r="HUG6" s="200"/>
      <c r="HUH6" s="200"/>
      <c r="HUI6" s="200"/>
      <c r="HUJ6" s="200"/>
      <c r="HUK6" s="200"/>
      <c r="HUL6" s="200"/>
      <c r="HUM6" s="200"/>
      <c r="HUN6" s="200"/>
      <c r="HUO6" s="200"/>
      <c r="HUP6" s="200"/>
      <c r="HUQ6" s="200"/>
      <c r="HUR6" s="200"/>
      <c r="HUS6" s="200"/>
      <c r="HUT6" s="200"/>
      <c r="HUU6" s="200"/>
      <c r="HUV6" s="200"/>
      <c r="HUW6" s="200"/>
      <c r="HUX6" s="200"/>
      <c r="HUY6" s="200"/>
      <c r="HUZ6" s="200"/>
      <c r="HVA6" s="200"/>
      <c r="HVB6" s="200"/>
      <c r="HVC6" s="200"/>
      <c r="HVD6" s="200"/>
      <c r="HVE6" s="200"/>
      <c r="HVF6" s="200"/>
      <c r="HVG6" s="200"/>
      <c r="HVH6" s="200"/>
      <c r="HVI6" s="200"/>
      <c r="HVJ6" s="200"/>
      <c r="HVK6" s="200"/>
      <c r="HVL6" s="200"/>
      <c r="HVM6" s="200"/>
      <c r="HVN6" s="200"/>
      <c r="HVO6" s="200"/>
      <c r="HVP6" s="200"/>
      <c r="HVQ6" s="200"/>
      <c r="HVR6" s="200"/>
      <c r="HVS6" s="200"/>
      <c r="HVT6" s="200"/>
      <c r="HVU6" s="200"/>
      <c r="HVV6" s="200"/>
      <c r="HVW6" s="200"/>
      <c r="HVX6" s="200"/>
      <c r="HVY6" s="200"/>
      <c r="HVZ6" s="200"/>
      <c r="HWA6" s="200"/>
      <c r="HWB6" s="200"/>
      <c r="HWC6" s="200"/>
      <c r="HWD6" s="200"/>
      <c r="HWE6" s="200"/>
      <c r="HWF6" s="200"/>
      <c r="HWG6" s="200"/>
      <c r="HWH6" s="200"/>
      <c r="HWI6" s="200"/>
      <c r="HWJ6" s="200"/>
      <c r="HWK6" s="200"/>
      <c r="HWL6" s="200"/>
      <c r="HWM6" s="200"/>
      <c r="HWN6" s="200"/>
      <c r="HWO6" s="200"/>
      <c r="HWP6" s="200"/>
      <c r="HWQ6" s="200"/>
      <c r="HWR6" s="200"/>
      <c r="HWS6" s="200"/>
      <c r="HWT6" s="200"/>
      <c r="HWU6" s="200"/>
      <c r="HWV6" s="200"/>
      <c r="HWW6" s="200"/>
      <c r="HWX6" s="200"/>
      <c r="HWY6" s="200"/>
      <c r="HWZ6" s="200"/>
      <c r="HXA6" s="200"/>
      <c r="HXB6" s="200"/>
      <c r="HXC6" s="200"/>
      <c r="HXD6" s="200"/>
      <c r="HXE6" s="200"/>
      <c r="HXF6" s="200"/>
      <c r="HXG6" s="200"/>
      <c r="HXH6" s="200"/>
      <c r="HXI6" s="200"/>
      <c r="HXJ6" s="200"/>
      <c r="HXK6" s="200"/>
      <c r="HXL6" s="200"/>
      <c r="HXM6" s="200"/>
      <c r="HXN6" s="200"/>
      <c r="HXO6" s="200"/>
      <c r="HXP6" s="200"/>
      <c r="HXQ6" s="200"/>
      <c r="HXR6" s="200"/>
      <c r="HXS6" s="200"/>
      <c r="HXT6" s="200"/>
      <c r="HXU6" s="200"/>
      <c r="HXV6" s="200"/>
      <c r="HXW6" s="200"/>
      <c r="HXX6" s="200"/>
      <c r="HXY6" s="200"/>
      <c r="HXZ6" s="200"/>
      <c r="HYA6" s="200"/>
      <c r="HYB6" s="200"/>
      <c r="HYC6" s="200"/>
      <c r="HYD6" s="200"/>
      <c r="HYE6" s="200"/>
      <c r="HYF6" s="200"/>
      <c r="HYG6" s="200"/>
      <c r="HYH6" s="200"/>
      <c r="HYI6" s="200"/>
      <c r="HYJ6" s="200"/>
      <c r="HYK6" s="200"/>
      <c r="HYL6" s="200"/>
      <c r="HYM6" s="200"/>
      <c r="HYN6" s="200"/>
      <c r="HYO6" s="200"/>
      <c r="HYP6" s="200"/>
      <c r="HYQ6" s="200"/>
      <c r="HYR6" s="200"/>
      <c r="HYS6" s="200"/>
      <c r="HYT6" s="200"/>
      <c r="HYU6" s="200"/>
      <c r="HYV6" s="200"/>
      <c r="HYW6" s="200"/>
      <c r="HYX6" s="200"/>
      <c r="HYY6" s="200"/>
      <c r="HYZ6" s="200"/>
      <c r="HZA6" s="200"/>
      <c r="HZB6" s="200"/>
      <c r="HZC6" s="200"/>
      <c r="HZD6" s="200"/>
      <c r="HZE6" s="200"/>
      <c r="HZF6" s="200"/>
      <c r="HZG6" s="200"/>
      <c r="HZH6" s="200"/>
      <c r="HZI6" s="200"/>
      <c r="HZJ6" s="200"/>
      <c r="HZK6" s="200"/>
      <c r="HZL6" s="200"/>
      <c r="HZM6" s="200"/>
      <c r="HZN6" s="200"/>
      <c r="HZO6" s="200"/>
      <c r="HZP6" s="200"/>
      <c r="HZQ6" s="200"/>
      <c r="HZR6" s="200"/>
      <c r="HZS6" s="200"/>
      <c r="HZT6" s="200"/>
      <c r="HZU6" s="200"/>
      <c r="HZV6" s="200"/>
      <c r="HZW6" s="200"/>
      <c r="HZX6" s="200"/>
      <c r="HZY6" s="200"/>
      <c r="HZZ6" s="200"/>
      <c r="IAA6" s="200"/>
      <c r="IAB6" s="200"/>
      <c r="IAC6" s="200"/>
      <c r="IAD6" s="200"/>
      <c r="IAE6" s="200"/>
      <c r="IAF6" s="200"/>
      <c r="IAG6" s="200"/>
      <c r="IAH6" s="200"/>
      <c r="IAI6" s="200"/>
      <c r="IAJ6" s="200"/>
      <c r="IAK6" s="200"/>
      <c r="IAL6" s="200"/>
      <c r="IAM6" s="200"/>
      <c r="IAN6" s="200"/>
      <c r="IAO6" s="200"/>
      <c r="IAP6" s="200"/>
      <c r="IAQ6" s="200"/>
      <c r="IAR6" s="200"/>
      <c r="IAS6" s="200"/>
      <c r="IAT6" s="200"/>
      <c r="IAU6" s="200"/>
      <c r="IAV6" s="200"/>
      <c r="IAW6" s="200"/>
      <c r="IAX6" s="200"/>
      <c r="IAY6" s="200"/>
      <c r="IAZ6" s="200"/>
      <c r="IBA6" s="200"/>
      <c r="IBB6" s="200"/>
      <c r="IBC6" s="200"/>
      <c r="IBD6" s="200"/>
      <c r="IBE6" s="200"/>
      <c r="IBF6" s="200"/>
      <c r="IBG6" s="200"/>
      <c r="IBH6" s="200"/>
      <c r="IBI6" s="200"/>
      <c r="IBJ6" s="200"/>
      <c r="IBK6" s="200"/>
      <c r="IBL6" s="200"/>
      <c r="IBM6" s="200"/>
      <c r="IBN6" s="200"/>
      <c r="IBO6" s="200"/>
      <c r="IBP6" s="200"/>
      <c r="IBQ6" s="200"/>
      <c r="IBR6" s="200"/>
      <c r="IBS6" s="200"/>
      <c r="IBT6" s="200"/>
      <c r="IBU6" s="200"/>
      <c r="IBV6" s="200"/>
      <c r="IBW6" s="200"/>
      <c r="IBX6" s="200"/>
      <c r="IBY6" s="200"/>
      <c r="IBZ6" s="200"/>
      <c r="ICA6" s="200"/>
      <c r="ICB6" s="200"/>
      <c r="ICC6" s="200"/>
      <c r="ICD6" s="200"/>
      <c r="ICE6" s="200"/>
      <c r="ICF6" s="200"/>
      <c r="ICG6" s="200"/>
      <c r="ICH6" s="200"/>
      <c r="ICI6" s="200"/>
      <c r="ICJ6" s="200"/>
      <c r="ICK6" s="200"/>
      <c r="ICL6" s="200"/>
      <c r="ICM6" s="200"/>
      <c r="ICN6" s="200"/>
      <c r="ICO6" s="200"/>
      <c r="ICP6" s="200"/>
      <c r="ICQ6" s="200"/>
      <c r="ICR6" s="200"/>
      <c r="ICS6" s="200"/>
      <c r="ICT6" s="200"/>
      <c r="ICU6" s="200"/>
      <c r="ICV6" s="200"/>
      <c r="ICW6" s="200"/>
      <c r="ICX6" s="200"/>
      <c r="ICY6" s="200"/>
      <c r="ICZ6" s="200"/>
      <c r="IDA6" s="200"/>
      <c r="IDB6" s="200"/>
      <c r="IDC6" s="200"/>
      <c r="IDD6" s="200"/>
      <c r="IDE6" s="200"/>
      <c r="IDF6" s="200"/>
      <c r="IDG6" s="200"/>
      <c r="IDH6" s="200"/>
      <c r="IDI6" s="200"/>
      <c r="IDJ6" s="200"/>
      <c r="IDK6" s="200"/>
      <c r="IDL6" s="200"/>
      <c r="IDM6" s="200"/>
      <c r="IDN6" s="200"/>
      <c r="IDO6" s="200"/>
      <c r="IDP6" s="200"/>
      <c r="IDQ6" s="200"/>
      <c r="IDR6" s="200"/>
      <c r="IDS6" s="200"/>
      <c r="IDT6" s="200"/>
      <c r="IDU6" s="200"/>
      <c r="IDV6" s="200"/>
      <c r="IDW6" s="200"/>
      <c r="IDX6" s="200"/>
      <c r="IDY6" s="200"/>
      <c r="IDZ6" s="200"/>
      <c r="IEA6" s="200"/>
      <c r="IEB6" s="200"/>
      <c r="IEC6" s="200"/>
      <c r="IED6" s="200"/>
      <c r="IEE6" s="200"/>
      <c r="IEF6" s="200"/>
      <c r="IEG6" s="200"/>
      <c r="IEH6" s="200"/>
      <c r="IEI6" s="200"/>
      <c r="IEJ6" s="200"/>
      <c r="IEK6" s="200"/>
      <c r="IEL6" s="200"/>
      <c r="IEM6" s="200"/>
      <c r="IEN6" s="200"/>
      <c r="IEO6" s="200"/>
      <c r="IEP6" s="200"/>
      <c r="IEQ6" s="200"/>
      <c r="IER6" s="200"/>
      <c r="IES6" s="200"/>
      <c r="IET6" s="200"/>
      <c r="IEU6" s="200"/>
      <c r="IEV6" s="200"/>
      <c r="IEW6" s="200"/>
      <c r="IEX6" s="200"/>
      <c r="IEY6" s="200"/>
      <c r="IEZ6" s="200"/>
      <c r="IFA6" s="200"/>
      <c r="IFB6" s="200"/>
      <c r="IFC6" s="200"/>
      <c r="IFD6" s="200"/>
      <c r="IFE6" s="200"/>
      <c r="IFF6" s="200"/>
      <c r="IFG6" s="200"/>
      <c r="IFH6" s="200"/>
      <c r="IFI6" s="200"/>
      <c r="IFJ6" s="200"/>
      <c r="IFK6" s="200"/>
      <c r="IFL6" s="200"/>
      <c r="IFM6" s="200"/>
      <c r="IFN6" s="200"/>
      <c r="IFO6" s="200"/>
      <c r="IFP6" s="200"/>
      <c r="IFQ6" s="200"/>
      <c r="IFR6" s="200"/>
      <c r="IFS6" s="200"/>
      <c r="IFT6" s="200"/>
      <c r="IFU6" s="200"/>
      <c r="IFV6" s="200"/>
      <c r="IFW6" s="200"/>
      <c r="IFX6" s="200"/>
      <c r="IFY6" s="200"/>
      <c r="IFZ6" s="200"/>
      <c r="IGA6" s="200"/>
      <c r="IGB6" s="200"/>
      <c r="IGC6" s="200"/>
      <c r="IGD6" s="200"/>
      <c r="IGE6" s="200"/>
      <c r="IGF6" s="200"/>
      <c r="IGG6" s="200"/>
      <c r="IGH6" s="200"/>
      <c r="IGI6" s="200"/>
      <c r="IGJ6" s="200"/>
      <c r="IGK6" s="200"/>
      <c r="IGL6" s="200"/>
      <c r="IGM6" s="200"/>
      <c r="IGN6" s="200"/>
      <c r="IGO6" s="200"/>
      <c r="IGP6" s="200"/>
      <c r="IGQ6" s="200"/>
      <c r="IGR6" s="200"/>
      <c r="IGS6" s="200"/>
      <c r="IGT6" s="200"/>
      <c r="IGU6" s="200"/>
      <c r="IGV6" s="200"/>
      <c r="IGW6" s="200"/>
      <c r="IGX6" s="200"/>
      <c r="IGY6" s="200"/>
      <c r="IGZ6" s="200"/>
      <c r="IHA6" s="200"/>
      <c r="IHB6" s="200"/>
      <c r="IHC6" s="200"/>
      <c r="IHD6" s="200"/>
      <c r="IHE6" s="200"/>
      <c r="IHF6" s="200"/>
      <c r="IHG6" s="200"/>
      <c r="IHH6" s="200"/>
      <c r="IHI6" s="200"/>
      <c r="IHJ6" s="200"/>
      <c r="IHK6" s="200"/>
      <c r="IHL6" s="200"/>
      <c r="IHM6" s="200"/>
      <c r="IHN6" s="200"/>
      <c r="IHO6" s="200"/>
      <c r="IHP6" s="200"/>
      <c r="IHQ6" s="200"/>
      <c r="IHR6" s="200"/>
      <c r="IHS6" s="200"/>
      <c r="IHT6" s="200"/>
      <c r="IHU6" s="200"/>
      <c r="IHV6" s="200"/>
      <c r="IHW6" s="200"/>
      <c r="IHX6" s="200"/>
      <c r="IHY6" s="200"/>
      <c r="IHZ6" s="200"/>
      <c r="IIA6" s="200"/>
      <c r="IIB6" s="200"/>
      <c r="IIC6" s="200"/>
      <c r="IID6" s="200"/>
      <c r="IIE6" s="200"/>
      <c r="IIF6" s="200"/>
      <c r="IIG6" s="200"/>
      <c r="IIH6" s="200"/>
      <c r="III6" s="200"/>
      <c r="IIJ6" s="200"/>
      <c r="IIK6" s="200"/>
      <c r="IIL6" s="200"/>
      <c r="IIM6" s="200"/>
      <c r="IIN6" s="200"/>
      <c r="IIO6" s="200"/>
      <c r="IIP6" s="200"/>
      <c r="IIQ6" s="200"/>
      <c r="IIR6" s="200"/>
      <c r="IIS6" s="200"/>
      <c r="IIT6" s="200"/>
      <c r="IIU6" s="200"/>
      <c r="IIV6" s="200"/>
      <c r="IIW6" s="200"/>
      <c r="IIX6" s="200"/>
      <c r="IIY6" s="200"/>
      <c r="IIZ6" s="200"/>
      <c r="IJA6" s="200"/>
      <c r="IJB6" s="200"/>
      <c r="IJC6" s="200"/>
      <c r="IJD6" s="200"/>
      <c r="IJE6" s="200"/>
      <c r="IJF6" s="200"/>
      <c r="IJG6" s="200"/>
      <c r="IJH6" s="200"/>
      <c r="IJI6" s="200"/>
      <c r="IJJ6" s="200"/>
      <c r="IJK6" s="200"/>
      <c r="IJL6" s="200"/>
      <c r="IJM6" s="200"/>
      <c r="IJN6" s="200"/>
      <c r="IJO6" s="200"/>
      <c r="IJP6" s="200"/>
      <c r="IJQ6" s="200"/>
      <c r="IJR6" s="200"/>
      <c r="IJS6" s="200"/>
      <c r="IJT6" s="200"/>
      <c r="IJU6" s="200"/>
      <c r="IJV6" s="200"/>
      <c r="IJW6" s="200"/>
      <c r="IJX6" s="200"/>
      <c r="IJY6" s="200"/>
      <c r="IJZ6" s="200"/>
      <c r="IKA6" s="200"/>
      <c r="IKB6" s="200"/>
      <c r="IKC6" s="200"/>
      <c r="IKD6" s="200"/>
      <c r="IKE6" s="200"/>
      <c r="IKF6" s="200"/>
      <c r="IKG6" s="200"/>
      <c r="IKH6" s="200"/>
      <c r="IKI6" s="200"/>
      <c r="IKJ6" s="200"/>
      <c r="IKK6" s="200"/>
      <c r="IKL6" s="200"/>
      <c r="IKM6" s="200"/>
      <c r="IKN6" s="200"/>
      <c r="IKO6" s="200"/>
      <c r="IKP6" s="200"/>
      <c r="IKQ6" s="200"/>
      <c r="IKR6" s="200"/>
      <c r="IKS6" s="200"/>
      <c r="IKT6" s="200"/>
      <c r="IKU6" s="200"/>
      <c r="IKV6" s="200"/>
      <c r="IKW6" s="200"/>
      <c r="IKX6" s="200"/>
      <c r="IKY6" s="200"/>
      <c r="IKZ6" s="200"/>
      <c r="ILA6" s="200"/>
      <c r="ILB6" s="200"/>
      <c r="ILC6" s="200"/>
      <c r="ILD6" s="200"/>
      <c r="ILE6" s="200"/>
      <c r="ILF6" s="200"/>
      <c r="ILG6" s="200"/>
      <c r="ILH6" s="200"/>
      <c r="ILI6" s="200"/>
      <c r="ILJ6" s="200"/>
      <c r="ILK6" s="200"/>
      <c r="ILL6" s="200"/>
      <c r="ILM6" s="200"/>
      <c r="ILN6" s="200"/>
      <c r="ILO6" s="200"/>
      <c r="ILP6" s="200"/>
      <c r="ILQ6" s="200"/>
      <c r="ILR6" s="200"/>
      <c r="ILS6" s="200"/>
      <c r="ILT6" s="200"/>
      <c r="ILU6" s="200"/>
      <c r="ILV6" s="200"/>
      <c r="ILW6" s="200"/>
      <c r="ILX6" s="200"/>
      <c r="ILY6" s="200"/>
      <c r="ILZ6" s="200"/>
      <c r="IMA6" s="200"/>
      <c r="IMB6" s="200"/>
      <c r="IMC6" s="200"/>
      <c r="IMD6" s="200"/>
      <c r="IME6" s="200"/>
      <c r="IMF6" s="200"/>
      <c r="IMG6" s="200"/>
      <c r="IMH6" s="200"/>
      <c r="IMI6" s="200"/>
      <c r="IMJ6" s="200"/>
      <c r="IMK6" s="200"/>
      <c r="IML6" s="200"/>
      <c r="IMM6" s="200"/>
      <c r="IMN6" s="200"/>
      <c r="IMO6" s="200"/>
      <c r="IMP6" s="200"/>
      <c r="IMQ6" s="200"/>
      <c r="IMR6" s="200"/>
      <c r="IMS6" s="200"/>
      <c r="IMT6" s="200"/>
      <c r="IMU6" s="200"/>
      <c r="IMV6" s="200"/>
      <c r="IMW6" s="200"/>
      <c r="IMX6" s="200"/>
      <c r="IMY6" s="200"/>
      <c r="IMZ6" s="200"/>
      <c r="INA6" s="200"/>
      <c r="INB6" s="200"/>
      <c r="INC6" s="200"/>
      <c r="IND6" s="200"/>
      <c r="INE6" s="200"/>
      <c r="INF6" s="200"/>
      <c r="ING6" s="200"/>
      <c r="INH6" s="200"/>
      <c r="INI6" s="200"/>
      <c r="INJ6" s="200"/>
      <c r="INK6" s="200"/>
      <c r="INL6" s="200"/>
      <c r="INM6" s="200"/>
      <c r="INN6" s="200"/>
      <c r="INO6" s="200"/>
      <c r="INP6" s="200"/>
      <c r="INQ6" s="200"/>
      <c r="INR6" s="200"/>
      <c r="INS6" s="200"/>
      <c r="INT6" s="200"/>
      <c r="INU6" s="200"/>
      <c r="INV6" s="200"/>
      <c r="INW6" s="200"/>
      <c r="INX6" s="200"/>
      <c r="INY6" s="200"/>
      <c r="INZ6" s="200"/>
      <c r="IOA6" s="200"/>
      <c r="IOB6" s="200"/>
      <c r="IOC6" s="200"/>
      <c r="IOD6" s="200"/>
      <c r="IOE6" s="200"/>
      <c r="IOF6" s="200"/>
      <c r="IOG6" s="200"/>
      <c r="IOH6" s="200"/>
      <c r="IOI6" s="200"/>
      <c r="IOJ6" s="200"/>
      <c r="IOK6" s="200"/>
      <c r="IOL6" s="200"/>
      <c r="IOM6" s="200"/>
      <c r="ION6" s="200"/>
      <c r="IOO6" s="200"/>
      <c r="IOP6" s="200"/>
      <c r="IOQ6" s="200"/>
      <c r="IOR6" s="200"/>
      <c r="IOS6" s="200"/>
      <c r="IOT6" s="200"/>
      <c r="IOU6" s="200"/>
      <c r="IOV6" s="200"/>
      <c r="IOW6" s="200"/>
      <c r="IOX6" s="200"/>
      <c r="IOY6" s="200"/>
      <c r="IOZ6" s="200"/>
      <c r="IPA6" s="200"/>
      <c r="IPB6" s="200"/>
      <c r="IPC6" s="200"/>
      <c r="IPD6" s="200"/>
      <c r="IPE6" s="200"/>
      <c r="IPF6" s="200"/>
      <c r="IPG6" s="200"/>
      <c r="IPH6" s="200"/>
      <c r="IPI6" s="200"/>
      <c r="IPJ6" s="200"/>
      <c r="IPK6" s="200"/>
      <c r="IPL6" s="200"/>
      <c r="IPM6" s="200"/>
      <c r="IPN6" s="200"/>
      <c r="IPO6" s="200"/>
      <c r="IPP6" s="200"/>
      <c r="IPQ6" s="200"/>
      <c r="IPR6" s="200"/>
      <c r="IPS6" s="200"/>
      <c r="IPT6" s="200"/>
      <c r="IPU6" s="200"/>
      <c r="IPV6" s="200"/>
      <c r="IPW6" s="200"/>
      <c r="IPX6" s="200"/>
      <c r="IPY6" s="200"/>
      <c r="IPZ6" s="200"/>
      <c r="IQA6" s="200"/>
      <c r="IQB6" s="200"/>
      <c r="IQC6" s="200"/>
      <c r="IQD6" s="200"/>
      <c r="IQE6" s="200"/>
      <c r="IQF6" s="200"/>
      <c r="IQG6" s="200"/>
      <c r="IQH6" s="200"/>
      <c r="IQI6" s="200"/>
      <c r="IQJ6" s="200"/>
      <c r="IQK6" s="200"/>
      <c r="IQL6" s="200"/>
      <c r="IQM6" s="200"/>
      <c r="IQN6" s="200"/>
      <c r="IQO6" s="200"/>
      <c r="IQP6" s="200"/>
      <c r="IQQ6" s="200"/>
      <c r="IQR6" s="200"/>
      <c r="IQS6" s="200"/>
      <c r="IQT6" s="200"/>
      <c r="IQU6" s="200"/>
      <c r="IQV6" s="200"/>
      <c r="IQW6" s="200"/>
      <c r="IQX6" s="200"/>
      <c r="IQY6" s="200"/>
      <c r="IQZ6" s="200"/>
      <c r="IRA6" s="200"/>
      <c r="IRB6" s="200"/>
      <c r="IRC6" s="200"/>
      <c r="IRD6" s="200"/>
      <c r="IRE6" s="200"/>
      <c r="IRF6" s="200"/>
      <c r="IRG6" s="200"/>
      <c r="IRH6" s="200"/>
      <c r="IRI6" s="200"/>
      <c r="IRJ6" s="200"/>
      <c r="IRK6" s="200"/>
      <c r="IRL6" s="200"/>
      <c r="IRM6" s="200"/>
      <c r="IRN6" s="200"/>
      <c r="IRO6" s="200"/>
      <c r="IRP6" s="200"/>
      <c r="IRQ6" s="200"/>
      <c r="IRR6" s="200"/>
      <c r="IRS6" s="200"/>
      <c r="IRT6" s="200"/>
      <c r="IRU6" s="200"/>
      <c r="IRV6" s="200"/>
      <c r="IRW6" s="200"/>
      <c r="IRX6" s="200"/>
      <c r="IRY6" s="200"/>
      <c r="IRZ6" s="200"/>
      <c r="ISA6" s="200"/>
      <c r="ISB6" s="200"/>
      <c r="ISC6" s="200"/>
      <c r="ISD6" s="200"/>
      <c r="ISE6" s="200"/>
      <c r="ISF6" s="200"/>
      <c r="ISG6" s="200"/>
      <c r="ISH6" s="200"/>
      <c r="ISI6" s="200"/>
      <c r="ISJ6" s="200"/>
      <c r="ISK6" s="200"/>
      <c r="ISL6" s="200"/>
      <c r="ISM6" s="200"/>
      <c r="ISN6" s="200"/>
      <c r="ISO6" s="200"/>
      <c r="ISP6" s="200"/>
      <c r="ISQ6" s="200"/>
      <c r="ISR6" s="200"/>
      <c r="ISS6" s="200"/>
      <c r="IST6" s="200"/>
      <c r="ISU6" s="200"/>
      <c r="ISV6" s="200"/>
      <c r="ISW6" s="200"/>
      <c r="ISX6" s="200"/>
      <c r="ISY6" s="200"/>
      <c r="ISZ6" s="200"/>
      <c r="ITA6" s="200"/>
      <c r="ITB6" s="200"/>
      <c r="ITC6" s="200"/>
      <c r="ITD6" s="200"/>
      <c r="ITE6" s="200"/>
      <c r="ITF6" s="200"/>
      <c r="ITG6" s="200"/>
      <c r="ITH6" s="200"/>
      <c r="ITI6" s="200"/>
      <c r="ITJ6" s="200"/>
      <c r="ITK6" s="200"/>
      <c r="ITL6" s="200"/>
      <c r="ITM6" s="200"/>
      <c r="ITN6" s="200"/>
      <c r="ITO6" s="200"/>
      <c r="ITP6" s="200"/>
      <c r="ITQ6" s="200"/>
      <c r="ITR6" s="200"/>
      <c r="ITS6" s="200"/>
      <c r="ITT6" s="200"/>
      <c r="ITU6" s="200"/>
      <c r="ITV6" s="200"/>
      <c r="ITW6" s="200"/>
      <c r="ITX6" s="200"/>
      <c r="ITY6" s="200"/>
      <c r="ITZ6" s="200"/>
      <c r="IUA6" s="200"/>
      <c r="IUB6" s="200"/>
      <c r="IUC6" s="200"/>
      <c r="IUD6" s="200"/>
      <c r="IUE6" s="200"/>
      <c r="IUF6" s="200"/>
      <c r="IUG6" s="200"/>
      <c r="IUH6" s="200"/>
      <c r="IUI6" s="200"/>
      <c r="IUJ6" s="200"/>
      <c r="IUK6" s="200"/>
      <c r="IUL6" s="200"/>
      <c r="IUM6" s="200"/>
      <c r="IUN6" s="200"/>
      <c r="IUO6" s="200"/>
      <c r="IUP6" s="200"/>
      <c r="IUQ6" s="200"/>
      <c r="IUR6" s="200"/>
      <c r="IUS6" s="200"/>
      <c r="IUT6" s="200"/>
      <c r="IUU6" s="200"/>
      <c r="IUV6" s="200"/>
      <c r="IUW6" s="200"/>
      <c r="IUX6" s="200"/>
      <c r="IUY6" s="200"/>
      <c r="IUZ6" s="200"/>
      <c r="IVA6" s="200"/>
      <c r="IVB6" s="200"/>
      <c r="IVC6" s="200"/>
      <c r="IVD6" s="200"/>
      <c r="IVE6" s="200"/>
      <c r="IVF6" s="200"/>
      <c r="IVG6" s="200"/>
      <c r="IVH6" s="200"/>
      <c r="IVI6" s="200"/>
      <c r="IVJ6" s="200"/>
      <c r="IVK6" s="200"/>
      <c r="IVL6" s="200"/>
      <c r="IVM6" s="200"/>
      <c r="IVN6" s="200"/>
      <c r="IVO6" s="200"/>
      <c r="IVP6" s="200"/>
      <c r="IVQ6" s="200"/>
      <c r="IVR6" s="200"/>
      <c r="IVS6" s="200"/>
      <c r="IVT6" s="200"/>
      <c r="IVU6" s="200"/>
      <c r="IVV6" s="200"/>
      <c r="IVW6" s="200"/>
      <c r="IVX6" s="200"/>
      <c r="IVY6" s="200"/>
      <c r="IVZ6" s="200"/>
      <c r="IWA6" s="200"/>
      <c r="IWB6" s="200"/>
      <c r="IWC6" s="200"/>
      <c r="IWD6" s="200"/>
      <c r="IWE6" s="200"/>
      <c r="IWF6" s="200"/>
      <c r="IWG6" s="200"/>
      <c r="IWH6" s="200"/>
      <c r="IWI6" s="200"/>
      <c r="IWJ6" s="200"/>
      <c r="IWK6" s="200"/>
      <c r="IWL6" s="200"/>
      <c r="IWM6" s="200"/>
      <c r="IWN6" s="200"/>
      <c r="IWO6" s="200"/>
      <c r="IWP6" s="200"/>
      <c r="IWQ6" s="200"/>
      <c r="IWR6" s="200"/>
      <c r="IWS6" s="200"/>
      <c r="IWT6" s="200"/>
      <c r="IWU6" s="200"/>
      <c r="IWV6" s="200"/>
      <c r="IWW6" s="200"/>
      <c r="IWX6" s="200"/>
      <c r="IWY6" s="200"/>
      <c r="IWZ6" s="200"/>
      <c r="IXA6" s="200"/>
      <c r="IXB6" s="200"/>
      <c r="IXC6" s="200"/>
      <c r="IXD6" s="200"/>
      <c r="IXE6" s="200"/>
      <c r="IXF6" s="200"/>
      <c r="IXG6" s="200"/>
      <c r="IXH6" s="200"/>
      <c r="IXI6" s="200"/>
      <c r="IXJ6" s="200"/>
      <c r="IXK6" s="200"/>
      <c r="IXL6" s="200"/>
      <c r="IXM6" s="200"/>
      <c r="IXN6" s="200"/>
      <c r="IXO6" s="200"/>
      <c r="IXP6" s="200"/>
      <c r="IXQ6" s="200"/>
      <c r="IXR6" s="200"/>
      <c r="IXS6" s="200"/>
      <c r="IXT6" s="200"/>
      <c r="IXU6" s="200"/>
      <c r="IXV6" s="200"/>
      <c r="IXW6" s="200"/>
      <c r="IXX6" s="200"/>
      <c r="IXY6" s="200"/>
      <c r="IXZ6" s="200"/>
      <c r="IYA6" s="200"/>
      <c r="IYB6" s="200"/>
      <c r="IYC6" s="200"/>
      <c r="IYD6" s="200"/>
      <c r="IYE6" s="200"/>
      <c r="IYF6" s="200"/>
      <c r="IYG6" s="200"/>
      <c r="IYH6" s="200"/>
      <c r="IYI6" s="200"/>
      <c r="IYJ6" s="200"/>
      <c r="IYK6" s="200"/>
      <c r="IYL6" s="200"/>
      <c r="IYM6" s="200"/>
      <c r="IYN6" s="200"/>
      <c r="IYO6" s="200"/>
      <c r="IYP6" s="200"/>
      <c r="IYQ6" s="200"/>
      <c r="IYR6" s="200"/>
      <c r="IYS6" s="200"/>
      <c r="IYT6" s="200"/>
      <c r="IYU6" s="200"/>
      <c r="IYV6" s="200"/>
      <c r="IYW6" s="200"/>
      <c r="IYX6" s="200"/>
      <c r="IYY6" s="200"/>
      <c r="IYZ6" s="200"/>
      <c r="IZA6" s="200"/>
      <c r="IZB6" s="200"/>
      <c r="IZC6" s="200"/>
      <c r="IZD6" s="200"/>
      <c r="IZE6" s="200"/>
      <c r="IZF6" s="200"/>
      <c r="IZG6" s="200"/>
      <c r="IZH6" s="200"/>
      <c r="IZI6" s="200"/>
      <c r="IZJ6" s="200"/>
      <c r="IZK6" s="200"/>
      <c r="IZL6" s="200"/>
      <c r="IZM6" s="200"/>
      <c r="IZN6" s="200"/>
      <c r="IZO6" s="200"/>
      <c r="IZP6" s="200"/>
      <c r="IZQ6" s="200"/>
      <c r="IZR6" s="200"/>
      <c r="IZS6" s="200"/>
      <c r="IZT6" s="200"/>
      <c r="IZU6" s="200"/>
      <c r="IZV6" s="200"/>
      <c r="IZW6" s="200"/>
      <c r="IZX6" s="200"/>
      <c r="IZY6" s="200"/>
      <c r="IZZ6" s="200"/>
      <c r="JAA6" s="200"/>
      <c r="JAB6" s="200"/>
      <c r="JAC6" s="200"/>
      <c r="JAD6" s="200"/>
      <c r="JAE6" s="200"/>
      <c r="JAF6" s="200"/>
      <c r="JAG6" s="200"/>
      <c r="JAH6" s="200"/>
      <c r="JAI6" s="200"/>
      <c r="JAJ6" s="200"/>
      <c r="JAK6" s="200"/>
      <c r="JAL6" s="200"/>
      <c r="JAM6" s="200"/>
      <c r="JAN6" s="200"/>
      <c r="JAO6" s="200"/>
      <c r="JAP6" s="200"/>
      <c r="JAQ6" s="200"/>
      <c r="JAR6" s="200"/>
      <c r="JAS6" s="200"/>
      <c r="JAT6" s="200"/>
      <c r="JAU6" s="200"/>
      <c r="JAV6" s="200"/>
      <c r="JAW6" s="200"/>
      <c r="JAX6" s="200"/>
      <c r="JAY6" s="200"/>
      <c r="JAZ6" s="200"/>
      <c r="JBA6" s="200"/>
      <c r="JBB6" s="200"/>
      <c r="JBC6" s="200"/>
      <c r="JBD6" s="200"/>
      <c r="JBE6" s="200"/>
      <c r="JBF6" s="200"/>
      <c r="JBG6" s="200"/>
      <c r="JBH6" s="200"/>
      <c r="JBI6" s="200"/>
      <c r="JBJ6" s="200"/>
      <c r="JBK6" s="200"/>
      <c r="JBL6" s="200"/>
      <c r="JBM6" s="200"/>
      <c r="JBN6" s="200"/>
      <c r="JBO6" s="200"/>
      <c r="JBP6" s="200"/>
      <c r="JBQ6" s="200"/>
      <c r="JBR6" s="200"/>
      <c r="JBS6" s="200"/>
      <c r="JBT6" s="200"/>
      <c r="JBU6" s="200"/>
      <c r="JBV6" s="200"/>
      <c r="JBW6" s="200"/>
      <c r="JBX6" s="200"/>
      <c r="JBY6" s="200"/>
      <c r="JBZ6" s="200"/>
      <c r="JCA6" s="200"/>
      <c r="JCB6" s="200"/>
      <c r="JCC6" s="200"/>
      <c r="JCD6" s="200"/>
      <c r="JCE6" s="200"/>
      <c r="JCF6" s="200"/>
      <c r="JCG6" s="200"/>
      <c r="JCH6" s="200"/>
      <c r="JCI6" s="200"/>
      <c r="JCJ6" s="200"/>
      <c r="JCK6" s="200"/>
      <c r="JCL6" s="200"/>
      <c r="JCM6" s="200"/>
      <c r="JCN6" s="200"/>
      <c r="JCO6" s="200"/>
      <c r="JCP6" s="200"/>
      <c r="JCQ6" s="200"/>
      <c r="JCR6" s="200"/>
      <c r="JCS6" s="200"/>
      <c r="JCT6" s="200"/>
      <c r="JCU6" s="200"/>
      <c r="JCV6" s="200"/>
      <c r="JCW6" s="200"/>
      <c r="JCX6" s="200"/>
      <c r="JCY6" s="200"/>
      <c r="JCZ6" s="200"/>
      <c r="JDA6" s="200"/>
      <c r="JDB6" s="200"/>
      <c r="JDC6" s="200"/>
      <c r="JDD6" s="200"/>
      <c r="JDE6" s="200"/>
      <c r="JDF6" s="200"/>
      <c r="JDG6" s="200"/>
      <c r="JDH6" s="200"/>
      <c r="JDI6" s="200"/>
      <c r="JDJ6" s="200"/>
      <c r="JDK6" s="200"/>
      <c r="JDL6" s="200"/>
      <c r="JDM6" s="200"/>
      <c r="JDN6" s="200"/>
      <c r="JDO6" s="200"/>
      <c r="JDP6" s="200"/>
      <c r="JDQ6" s="200"/>
      <c r="JDR6" s="200"/>
      <c r="JDS6" s="200"/>
      <c r="JDT6" s="200"/>
      <c r="JDU6" s="200"/>
      <c r="JDV6" s="200"/>
      <c r="JDW6" s="200"/>
      <c r="JDX6" s="200"/>
      <c r="JDY6" s="200"/>
      <c r="JDZ6" s="200"/>
      <c r="JEA6" s="200"/>
      <c r="JEB6" s="200"/>
      <c r="JEC6" s="200"/>
      <c r="JED6" s="200"/>
      <c r="JEE6" s="200"/>
      <c r="JEF6" s="200"/>
      <c r="JEG6" s="200"/>
      <c r="JEH6" s="200"/>
      <c r="JEI6" s="200"/>
      <c r="JEJ6" s="200"/>
      <c r="JEK6" s="200"/>
      <c r="JEL6" s="200"/>
      <c r="JEM6" s="200"/>
      <c r="JEN6" s="200"/>
      <c r="JEO6" s="200"/>
      <c r="JEP6" s="200"/>
      <c r="JEQ6" s="200"/>
      <c r="JER6" s="200"/>
      <c r="JES6" s="200"/>
      <c r="JET6" s="200"/>
      <c r="JEU6" s="200"/>
      <c r="JEV6" s="200"/>
      <c r="JEW6" s="200"/>
      <c r="JEX6" s="200"/>
      <c r="JEY6" s="200"/>
      <c r="JEZ6" s="200"/>
      <c r="JFA6" s="200"/>
      <c r="JFB6" s="200"/>
      <c r="JFC6" s="200"/>
      <c r="JFD6" s="200"/>
      <c r="JFE6" s="200"/>
      <c r="JFF6" s="200"/>
      <c r="JFG6" s="200"/>
      <c r="JFH6" s="200"/>
      <c r="JFI6" s="200"/>
      <c r="JFJ6" s="200"/>
      <c r="JFK6" s="200"/>
      <c r="JFL6" s="200"/>
      <c r="JFM6" s="200"/>
      <c r="JFN6" s="200"/>
      <c r="JFO6" s="200"/>
      <c r="JFP6" s="200"/>
      <c r="JFQ6" s="200"/>
      <c r="JFR6" s="200"/>
      <c r="JFS6" s="200"/>
      <c r="JFT6" s="200"/>
      <c r="JFU6" s="200"/>
      <c r="JFV6" s="200"/>
      <c r="JFW6" s="200"/>
      <c r="JFX6" s="200"/>
      <c r="JFY6" s="200"/>
      <c r="JFZ6" s="200"/>
      <c r="JGA6" s="200"/>
      <c r="JGB6" s="200"/>
      <c r="JGC6" s="200"/>
      <c r="JGD6" s="200"/>
      <c r="JGE6" s="200"/>
      <c r="JGF6" s="200"/>
      <c r="JGG6" s="200"/>
      <c r="JGH6" s="200"/>
      <c r="JGI6" s="200"/>
      <c r="JGJ6" s="200"/>
      <c r="JGK6" s="200"/>
      <c r="JGL6" s="200"/>
      <c r="JGM6" s="200"/>
      <c r="JGN6" s="200"/>
      <c r="JGO6" s="200"/>
      <c r="JGP6" s="200"/>
      <c r="JGQ6" s="200"/>
      <c r="JGR6" s="200"/>
      <c r="JGS6" s="200"/>
      <c r="JGT6" s="200"/>
      <c r="JGU6" s="200"/>
      <c r="JGV6" s="200"/>
      <c r="JGW6" s="200"/>
      <c r="JGX6" s="200"/>
      <c r="JGY6" s="200"/>
      <c r="JGZ6" s="200"/>
      <c r="JHA6" s="200"/>
      <c r="JHB6" s="200"/>
      <c r="JHC6" s="200"/>
      <c r="JHD6" s="200"/>
      <c r="JHE6" s="200"/>
      <c r="JHF6" s="200"/>
      <c r="JHG6" s="200"/>
      <c r="JHH6" s="200"/>
      <c r="JHI6" s="200"/>
      <c r="JHJ6" s="200"/>
      <c r="JHK6" s="200"/>
      <c r="JHL6" s="200"/>
      <c r="JHM6" s="200"/>
      <c r="JHN6" s="200"/>
      <c r="JHO6" s="200"/>
      <c r="JHP6" s="200"/>
      <c r="JHQ6" s="200"/>
      <c r="JHR6" s="200"/>
      <c r="JHS6" s="200"/>
      <c r="JHT6" s="200"/>
      <c r="JHU6" s="200"/>
      <c r="JHV6" s="200"/>
      <c r="JHW6" s="200"/>
      <c r="JHX6" s="200"/>
      <c r="JHY6" s="200"/>
      <c r="JHZ6" s="200"/>
      <c r="JIA6" s="200"/>
      <c r="JIB6" s="200"/>
      <c r="JIC6" s="200"/>
      <c r="JID6" s="200"/>
      <c r="JIE6" s="200"/>
      <c r="JIF6" s="200"/>
      <c r="JIG6" s="200"/>
      <c r="JIH6" s="200"/>
      <c r="JII6" s="200"/>
      <c r="JIJ6" s="200"/>
      <c r="JIK6" s="200"/>
      <c r="JIL6" s="200"/>
      <c r="JIM6" s="200"/>
      <c r="JIN6" s="200"/>
      <c r="JIO6" s="200"/>
      <c r="JIP6" s="200"/>
      <c r="JIQ6" s="200"/>
      <c r="JIR6" s="200"/>
      <c r="JIS6" s="200"/>
      <c r="JIT6" s="200"/>
      <c r="JIU6" s="200"/>
      <c r="JIV6" s="200"/>
      <c r="JIW6" s="200"/>
      <c r="JIX6" s="200"/>
      <c r="JIY6" s="200"/>
      <c r="JIZ6" s="200"/>
      <c r="JJA6" s="200"/>
      <c r="JJB6" s="200"/>
      <c r="JJC6" s="200"/>
      <c r="JJD6" s="200"/>
      <c r="JJE6" s="200"/>
      <c r="JJF6" s="200"/>
      <c r="JJG6" s="200"/>
      <c r="JJH6" s="200"/>
      <c r="JJI6" s="200"/>
      <c r="JJJ6" s="200"/>
      <c r="JJK6" s="200"/>
      <c r="JJL6" s="200"/>
      <c r="JJM6" s="200"/>
      <c r="JJN6" s="200"/>
      <c r="JJO6" s="200"/>
      <c r="JJP6" s="200"/>
      <c r="JJQ6" s="200"/>
      <c r="JJR6" s="200"/>
      <c r="JJS6" s="200"/>
      <c r="JJT6" s="200"/>
      <c r="JJU6" s="200"/>
      <c r="JJV6" s="200"/>
      <c r="JJW6" s="200"/>
      <c r="JJX6" s="200"/>
      <c r="JJY6" s="200"/>
      <c r="JJZ6" s="200"/>
      <c r="JKA6" s="200"/>
      <c r="JKB6" s="200"/>
      <c r="JKC6" s="200"/>
      <c r="JKD6" s="200"/>
      <c r="JKE6" s="200"/>
      <c r="JKF6" s="200"/>
      <c r="JKG6" s="200"/>
      <c r="JKH6" s="200"/>
      <c r="JKI6" s="200"/>
      <c r="JKJ6" s="200"/>
      <c r="JKK6" s="200"/>
      <c r="JKL6" s="200"/>
      <c r="JKM6" s="200"/>
      <c r="JKN6" s="200"/>
      <c r="JKO6" s="200"/>
      <c r="JKP6" s="200"/>
      <c r="JKQ6" s="200"/>
      <c r="JKR6" s="200"/>
      <c r="JKS6" s="200"/>
      <c r="JKT6" s="200"/>
      <c r="JKU6" s="200"/>
      <c r="JKV6" s="200"/>
      <c r="JKW6" s="200"/>
      <c r="JKX6" s="200"/>
      <c r="JKY6" s="200"/>
      <c r="JKZ6" s="200"/>
      <c r="JLA6" s="200"/>
      <c r="JLB6" s="200"/>
      <c r="JLC6" s="200"/>
      <c r="JLD6" s="200"/>
      <c r="JLE6" s="200"/>
      <c r="JLF6" s="200"/>
      <c r="JLG6" s="200"/>
      <c r="JLH6" s="200"/>
      <c r="JLI6" s="200"/>
      <c r="JLJ6" s="200"/>
      <c r="JLK6" s="200"/>
      <c r="JLL6" s="200"/>
      <c r="JLM6" s="200"/>
      <c r="JLN6" s="200"/>
      <c r="JLO6" s="200"/>
      <c r="JLP6" s="200"/>
      <c r="JLQ6" s="200"/>
      <c r="JLR6" s="200"/>
      <c r="JLS6" s="200"/>
      <c r="JLT6" s="200"/>
      <c r="JLU6" s="200"/>
      <c r="JLV6" s="200"/>
      <c r="JLW6" s="200"/>
      <c r="JLX6" s="200"/>
      <c r="JLY6" s="200"/>
      <c r="JLZ6" s="200"/>
      <c r="JMA6" s="200"/>
      <c r="JMB6" s="200"/>
      <c r="JMC6" s="200"/>
      <c r="JMD6" s="200"/>
      <c r="JME6" s="200"/>
      <c r="JMF6" s="200"/>
      <c r="JMG6" s="200"/>
      <c r="JMH6" s="200"/>
      <c r="JMI6" s="200"/>
      <c r="JMJ6" s="200"/>
      <c r="JMK6" s="200"/>
      <c r="JML6" s="200"/>
      <c r="JMM6" s="200"/>
      <c r="JMN6" s="200"/>
      <c r="JMO6" s="200"/>
      <c r="JMP6" s="200"/>
      <c r="JMQ6" s="200"/>
      <c r="JMR6" s="200"/>
      <c r="JMS6" s="200"/>
      <c r="JMT6" s="200"/>
      <c r="JMU6" s="200"/>
      <c r="JMV6" s="200"/>
      <c r="JMW6" s="200"/>
      <c r="JMX6" s="200"/>
      <c r="JMY6" s="200"/>
      <c r="JMZ6" s="200"/>
      <c r="JNA6" s="200"/>
      <c r="JNB6" s="200"/>
      <c r="JNC6" s="200"/>
      <c r="JND6" s="200"/>
      <c r="JNE6" s="200"/>
      <c r="JNF6" s="200"/>
      <c r="JNG6" s="200"/>
      <c r="JNH6" s="200"/>
      <c r="JNI6" s="200"/>
      <c r="JNJ6" s="200"/>
      <c r="JNK6" s="200"/>
      <c r="JNL6" s="200"/>
      <c r="JNM6" s="200"/>
      <c r="JNN6" s="200"/>
      <c r="JNO6" s="200"/>
      <c r="JNP6" s="200"/>
      <c r="JNQ6" s="200"/>
      <c r="JNR6" s="200"/>
      <c r="JNS6" s="200"/>
      <c r="JNT6" s="200"/>
      <c r="JNU6" s="200"/>
      <c r="JNV6" s="200"/>
      <c r="JNW6" s="200"/>
      <c r="JNX6" s="200"/>
      <c r="JNY6" s="200"/>
      <c r="JNZ6" s="200"/>
      <c r="JOA6" s="200"/>
      <c r="JOB6" s="200"/>
      <c r="JOC6" s="200"/>
      <c r="JOD6" s="200"/>
      <c r="JOE6" s="200"/>
      <c r="JOF6" s="200"/>
      <c r="JOG6" s="200"/>
      <c r="JOH6" s="200"/>
      <c r="JOI6" s="200"/>
      <c r="JOJ6" s="200"/>
      <c r="JOK6" s="200"/>
      <c r="JOL6" s="200"/>
      <c r="JOM6" s="200"/>
      <c r="JON6" s="200"/>
      <c r="JOO6" s="200"/>
      <c r="JOP6" s="200"/>
      <c r="JOQ6" s="200"/>
      <c r="JOR6" s="200"/>
      <c r="JOS6" s="200"/>
      <c r="JOT6" s="200"/>
      <c r="JOU6" s="200"/>
      <c r="JOV6" s="200"/>
      <c r="JOW6" s="200"/>
      <c r="JOX6" s="200"/>
      <c r="JOY6" s="200"/>
      <c r="JOZ6" s="200"/>
      <c r="JPA6" s="200"/>
      <c r="JPB6" s="200"/>
      <c r="JPC6" s="200"/>
      <c r="JPD6" s="200"/>
      <c r="JPE6" s="200"/>
      <c r="JPF6" s="200"/>
      <c r="JPG6" s="200"/>
      <c r="JPH6" s="200"/>
      <c r="JPI6" s="200"/>
      <c r="JPJ6" s="200"/>
      <c r="JPK6" s="200"/>
      <c r="JPL6" s="200"/>
      <c r="JPM6" s="200"/>
      <c r="JPN6" s="200"/>
      <c r="JPO6" s="200"/>
      <c r="JPP6" s="200"/>
      <c r="JPQ6" s="200"/>
      <c r="JPR6" s="200"/>
      <c r="JPS6" s="200"/>
      <c r="JPT6" s="200"/>
      <c r="JPU6" s="200"/>
      <c r="JPV6" s="200"/>
      <c r="JPW6" s="200"/>
      <c r="JPX6" s="200"/>
      <c r="JPY6" s="200"/>
      <c r="JPZ6" s="200"/>
      <c r="JQA6" s="200"/>
      <c r="JQB6" s="200"/>
      <c r="JQC6" s="200"/>
      <c r="JQD6" s="200"/>
      <c r="JQE6" s="200"/>
      <c r="JQF6" s="200"/>
      <c r="JQG6" s="200"/>
      <c r="JQH6" s="200"/>
      <c r="JQI6" s="200"/>
      <c r="JQJ6" s="200"/>
      <c r="JQK6" s="200"/>
      <c r="JQL6" s="200"/>
      <c r="JQM6" s="200"/>
      <c r="JQN6" s="200"/>
      <c r="JQO6" s="200"/>
      <c r="JQP6" s="200"/>
      <c r="JQQ6" s="200"/>
      <c r="JQR6" s="200"/>
      <c r="JQS6" s="200"/>
      <c r="JQT6" s="200"/>
      <c r="JQU6" s="200"/>
      <c r="JQV6" s="200"/>
      <c r="JQW6" s="200"/>
      <c r="JQX6" s="200"/>
      <c r="JQY6" s="200"/>
      <c r="JQZ6" s="200"/>
      <c r="JRA6" s="200"/>
      <c r="JRB6" s="200"/>
      <c r="JRC6" s="200"/>
      <c r="JRD6" s="200"/>
      <c r="JRE6" s="200"/>
      <c r="JRF6" s="200"/>
      <c r="JRG6" s="200"/>
      <c r="JRH6" s="200"/>
      <c r="JRI6" s="200"/>
      <c r="JRJ6" s="200"/>
      <c r="JRK6" s="200"/>
      <c r="JRL6" s="200"/>
      <c r="JRM6" s="200"/>
      <c r="JRN6" s="200"/>
      <c r="JRO6" s="200"/>
      <c r="JRP6" s="200"/>
      <c r="JRQ6" s="200"/>
      <c r="JRR6" s="200"/>
      <c r="JRS6" s="200"/>
      <c r="JRT6" s="200"/>
      <c r="JRU6" s="200"/>
      <c r="JRV6" s="200"/>
      <c r="JRW6" s="200"/>
      <c r="JRX6" s="200"/>
      <c r="JRY6" s="200"/>
      <c r="JRZ6" s="200"/>
      <c r="JSA6" s="200"/>
      <c r="JSB6" s="200"/>
      <c r="JSC6" s="200"/>
      <c r="JSD6" s="200"/>
      <c r="JSE6" s="200"/>
      <c r="JSF6" s="200"/>
      <c r="JSG6" s="200"/>
      <c r="JSH6" s="200"/>
      <c r="JSI6" s="200"/>
      <c r="JSJ6" s="200"/>
      <c r="JSK6" s="200"/>
      <c r="JSL6" s="200"/>
      <c r="JSM6" s="200"/>
      <c r="JSN6" s="200"/>
      <c r="JSO6" s="200"/>
      <c r="JSP6" s="200"/>
      <c r="JSQ6" s="200"/>
      <c r="JSR6" s="200"/>
      <c r="JSS6" s="200"/>
      <c r="JST6" s="200"/>
      <c r="JSU6" s="200"/>
      <c r="JSV6" s="200"/>
      <c r="JSW6" s="200"/>
      <c r="JSX6" s="200"/>
      <c r="JSY6" s="200"/>
      <c r="JSZ6" s="200"/>
      <c r="JTA6" s="200"/>
      <c r="JTB6" s="200"/>
      <c r="JTC6" s="200"/>
      <c r="JTD6" s="200"/>
      <c r="JTE6" s="200"/>
      <c r="JTF6" s="200"/>
      <c r="JTG6" s="200"/>
      <c r="JTH6" s="200"/>
      <c r="JTI6" s="200"/>
      <c r="JTJ6" s="200"/>
      <c r="JTK6" s="200"/>
      <c r="JTL6" s="200"/>
      <c r="JTM6" s="200"/>
      <c r="JTN6" s="200"/>
      <c r="JTO6" s="200"/>
      <c r="JTP6" s="200"/>
      <c r="JTQ6" s="200"/>
      <c r="JTR6" s="200"/>
      <c r="JTS6" s="200"/>
      <c r="JTT6" s="200"/>
      <c r="JTU6" s="200"/>
      <c r="JTV6" s="200"/>
      <c r="JTW6" s="200"/>
      <c r="JTX6" s="200"/>
      <c r="JTY6" s="200"/>
      <c r="JTZ6" s="200"/>
      <c r="JUA6" s="200"/>
      <c r="JUB6" s="200"/>
      <c r="JUC6" s="200"/>
      <c r="JUD6" s="200"/>
      <c r="JUE6" s="200"/>
      <c r="JUF6" s="200"/>
      <c r="JUG6" s="200"/>
      <c r="JUH6" s="200"/>
      <c r="JUI6" s="200"/>
      <c r="JUJ6" s="200"/>
      <c r="JUK6" s="200"/>
      <c r="JUL6" s="200"/>
      <c r="JUM6" s="200"/>
      <c r="JUN6" s="200"/>
      <c r="JUO6" s="200"/>
      <c r="JUP6" s="200"/>
      <c r="JUQ6" s="200"/>
      <c r="JUR6" s="200"/>
      <c r="JUS6" s="200"/>
      <c r="JUT6" s="200"/>
      <c r="JUU6" s="200"/>
      <c r="JUV6" s="200"/>
      <c r="JUW6" s="200"/>
      <c r="JUX6" s="200"/>
      <c r="JUY6" s="200"/>
      <c r="JUZ6" s="200"/>
      <c r="JVA6" s="200"/>
      <c r="JVB6" s="200"/>
      <c r="JVC6" s="200"/>
      <c r="JVD6" s="200"/>
      <c r="JVE6" s="200"/>
      <c r="JVF6" s="200"/>
      <c r="JVG6" s="200"/>
      <c r="JVH6" s="200"/>
      <c r="JVI6" s="200"/>
      <c r="JVJ6" s="200"/>
      <c r="JVK6" s="200"/>
      <c r="JVL6" s="200"/>
      <c r="JVM6" s="200"/>
      <c r="JVN6" s="200"/>
      <c r="JVO6" s="200"/>
      <c r="JVP6" s="200"/>
      <c r="JVQ6" s="200"/>
      <c r="JVR6" s="200"/>
      <c r="JVS6" s="200"/>
      <c r="JVT6" s="200"/>
      <c r="JVU6" s="200"/>
      <c r="JVV6" s="200"/>
      <c r="JVW6" s="200"/>
      <c r="JVX6" s="200"/>
      <c r="JVY6" s="200"/>
      <c r="JVZ6" s="200"/>
      <c r="JWA6" s="200"/>
      <c r="JWB6" s="200"/>
      <c r="JWC6" s="200"/>
      <c r="JWD6" s="200"/>
      <c r="JWE6" s="200"/>
      <c r="JWF6" s="200"/>
      <c r="JWG6" s="200"/>
      <c r="JWH6" s="200"/>
      <c r="JWI6" s="200"/>
      <c r="JWJ6" s="200"/>
      <c r="JWK6" s="200"/>
      <c r="JWL6" s="200"/>
      <c r="JWM6" s="200"/>
      <c r="JWN6" s="200"/>
      <c r="JWO6" s="200"/>
      <c r="JWP6" s="200"/>
      <c r="JWQ6" s="200"/>
      <c r="JWR6" s="200"/>
      <c r="JWS6" s="200"/>
      <c r="JWT6" s="200"/>
      <c r="JWU6" s="200"/>
      <c r="JWV6" s="200"/>
      <c r="JWW6" s="200"/>
      <c r="JWX6" s="200"/>
      <c r="JWY6" s="200"/>
      <c r="JWZ6" s="200"/>
      <c r="JXA6" s="200"/>
      <c r="JXB6" s="200"/>
      <c r="JXC6" s="200"/>
      <c r="JXD6" s="200"/>
      <c r="JXE6" s="200"/>
      <c r="JXF6" s="200"/>
      <c r="JXG6" s="200"/>
      <c r="JXH6" s="200"/>
      <c r="JXI6" s="200"/>
      <c r="JXJ6" s="200"/>
      <c r="JXK6" s="200"/>
      <c r="JXL6" s="200"/>
      <c r="JXM6" s="200"/>
      <c r="JXN6" s="200"/>
      <c r="JXO6" s="200"/>
      <c r="JXP6" s="200"/>
      <c r="JXQ6" s="200"/>
      <c r="JXR6" s="200"/>
      <c r="JXS6" s="200"/>
      <c r="JXT6" s="200"/>
      <c r="JXU6" s="200"/>
      <c r="JXV6" s="200"/>
      <c r="JXW6" s="200"/>
      <c r="JXX6" s="200"/>
      <c r="JXY6" s="200"/>
      <c r="JXZ6" s="200"/>
      <c r="JYA6" s="200"/>
      <c r="JYB6" s="200"/>
      <c r="JYC6" s="200"/>
      <c r="JYD6" s="200"/>
      <c r="JYE6" s="200"/>
      <c r="JYF6" s="200"/>
      <c r="JYG6" s="200"/>
      <c r="JYH6" s="200"/>
      <c r="JYI6" s="200"/>
      <c r="JYJ6" s="200"/>
      <c r="JYK6" s="200"/>
      <c r="JYL6" s="200"/>
      <c r="JYM6" s="200"/>
      <c r="JYN6" s="200"/>
      <c r="JYO6" s="200"/>
      <c r="JYP6" s="200"/>
      <c r="JYQ6" s="200"/>
      <c r="JYR6" s="200"/>
      <c r="JYS6" s="200"/>
      <c r="JYT6" s="200"/>
      <c r="JYU6" s="200"/>
      <c r="JYV6" s="200"/>
      <c r="JYW6" s="200"/>
      <c r="JYX6" s="200"/>
      <c r="JYY6" s="200"/>
      <c r="JYZ6" s="200"/>
      <c r="JZA6" s="200"/>
      <c r="JZB6" s="200"/>
      <c r="JZC6" s="200"/>
      <c r="JZD6" s="200"/>
      <c r="JZE6" s="200"/>
      <c r="JZF6" s="200"/>
      <c r="JZG6" s="200"/>
      <c r="JZH6" s="200"/>
      <c r="JZI6" s="200"/>
      <c r="JZJ6" s="200"/>
      <c r="JZK6" s="200"/>
      <c r="JZL6" s="200"/>
      <c r="JZM6" s="200"/>
      <c r="JZN6" s="200"/>
      <c r="JZO6" s="200"/>
      <c r="JZP6" s="200"/>
      <c r="JZQ6" s="200"/>
      <c r="JZR6" s="200"/>
      <c r="JZS6" s="200"/>
      <c r="JZT6" s="200"/>
      <c r="JZU6" s="200"/>
      <c r="JZV6" s="200"/>
      <c r="JZW6" s="200"/>
      <c r="JZX6" s="200"/>
      <c r="JZY6" s="200"/>
      <c r="JZZ6" s="200"/>
      <c r="KAA6" s="200"/>
      <c r="KAB6" s="200"/>
      <c r="KAC6" s="200"/>
      <c r="KAD6" s="200"/>
      <c r="KAE6" s="200"/>
      <c r="KAF6" s="200"/>
      <c r="KAG6" s="200"/>
      <c r="KAH6" s="200"/>
      <c r="KAI6" s="200"/>
      <c r="KAJ6" s="200"/>
      <c r="KAK6" s="200"/>
      <c r="KAL6" s="200"/>
      <c r="KAM6" s="200"/>
      <c r="KAN6" s="200"/>
      <c r="KAO6" s="200"/>
      <c r="KAP6" s="200"/>
      <c r="KAQ6" s="200"/>
      <c r="KAR6" s="200"/>
      <c r="KAS6" s="200"/>
      <c r="KAT6" s="200"/>
      <c r="KAU6" s="200"/>
      <c r="KAV6" s="200"/>
      <c r="KAW6" s="200"/>
      <c r="KAX6" s="200"/>
      <c r="KAY6" s="200"/>
      <c r="KAZ6" s="200"/>
      <c r="KBA6" s="200"/>
      <c r="KBB6" s="200"/>
      <c r="KBC6" s="200"/>
      <c r="KBD6" s="200"/>
      <c r="KBE6" s="200"/>
      <c r="KBF6" s="200"/>
      <c r="KBG6" s="200"/>
      <c r="KBH6" s="200"/>
      <c r="KBI6" s="200"/>
      <c r="KBJ6" s="200"/>
      <c r="KBK6" s="200"/>
      <c r="KBL6" s="200"/>
      <c r="KBM6" s="200"/>
      <c r="KBN6" s="200"/>
      <c r="KBO6" s="200"/>
      <c r="KBP6" s="200"/>
      <c r="KBQ6" s="200"/>
      <c r="KBR6" s="200"/>
      <c r="KBS6" s="200"/>
      <c r="KBT6" s="200"/>
      <c r="KBU6" s="200"/>
      <c r="KBV6" s="200"/>
      <c r="KBW6" s="200"/>
      <c r="KBX6" s="200"/>
      <c r="KBY6" s="200"/>
      <c r="KBZ6" s="200"/>
      <c r="KCA6" s="200"/>
      <c r="KCB6" s="200"/>
      <c r="KCC6" s="200"/>
      <c r="KCD6" s="200"/>
      <c r="KCE6" s="200"/>
      <c r="KCF6" s="200"/>
      <c r="KCG6" s="200"/>
      <c r="KCH6" s="200"/>
      <c r="KCI6" s="200"/>
      <c r="KCJ6" s="200"/>
      <c r="KCK6" s="200"/>
      <c r="KCL6" s="200"/>
      <c r="KCM6" s="200"/>
      <c r="KCN6" s="200"/>
      <c r="KCO6" s="200"/>
      <c r="KCP6" s="200"/>
      <c r="KCQ6" s="200"/>
      <c r="KCR6" s="200"/>
      <c r="KCS6" s="200"/>
      <c r="KCT6" s="200"/>
      <c r="KCU6" s="200"/>
      <c r="KCV6" s="200"/>
      <c r="KCW6" s="200"/>
      <c r="KCX6" s="200"/>
      <c r="KCY6" s="200"/>
      <c r="KCZ6" s="200"/>
      <c r="KDA6" s="200"/>
      <c r="KDB6" s="200"/>
      <c r="KDC6" s="200"/>
      <c r="KDD6" s="200"/>
      <c r="KDE6" s="200"/>
      <c r="KDF6" s="200"/>
      <c r="KDG6" s="200"/>
      <c r="KDH6" s="200"/>
      <c r="KDI6" s="200"/>
      <c r="KDJ6" s="200"/>
      <c r="KDK6" s="200"/>
      <c r="KDL6" s="200"/>
      <c r="KDM6" s="200"/>
      <c r="KDN6" s="200"/>
      <c r="KDO6" s="200"/>
      <c r="KDP6" s="200"/>
      <c r="KDQ6" s="200"/>
      <c r="KDR6" s="200"/>
      <c r="KDS6" s="200"/>
      <c r="KDT6" s="200"/>
      <c r="KDU6" s="200"/>
      <c r="KDV6" s="200"/>
      <c r="KDW6" s="200"/>
      <c r="KDX6" s="200"/>
      <c r="KDY6" s="200"/>
      <c r="KDZ6" s="200"/>
      <c r="KEA6" s="200"/>
      <c r="KEB6" s="200"/>
      <c r="KEC6" s="200"/>
      <c r="KED6" s="200"/>
      <c r="KEE6" s="200"/>
      <c r="KEF6" s="200"/>
      <c r="KEG6" s="200"/>
      <c r="KEH6" s="200"/>
      <c r="KEI6" s="200"/>
      <c r="KEJ6" s="200"/>
      <c r="KEK6" s="200"/>
      <c r="KEL6" s="200"/>
      <c r="KEM6" s="200"/>
      <c r="KEN6" s="200"/>
      <c r="KEO6" s="200"/>
      <c r="KEP6" s="200"/>
      <c r="KEQ6" s="200"/>
      <c r="KER6" s="200"/>
      <c r="KES6" s="200"/>
      <c r="KET6" s="200"/>
      <c r="KEU6" s="200"/>
      <c r="KEV6" s="200"/>
      <c r="KEW6" s="200"/>
      <c r="KEX6" s="200"/>
      <c r="KEY6" s="200"/>
      <c r="KEZ6" s="200"/>
      <c r="KFA6" s="200"/>
      <c r="KFB6" s="200"/>
      <c r="KFC6" s="200"/>
      <c r="KFD6" s="200"/>
      <c r="KFE6" s="200"/>
      <c r="KFF6" s="200"/>
      <c r="KFG6" s="200"/>
      <c r="KFH6" s="200"/>
      <c r="KFI6" s="200"/>
      <c r="KFJ6" s="200"/>
      <c r="KFK6" s="200"/>
      <c r="KFL6" s="200"/>
      <c r="KFM6" s="200"/>
      <c r="KFN6" s="200"/>
      <c r="KFO6" s="200"/>
      <c r="KFP6" s="200"/>
      <c r="KFQ6" s="200"/>
      <c r="KFR6" s="200"/>
      <c r="KFS6" s="200"/>
      <c r="KFT6" s="200"/>
      <c r="KFU6" s="200"/>
      <c r="KFV6" s="200"/>
      <c r="KFW6" s="200"/>
      <c r="KFX6" s="200"/>
      <c r="KFY6" s="200"/>
      <c r="KFZ6" s="200"/>
      <c r="KGA6" s="200"/>
      <c r="KGB6" s="200"/>
      <c r="KGC6" s="200"/>
      <c r="KGD6" s="200"/>
      <c r="KGE6" s="200"/>
      <c r="KGF6" s="200"/>
      <c r="KGG6" s="200"/>
      <c r="KGH6" s="200"/>
      <c r="KGI6" s="200"/>
      <c r="KGJ6" s="200"/>
      <c r="KGK6" s="200"/>
      <c r="KGL6" s="200"/>
      <c r="KGM6" s="200"/>
      <c r="KGN6" s="200"/>
      <c r="KGO6" s="200"/>
      <c r="KGP6" s="200"/>
      <c r="KGQ6" s="200"/>
      <c r="KGR6" s="200"/>
      <c r="KGS6" s="200"/>
      <c r="KGT6" s="200"/>
      <c r="KGU6" s="200"/>
      <c r="KGV6" s="200"/>
      <c r="KGW6" s="200"/>
      <c r="KGX6" s="200"/>
      <c r="KGY6" s="200"/>
      <c r="KGZ6" s="200"/>
      <c r="KHA6" s="200"/>
      <c r="KHB6" s="200"/>
      <c r="KHC6" s="200"/>
      <c r="KHD6" s="200"/>
      <c r="KHE6" s="200"/>
      <c r="KHF6" s="200"/>
      <c r="KHG6" s="200"/>
      <c r="KHH6" s="200"/>
      <c r="KHI6" s="200"/>
      <c r="KHJ6" s="200"/>
      <c r="KHK6" s="200"/>
      <c r="KHL6" s="200"/>
      <c r="KHM6" s="200"/>
      <c r="KHN6" s="200"/>
      <c r="KHO6" s="200"/>
      <c r="KHP6" s="200"/>
      <c r="KHQ6" s="200"/>
      <c r="KHR6" s="200"/>
      <c r="KHS6" s="200"/>
      <c r="KHT6" s="200"/>
      <c r="KHU6" s="200"/>
      <c r="KHV6" s="200"/>
      <c r="KHW6" s="200"/>
      <c r="KHX6" s="200"/>
      <c r="KHY6" s="200"/>
      <c r="KHZ6" s="200"/>
      <c r="KIA6" s="200"/>
      <c r="KIB6" s="200"/>
      <c r="KIC6" s="200"/>
      <c r="KID6" s="200"/>
      <c r="KIE6" s="200"/>
      <c r="KIF6" s="200"/>
      <c r="KIG6" s="200"/>
      <c r="KIH6" s="200"/>
      <c r="KII6" s="200"/>
      <c r="KIJ6" s="200"/>
      <c r="KIK6" s="200"/>
      <c r="KIL6" s="200"/>
      <c r="KIM6" s="200"/>
      <c r="KIN6" s="200"/>
      <c r="KIO6" s="200"/>
      <c r="KIP6" s="200"/>
      <c r="KIQ6" s="200"/>
      <c r="KIR6" s="200"/>
      <c r="KIS6" s="200"/>
      <c r="KIT6" s="200"/>
      <c r="KIU6" s="200"/>
      <c r="KIV6" s="200"/>
      <c r="KIW6" s="200"/>
      <c r="KIX6" s="200"/>
      <c r="KIY6" s="200"/>
      <c r="KIZ6" s="200"/>
      <c r="KJA6" s="200"/>
      <c r="KJB6" s="200"/>
      <c r="KJC6" s="200"/>
      <c r="KJD6" s="200"/>
      <c r="KJE6" s="200"/>
      <c r="KJF6" s="200"/>
      <c r="KJG6" s="200"/>
      <c r="KJH6" s="200"/>
      <c r="KJI6" s="200"/>
      <c r="KJJ6" s="200"/>
      <c r="KJK6" s="200"/>
      <c r="KJL6" s="200"/>
      <c r="KJM6" s="200"/>
      <c r="KJN6" s="200"/>
      <c r="KJO6" s="200"/>
      <c r="KJP6" s="200"/>
      <c r="KJQ6" s="200"/>
      <c r="KJR6" s="200"/>
      <c r="KJS6" s="200"/>
      <c r="KJT6" s="200"/>
      <c r="KJU6" s="200"/>
      <c r="KJV6" s="200"/>
      <c r="KJW6" s="200"/>
      <c r="KJX6" s="200"/>
      <c r="KJY6" s="200"/>
      <c r="KJZ6" s="200"/>
      <c r="KKA6" s="200"/>
      <c r="KKB6" s="200"/>
      <c r="KKC6" s="200"/>
      <c r="KKD6" s="200"/>
      <c r="KKE6" s="200"/>
      <c r="KKF6" s="200"/>
      <c r="KKG6" s="200"/>
      <c r="KKH6" s="200"/>
      <c r="KKI6" s="200"/>
      <c r="KKJ6" s="200"/>
      <c r="KKK6" s="200"/>
      <c r="KKL6" s="200"/>
      <c r="KKM6" s="200"/>
      <c r="KKN6" s="200"/>
      <c r="KKO6" s="200"/>
      <c r="KKP6" s="200"/>
      <c r="KKQ6" s="200"/>
      <c r="KKR6" s="200"/>
      <c r="KKS6" s="200"/>
      <c r="KKT6" s="200"/>
      <c r="KKU6" s="200"/>
      <c r="KKV6" s="200"/>
      <c r="KKW6" s="200"/>
      <c r="KKX6" s="200"/>
      <c r="KKY6" s="200"/>
      <c r="KKZ6" s="200"/>
      <c r="KLA6" s="200"/>
      <c r="KLB6" s="200"/>
      <c r="KLC6" s="200"/>
      <c r="KLD6" s="200"/>
      <c r="KLE6" s="200"/>
      <c r="KLF6" s="200"/>
      <c r="KLG6" s="200"/>
      <c r="KLH6" s="200"/>
      <c r="KLI6" s="200"/>
      <c r="KLJ6" s="200"/>
      <c r="KLK6" s="200"/>
      <c r="KLL6" s="200"/>
      <c r="KLM6" s="200"/>
      <c r="KLN6" s="200"/>
      <c r="KLO6" s="200"/>
      <c r="KLP6" s="200"/>
      <c r="KLQ6" s="200"/>
      <c r="KLR6" s="200"/>
      <c r="KLS6" s="200"/>
      <c r="KLT6" s="200"/>
      <c r="KLU6" s="200"/>
      <c r="KLV6" s="200"/>
      <c r="KLW6" s="200"/>
      <c r="KLX6" s="200"/>
      <c r="KLY6" s="200"/>
      <c r="KLZ6" s="200"/>
      <c r="KMA6" s="200"/>
      <c r="KMB6" s="200"/>
      <c r="KMC6" s="200"/>
      <c r="KMD6" s="200"/>
      <c r="KME6" s="200"/>
      <c r="KMF6" s="200"/>
      <c r="KMG6" s="200"/>
      <c r="KMH6" s="200"/>
      <c r="KMI6" s="200"/>
      <c r="KMJ6" s="200"/>
      <c r="KMK6" s="200"/>
      <c r="KML6" s="200"/>
      <c r="KMM6" s="200"/>
      <c r="KMN6" s="200"/>
      <c r="KMO6" s="200"/>
      <c r="KMP6" s="200"/>
      <c r="KMQ6" s="200"/>
      <c r="KMR6" s="200"/>
      <c r="KMS6" s="200"/>
      <c r="KMT6" s="200"/>
      <c r="KMU6" s="200"/>
      <c r="KMV6" s="200"/>
      <c r="KMW6" s="200"/>
      <c r="KMX6" s="200"/>
      <c r="KMY6" s="200"/>
      <c r="KMZ6" s="200"/>
      <c r="KNA6" s="200"/>
      <c r="KNB6" s="200"/>
      <c r="KNC6" s="200"/>
      <c r="KND6" s="200"/>
      <c r="KNE6" s="200"/>
      <c r="KNF6" s="200"/>
      <c r="KNG6" s="200"/>
      <c r="KNH6" s="200"/>
      <c r="KNI6" s="200"/>
      <c r="KNJ6" s="200"/>
      <c r="KNK6" s="200"/>
      <c r="KNL6" s="200"/>
      <c r="KNM6" s="200"/>
      <c r="KNN6" s="200"/>
      <c r="KNO6" s="200"/>
      <c r="KNP6" s="200"/>
      <c r="KNQ6" s="200"/>
      <c r="KNR6" s="200"/>
      <c r="KNS6" s="200"/>
      <c r="KNT6" s="200"/>
      <c r="KNU6" s="200"/>
      <c r="KNV6" s="200"/>
      <c r="KNW6" s="200"/>
      <c r="KNX6" s="200"/>
      <c r="KNY6" s="200"/>
      <c r="KNZ6" s="200"/>
      <c r="KOA6" s="200"/>
      <c r="KOB6" s="200"/>
      <c r="KOC6" s="200"/>
      <c r="KOD6" s="200"/>
      <c r="KOE6" s="200"/>
      <c r="KOF6" s="200"/>
      <c r="KOG6" s="200"/>
      <c r="KOH6" s="200"/>
      <c r="KOI6" s="200"/>
      <c r="KOJ6" s="200"/>
      <c r="KOK6" s="200"/>
      <c r="KOL6" s="200"/>
      <c r="KOM6" s="200"/>
      <c r="KON6" s="200"/>
      <c r="KOO6" s="200"/>
      <c r="KOP6" s="200"/>
      <c r="KOQ6" s="200"/>
      <c r="KOR6" s="200"/>
      <c r="KOS6" s="200"/>
      <c r="KOT6" s="200"/>
      <c r="KOU6" s="200"/>
      <c r="KOV6" s="200"/>
      <c r="KOW6" s="200"/>
      <c r="KOX6" s="200"/>
      <c r="KOY6" s="200"/>
      <c r="KOZ6" s="200"/>
      <c r="KPA6" s="200"/>
      <c r="KPB6" s="200"/>
      <c r="KPC6" s="200"/>
      <c r="KPD6" s="200"/>
      <c r="KPE6" s="200"/>
      <c r="KPF6" s="200"/>
      <c r="KPG6" s="200"/>
      <c r="KPH6" s="200"/>
      <c r="KPI6" s="200"/>
      <c r="KPJ6" s="200"/>
      <c r="KPK6" s="200"/>
      <c r="KPL6" s="200"/>
      <c r="KPM6" s="200"/>
      <c r="KPN6" s="200"/>
      <c r="KPO6" s="200"/>
      <c r="KPP6" s="200"/>
      <c r="KPQ6" s="200"/>
      <c r="KPR6" s="200"/>
      <c r="KPS6" s="200"/>
      <c r="KPT6" s="200"/>
      <c r="KPU6" s="200"/>
      <c r="KPV6" s="200"/>
      <c r="KPW6" s="200"/>
      <c r="KPX6" s="200"/>
      <c r="KPY6" s="200"/>
      <c r="KPZ6" s="200"/>
      <c r="KQA6" s="200"/>
      <c r="KQB6" s="200"/>
      <c r="KQC6" s="200"/>
      <c r="KQD6" s="200"/>
      <c r="KQE6" s="200"/>
      <c r="KQF6" s="200"/>
      <c r="KQG6" s="200"/>
      <c r="KQH6" s="200"/>
      <c r="KQI6" s="200"/>
      <c r="KQJ6" s="200"/>
      <c r="KQK6" s="200"/>
      <c r="KQL6" s="200"/>
      <c r="KQM6" s="200"/>
      <c r="KQN6" s="200"/>
      <c r="KQO6" s="200"/>
      <c r="KQP6" s="200"/>
      <c r="KQQ6" s="200"/>
      <c r="KQR6" s="200"/>
      <c r="KQS6" s="200"/>
      <c r="KQT6" s="200"/>
      <c r="KQU6" s="200"/>
      <c r="KQV6" s="200"/>
      <c r="KQW6" s="200"/>
      <c r="KQX6" s="200"/>
      <c r="KQY6" s="200"/>
      <c r="KQZ6" s="200"/>
      <c r="KRA6" s="200"/>
      <c r="KRB6" s="200"/>
      <c r="KRC6" s="200"/>
      <c r="KRD6" s="200"/>
      <c r="KRE6" s="200"/>
      <c r="KRF6" s="200"/>
      <c r="KRG6" s="200"/>
      <c r="KRH6" s="200"/>
      <c r="KRI6" s="200"/>
      <c r="KRJ6" s="200"/>
      <c r="KRK6" s="200"/>
      <c r="KRL6" s="200"/>
      <c r="KRM6" s="200"/>
      <c r="KRN6" s="200"/>
      <c r="KRO6" s="200"/>
      <c r="KRP6" s="200"/>
      <c r="KRQ6" s="200"/>
      <c r="KRR6" s="200"/>
      <c r="KRS6" s="200"/>
      <c r="KRT6" s="200"/>
      <c r="KRU6" s="200"/>
      <c r="KRV6" s="200"/>
      <c r="KRW6" s="200"/>
      <c r="KRX6" s="200"/>
      <c r="KRY6" s="200"/>
      <c r="KRZ6" s="200"/>
      <c r="KSA6" s="200"/>
      <c r="KSB6" s="200"/>
      <c r="KSC6" s="200"/>
      <c r="KSD6" s="200"/>
      <c r="KSE6" s="200"/>
      <c r="KSF6" s="200"/>
      <c r="KSG6" s="200"/>
      <c r="KSH6" s="200"/>
      <c r="KSI6" s="200"/>
      <c r="KSJ6" s="200"/>
      <c r="KSK6" s="200"/>
      <c r="KSL6" s="200"/>
      <c r="KSM6" s="200"/>
      <c r="KSN6" s="200"/>
      <c r="KSO6" s="200"/>
      <c r="KSP6" s="200"/>
      <c r="KSQ6" s="200"/>
      <c r="KSR6" s="200"/>
      <c r="KSS6" s="200"/>
      <c r="KST6" s="200"/>
      <c r="KSU6" s="200"/>
      <c r="KSV6" s="200"/>
      <c r="KSW6" s="200"/>
      <c r="KSX6" s="200"/>
      <c r="KSY6" s="200"/>
      <c r="KSZ6" s="200"/>
      <c r="KTA6" s="200"/>
      <c r="KTB6" s="200"/>
      <c r="KTC6" s="200"/>
      <c r="KTD6" s="200"/>
      <c r="KTE6" s="200"/>
      <c r="KTF6" s="200"/>
      <c r="KTG6" s="200"/>
      <c r="KTH6" s="200"/>
      <c r="KTI6" s="200"/>
      <c r="KTJ6" s="200"/>
      <c r="KTK6" s="200"/>
      <c r="KTL6" s="200"/>
      <c r="KTM6" s="200"/>
      <c r="KTN6" s="200"/>
      <c r="KTO6" s="200"/>
      <c r="KTP6" s="200"/>
      <c r="KTQ6" s="200"/>
      <c r="KTR6" s="200"/>
      <c r="KTS6" s="200"/>
      <c r="KTT6" s="200"/>
      <c r="KTU6" s="200"/>
      <c r="KTV6" s="200"/>
      <c r="KTW6" s="200"/>
      <c r="KTX6" s="200"/>
      <c r="KTY6" s="200"/>
      <c r="KTZ6" s="200"/>
      <c r="KUA6" s="200"/>
      <c r="KUB6" s="200"/>
      <c r="KUC6" s="200"/>
      <c r="KUD6" s="200"/>
      <c r="KUE6" s="200"/>
      <c r="KUF6" s="200"/>
      <c r="KUG6" s="200"/>
      <c r="KUH6" s="200"/>
      <c r="KUI6" s="200"/>
      <c r="KUJ6" s="200"/>
      <c r="KUK6" s="200"/>
      <c r="KUL6" s="200"/>
      <c r="KUM6" s="200"/>
      <c r="KUN6" s="200"/>
      <c r="KUO6" s="200"/>
      <c r="KUP6" s="200"/>
      <c r="KUQ6" s="200"/>
      <c r="KUR6" s="200"/>
      <c r="KUS6" s="200"/>
      <c r="KUT6" s="200"/>
      <c r="KUU6" s="200"/>
      <c r="KUV6" s="200"/>
      <c r="KUW6" s="200"/>
      <c r="KUX6" s="200"/>
      <c r="KUY6" s="200"/>
      <c r="KUZ6" s="200"/>
      <c r="KVA6" s="200"/>
      <c r="KVB6" s="200"/>
      <c r="KVC6" s="200"/>
      <c r="KVD6" s="200"/>
      <c r="KVE6" s="200"/>
      <c r="KVF6" s="200"/>
      <c r="KVG6" s="200"/>
      <c r="KVH6" s="200"/>
      <c r="KVI6" s="200"/>
      <c r="KVJ6" s="200"/>
      <c r="KVK6" s="200"/>
      <c r="KVL6" s="200"/>
      <c r="KVM6" s="200"/>
      <c r="KVN6" s="200"/>
      <c r="KVO6" s="200"/>
      <c r="KVP6" s="200"/>
      <c r="KVQ6" s="200"/>
      <c r="KVR6" s="200"/>
      <c r="KVS6" s="200"/>
      <c r="KVT6" s="200"/>
      <c r="KVU6" s="200"/>
      <c r="KVV6" s="200"/>
      <c r="KVW6" s="200"/>
      <c r="KVX6" s="200"/>
      <c r="KVY6" s="200"/>
      <c r="KVZ6" s="200"/>
      <c r="KWA6" s="200"/>
      <c r="KWB6" s="200"/>
      <c r="KWC6" s="200"/>
      <c r="KWD6" s="200"/>
      <c r="KWE6" s="200"/>
      <c r="KWF6" s="200"/>
      <c r="KWG6" s="200"/>
      <c r="KWH6" s="200"/>
      <c r="KWI6" s="200"/>
      <c r="KWJ6" s="200"/>
      <c r="KWK6" s="200"/>
      <c r="KWL6" s="200"/>
      <c r="KWM6" s="200"/>
      <c r="KWN6" s="200"/>
      <c r="KWO6" s="200"/>
      <c r="KWP6" s="200"/>
      <c r="KWQ6" s="200"/>
      <c r="KWR6" s="200"/>
      <c r="KWS6" s="200"/>
      <c r="KWT6" s="200"/>
      <c r="KWU6" s="200"/>
      <c r="KWV6" s="200"/>
      <c r="KWW6" s="200"/>
      <c r="KWX6" s="200"/>
      <c r="KWY6" s="200"/>
      <c r="KWZ6" s="200"/>
      <c r="KXA6" s="200"/>
      <c r="KXB6" s="200"/>
      <c r="KXC6" s="200"/>
      <c r="KXD6" s="200"/>
      <c r="KXE6" s="200"/>
      <c r="KXF6" s="200"/>
      <c r="KXG6" s="200"/>
      <c r="KXH6" s="200"/>
      <c r="KXI6" s="200"/>
      <c r="KXJ6" s="200"/>
      <c r="KXK6" s="200"/>
      <c r="KXL6" s="200"/>
      <c r="KXM6" s="200"/>
      <c r="KXN6" s="200"/>
      <c r="KXO6" s="200"/>
      <c r="KXP6" s="200"/>
      <c r="KXQ6" s="200"/>
      <c r="KXR6" s="200"/>
      <c r="KXS6" s="200"/>
      <c r="KXT6" s="200"/>
      <c r="KXU6" s="200"/>
      <c r="KXV6" s="200"/>
      <c r="KXW6" s="200"/>
      <c r="KXX6" s="200"/>
      <c r="KXY6" s="200"/>
      <c r="KXZ6" s="200"/>
      <c r="KYA6" s="200"/>
      <c r="KYB6" s="200"/>
      <c r="KYC6" s="200"/>
      <c r="KYD6" s="200"/>
      <c r="KYE6" s="200"/>
      <c r="KYF6" s="200"/>
      <c r="KYG6" s="200"/>
      <c r="KYH6" s="200"/>
      <c r="KYI6" s="200"/>
      <c r="KYJ6" s="200"/>
      <c r="KYK6" s="200"/>
      <c r="KYL6" s="200"/>
      <c r="KYM6" s="200"/>
      <c r="KYN6" s="200"/>
      <c r="KYO6" s="200"/>
      <c r="KYP6" s="200"/>
      <c r="KYQ6" s="200"/>
      <c r="KYR6" s="200"/>
      <c r="KYS6" s="200"/>
      <c r="KYT6" s="200"/>
      <c r="KYU6" s="200"/>
      <c r="KYV6" s="200"/>
      <c r="KYW6" s="200"/>
      <c r="KYX6" s="200"/>
      <c r="KYY6" s="200"/>
      <c r="KYZ6" s="200"/>
      <c r="KZA6" s="200"/>
      <c r="KZB6" s="200"/>
      <c r="KZC6" s="200"/>
      <c r="KZD6" s="200"/>
      <c r="KZE6" s="200"/>
      <c r="KZF6" s="200"/>
      <c r="KZG6" s="200"/>
      <c r="KZH6" s="200"/>
      <c r="KZI6" s="200"/>
      <c r="KZJ6" s="200"/>
      <c r="KZK6" s="200"/>
      <c r="KZL6" s="200"/>
      <c r="KZM6" s="200"/>
      <c r="KZN6" s="200"/>
      <c r="KZO6" s="200"/>
      <c r="KZP6" s="200"/>
      <c r="KZQ6" s="200"/>
      <c r="KZR6" s="200"/>
      <c r="KZS6" s="200"/>
      <c r="KZT6" s="200"/>
      <c r="KZU6" s="200"/>
      <c r="KZV6" s="200"/>
      <c r="KZW6" s="200"/>
      <c r="KZX6" s="200"/>
      <c r="KZY6" s="200"/>
      <c r="KZZ6" s="200"/>
      <c r="LAA6" s="200"/>
      <c r="LAB6" s="200"/>
      <c r="LAC6" s="200"/>
      <c r="LAD6" s="200"/>
      <c r="LAE6" s="200"/>
      <c r="LAF6" s="200"/>
      <c r="LAG6" s="200"/>
      <c r="LAH6" s="200"/>
      <c r="LAI6" s="200"/>
      <c r="LAJ6" s="200"/>
      <c r="LAK6" s="200"/>
      <c r="LAL6" s="200"/>
      <c r="LAM6" s="200"/>
      <c r="LAN6" s="200"/>
      <c r="LAO6" s="200"/>
      <c r="LAP6" s="200"/>
      <c r="LAQ6" s="200"/>
      <c r="LAR6" s="200"/>
      <c r="LAS6" s="200"/>
      <c r="LAT6" s="200"/>
      <c r="LAU6" s="200"/>
      <c r="LAV6" s="200"/>
      <c r="LAW6" s="200"/>
      <c r="LAX6" s="200"/>
      <c r="LAY6" s="200"/>
      <c r="LAZ6" s="200"/>
      <c r="LBA6" s="200"/>
      <c r="LBB6" s="200"/>
      <c r="LBC6" s="200"/>
      <c r="LBD6" s="200"/>
      <c r="LBE6" s="200"/>
      <c r="LBF6" s="200"/>
      <c r="LBG6" s="200"/>
      <c r="LBH6" s="200"/>
      <c r="LBI6" s="200"/>
      <c r="LBJ6" s="200"/>
      <c r="LBK6" s="200"/>
      <c r="LBL6" s="200"/>
      <c r="LBM6" s="200"/>
      <c r="LBN6" s="200"/>
      <c r="LBO6" s="200"/>
      <c r="LBP6" s="200"/>
      <c r="LBQ6" s="200"/>
      <c r="LBR6" s="200"/>
      <c r="LBS6" s="200"/>
      <c r="LBT6" s="200"/>
      <c r="LBU6" s="200"/>
      <c r="LBV6" s="200"/>
      <c r="LBW6" s="200"/>
      <c r="LBX6" s="200"/>
      <c r="LBY6" s="200"/>
      <c r="LBZ6" s="200"/>
      <c r="LCA6" s="200"/>
      <c r="LCB6" s="200"/>
      <c r="LCC6" s="200"/>
      <c r="LCD6" s="200"/>
      <c r="LCE6" s="200"/>
      <c r="LCF6" s="200"/>
      <c r="LCG6" s="200"/>
      <c r="LCH6" s="200"/>
      <c r="LCI6" s="200"/>
      <c r="LCJ6" s="200"/>
      <c r="LCK6" s="200"/>
      <c r="LCL6" s="200"/>
      <c r="LCM6" s="200"/>
      <c r="LCN6" s="200"/>
      <c r="LCO6" s="200"/>
      <c r="LCP6" s="200"/>
      <c r="LCQ6" s="200"/>
      <c r="LCR6" s="200"/>
      <c r="LCS6" s="200"/>
      <c r="LCT6" s="200"/>
      <c r="LCU6" s="200"/>
      <c r="LCV6" s="200"/>
      <c r="LCW6" s="200"/>
      <c r="LCX6" s="200"/>
      <c r="LCY6" s="200"/>
      <c r="LCZ6" s="200"/>
      <c r="LDA6" s="200"/>
      <c r="LDB6" s="200"/>
      <c r="LDC6" s="200"/>
      <c r="LDD6" s="200"/>
      <c r="LDE6" s="200"/>
      <c r="LDF6" s="200"/>
      <c r="LDG6" s="200"/>
      <c r="LDH6" s="200"/>
      <c r="LDI6" s="200"/>
      <c r="LDJ6" s="200"/>
      <c r="LDK6" s="200"/>
      <c r="LDL6" s="200"/>
      <c r="LDM6" s="200"/>
      <c r="LDN6" s="200"/>
      <c r="LDO6" s="200"/>
      <c r="LDP6" s="200"/>
      <c r="LDQ6" s="200"/>
      <c r="LDR6" s="200"/>
      <c r="LDS6" s="200"/>
      <c r="LDT6" s="200"/>
      <c r="LDU6" s="200"/>
      <c r="LDV6" s="200"/>
      <c r="LDW6" s="200"/>
      <c r="LDX6" s="200"/>
      <c r="LDY6" s="200"/>
      <c r="LDZ6" s="200"/>
      <c r="LEA6" s="200"/>
      <c r="LEB6" s="200"/>
      <c r="LEC6" s="200"/>
      <c r="LED6" s="200"/>
      <c r="LEE6" s="200"/>
      <c r="LEF6" s="200"/>
      <c r="LEG6" s="200"/>
      <c r="LEH6" s="200"/>
      <c r="LEI6" s="200"/>
      <c r="LEJ6" s="200"/>
      <c r="LEK6" s="200"/>
      <c r="LEL6" s="200"/>
      <c r="LEM6" s="200"/>
      <c r="LEN6" s="200"/>
      <c r="LEO6" s="200"/>
      <c r="LEP6" s="200"/>
      <c r="LEQ6" s="200"/>
      <c r="LER6" s="200"/>
      <c r="LES6" s="200"/>
      <c r="LET6" s="200"/>
      <c r="LEU6" s="200"/>
      <c r="LEV6" s="200"/>
      <c r="LEW6" s="200"/>
      <c r="LEX6" s="200"/>
      <c r="LEY6" s="200"/>
      <c r="LEZ6" s="200"/>
      <c r="LFA6" s="200"/>
      <c r="LFB6" s="200"/>
      <c r="LFC6" s="200"/>
      <c r="LFD6" s="200"/>
      <c r="LFE6" s="200"/>
      <c r="LFF6" s="200"/>
      <c r="LFG6" s="200"/>
      <c r="LFH6" s="200"/>
      <c r="LFI6" s="200"/>
      <c r="LFJ6" s="200"/>
      <c r="LFK6" s="200"/>
      <c r="LFL6" s="200"/>
      <c r="LFM6" s="200"/>
      <c r="LFN6" s="200"/>
      <c r="LFO6" s="200"/>
      <c r="LFP6" s="200"/>
      <c r="LFQ6" s="200"/>
      <c r="LFR6" s="200"/>
      <c r="LFS6" s="200"/>
      <c r="LFT6" s="200"/>
      <c r="LFU6" s="200"/>
      <c r="LFV6" s="200"/>
      <c r="LFW6" s="200"/>
      <c r="LFX6" s="200"/>
      <c r="LFY6" s="200"/>
      <c r="LFZ6" s="200"/>
      <c r="LGA6" s="200"/>
      <c r="LGB6" s="200"/>
      <c r="LGC6" s="200"/>
      <c r="LGD6" s="200"/>
      <c r="LGE6" s="200"/>
      <c r="LGF6" s="200"/>
      <c r="LGG6" s="200"/>
      <c r="LGH6" s="200"/>
      <c r="LGI6" s="200"/>
      <c r="LGJ6" s="200"/>
      <c r="LGK6" s="200"/>
      <c r="LGL6" s="200"/>
      <c r="LGM6" s="200"/>
      <c r="LGN6" s="200"/>
      <c r="LGO6" s="200"/>
      <c r="LGP6" s="200"/>
      <c r="LGQ6" s="200"/>
      <c r="LGR6" s="200"/>
      <c r="LGS6" s="200"/>
      <c r="LGT6" s="200"/>
      <c r="LGU6" s="200"/>
      <c r="LGV6" s="200"/>
      <c r="LGW6" s="200"/>
      <c r="LGX6" s="200"/>
      <c r="LGY6" s="200"/>
      <c r="LGZ6" s="200"/>
      <c r="LHA6" s="200"/>
      <c r="LHB6" s="200"/>
      <c r="LHC6" s="200"/>
      <c r="LHD6" s="200"/>
      <c r="LHE6" s="200"/>
      <c r="LHF6" s="200"/>
      <c r="LHG6" s="200"/>
      <c r="LHH6" s="200"/>
      <c r="LHI6" s="200"/>
      <c r="LHJ6" s="200"/>
      <c r="LHK6" s="200"/>
      <c r="LHL6" s="200"/>
      <c r="LHM6" s="200"/>
      <c r="LHN6" s="200"/>
      <c r="LHO6" s="200"/>
      <c r="LHP6" s="200"/>
      <c r="LHQ6" s="200"/>
      <c r="LHR6" s="200"/>
      <c r="LHS6" s="200"/>
      <c r="LHT6" s="200"/>
      <c r="LHU6" s="200"/>
      <c r="LHV6" s="200"/>
      <c r="LHW6" s="200"/>
      <c r="LHX6" s="200"/>
      <c r="LHY6" s="200"/>
      <c r="LHZ6" s="200"/>
      <c r="LIA6" s="200"/>
      <c r="LIB6" s="200"/>
      <c r="LIC6" s="200"/>
      <c r="LID6" s="200"/>
      <c r="LIE6" s="200"/>
      <c r="LIF6" s="200"/>
      <c r="LIG6" s="200"/>
      <c r="LIH6" s="200"/>
      <c r="LII6" s="200"/>
      <c r="LIJ6" s="200"/>
      <c r="LIK6" s="200"/>
      <c r="LIL6" s="200"/>
      <c r="LIM6" s="200"/>
      <c r="LIN6" s="200"/>
      <c r="LIO6" s="200"/>
      <c r="LIP6" s="200"/>
      <c r="LIQ6" s="200"/>
      <c r="LIR6" s="200"/>
      <c r="LIS6" s="200"/>
      <c r="LIT6" s="200"/>
      <c r="LIU6" s="200"/>
      <c r="LIV6" s="200"/>
      <c r="LIW6" s="200"/>
      <c r="LIX6" s="200"/>
      <c r="LIY6" s="200"/>
      <c r="LIZ6" s="200"/>
      <c r="LJA6" s="200"/>
      <c r="LJB6" s="200"/>
      <c r="LJC6" s="200"/>
      <c r="LJD6" s="200"/>
      <c r="LJE6" s="200"/>
      <c r="LJF6" s="200"/>
      <c r="LJG6" s="200"/>
      <c r="LJH6" s="200"/>
      <c r="LJI6" s="200"/>
      <c r="LJJ6" s="200"/>
      <c r="LJK6" s="200"/>
      <c r="LJL6" s="200"/>
      <c r="LJM6" s="200"/>
      <c r="LJN6" s="200"/>
      <c r="LJO6" s="200"/>
      <c r="LJP6" s="200"/>
      <c r="LJQ6" s="200"/>
      <c r="LJR6" s="200"/>
      <c r="LJS6" s="200"/>
      <c r="LJT6" s="200"/>
      <c r="LJU6" s="200"/>
      <c r="LJV6" s="200"/>
      <c r="LJW6" s="200"/>
      <c r="LJX6" s="200"/>
      <c r="LJY6" s="200"/>
      <c r="LJZ6" s="200"/>
      <c r="LKA6" s="200"/>
      <c r="LKB6" s="200"/>
      <c r="LKC6" s="200"/>
      <c r="LKD6" s="200"/>
      <c r="LKE6" s="200"/>
      <c r="LKF6" s="200"/>
      <c r="LKG6" s="200"/>
      <c r="LKH6" s="200"/>
      <c r="LKI6" s="200"/>
      <c r="LKJ6" s="200"/>
      <c r="LKK6" s="200"/>
      <c r="LKL6" s="200"/>
      <c r="LKM6" s="200"/>
      <c r="LKN6" s="200"/>
      <c r="LKO6" s="200"/>
      <c r="LKP6" s="200"/>
      <c r="LKQ6" s="200"/>
      <c r="LKR6" s="200"/>
      <c r="LKS6" s="200"/>
      <c r="LKT6" s="200"/>
      <c r="LKU6" s="200"/>
      <c r="LKV6" s="200"/>
      <c r="LKW6" s="200"/>
      <c r="LKX6" s="200"/>
      <c r="LKY6" s="200"/>
      <c r="LKZ6" s="200"/>
      <c r="LLA6" s="200"/>
      <c r="LLB6" s="200"/>
      <c r="LLC6" s="200"/>
      <c r="LLD6" s="200"/>
      <c r="LLE6" s="200"/>
      <c r="LLF6" s="200"/>
      <c r="LLG6" s="200"/>
      <c r="LLH6" s="200"/>
      <c r="LLI6" s="200"/>
      <c r="LLJ6" s="200"/>
      <c r="LLK6" s="200"/>
      <c r="LLL6" s="200"/>
      <c r="LLM6" s="200"/>
      <c r="LLN6" s="200"/>
      <c r="LLO6" s="200"/>
      <c r="LLP6" s="200"/>
      <c r="LLQ6" s="200"/>
      <c r="LLR6" s="200"/>
      <c r="LLS6" s="200"/>
      <c r="LLT6" s="200"/>
      <c r="LLU6" s="200"/>
      <c r="LLV6" s="200"/>
      <c r="LLW6" s="200"/>
      <c r="LLX6" s="200"/>
      <c r="LLY6" s="200"/>
      <c r="LLZ6" s="200"/>
      <c r="LMA6" s="200"/>
      <c r="LMB6" s="200"/>
      <c r="LMC6" s="200"/>
      <c r="LMD6" s="200"/>
      <c r="LME6" s="200"/>
      <c r="LMF6" s="200"/>
      <c r="LMG6" s="200"/>
      <c r="LMH6" s="200"/>
      <c r="LMI6" s="200"/>
      <c r="LMJ6" s="200"/>
      <c r="LMK6" s="200"/>
      <c r="LML6" s="200"/>
      <c r="LMM6" s="200"/>
      <c r="LMN6" s="200"/>
      <c r="LMO6" s="200"/>
      <c r="LMP6" s="200"/>
      <c r="LMQ6" s="200"/>
      <c r="LMR6" s="200"/>
      <c r="LMS6" s="200"/>
      <c r="LMT6" s="200"/>
      <c r="LMU6" s="200"/>
      <c r="LMV6" s="200"/>
      <c r="LMW6" s="200"/>
      <c r="LMX6" s="200"/>
      <c r="LMY6" s="200"/>
      <c r="LMZ6" s="200"/>
      <c r="LNA6" s="200"/>
      <c r="LNB6" s="200"/>
      <c r="LNC6" s="200"/>
      <c r="LND6" s="200"/>
      <c r="LNE6" s="200"/>
      <c r="LNF6" s="200"/>
      <c r="LNG6" s="200"/>
      <c r="LNH6" s="200"/>
      <c r="LNI6" s="200"/>
      <c r="LNJ6" s="200"/>
      <c r="LNK6" s="200"/>
      <c r="LNL6" s="200"/>
      <c r="LNM6" s="200"/>
      <c r="LNN6" s="200"/>
      <c r="LNO6" s="200"/>
      <c r="LNP6" s="200"/>
      <c r="LNQ6" s="200"/>
      <c r="LNR6" s="200"/>
      <c r="LNS6" s="200"/>
      <c r="LNT6" s="200"/>
      <c r="LNU6" s="200"/>
      <c r="LNV6" s="200"/>
      <c r="LNW6" s="200"/>
      <c r="LNX6" s="200"/>
      <c r="LNY6" s="200"/>
      <c r="LNZ6" s="200"/>
      <c r="LOA6" s="200"/>
      <c r="LOB6" s="200"/>
      <c r="LOC6" s="200"/>
      <c r="LOD6" s="200"/>
      <c r="LOE6" s="200"/>
      <c r="LOF6" s="200"/>
      <c r="LOG6" s="200"/>
      <c r="LOH6" s="200"/>
      <c r="LOI6" s="200"/>
      <c r="LOJ6" s="200"/>
      <c r="LOK6" s="200"/>
      <c r="LOL6" s="200"/>
      <c r="LOM6" s="200"/>
      <c r="LON6" s="200"/>
      <c r="LOO6" s="200"/>
      <c r="LOP6" s="200"/>
      <c r="LOQ6" s="200"/>
      <c r="LOR6" s="200"/>
      <c r="LOS6" s="200"/>
      <c r="LOT6" s="200"/>
      <c r="LOU6" s="200"/>
      <c r="LOV6" s="200"/>
      <c r="LOW6" s="200"/>
      <c r="LOX6" s="200"/>
      <c r="LOY6" s="200"/>
      <c r="LOZ6" s="200"/>
      <c r="LPA6" s="200"/>
      <c r="LPB6" s="200"/>
      <c r="LPC6" s="200"/>
      <c r="LPD6" s="200"/>
      <c r="LPE6" s="200"/>
      <c r="LPF6" s="200"/>
      <c r="LPG6" s="200"/>
      <c r="LPH6" s="200"/>
      <c r="LPI6" s="200"/>
      <c r="LPJ6" s="200"/>
      <c r="LPK6" s="200"/>
      <c r="LPL6" s="200"/>
      <c r="LPM6" s="200"/>
      <c r="LPN6" s="200"/>
      <c r="LPO6" s="200"/>
      <c r="LPP6" s="200"/>
      <c r="LPQ6" s="200"/>
      <c r="LPR6" s="200"/>
      <c r="LPS6" s="200"/>
      <c r="LPT6" s="200"/>
      <c r="LPU6" s="200"/>
      <c r="LPV6" s="200"/>
      <c r="LPW6" s="200"/>
      <c r="LPX6" s="200"/>
      <c r="LPY6" s="200"/>
      <c r="LPZ6" s="200"/>
      <c r="LQA6" s="200"/>
      <c r="LQB6" s="200"/>
      <c r="LQC6" s="200"/>
      <c r="LQD6" s="200"/>
      <c r="LQE6" s="200"/>
      <c r="LQF6" s="200"/>
      <c r="LQG6" s="200"/>
      <c r="LQH6" s="200"/>
      <c r="LQI6" s="200"/>
      <c r="LQJ6" s="200"/>
      <c r="LQK6" s="200"/>
      <c r="LQL6" s="200"/>
      <c r="LQM6" s="200"/>
      <c r="LQN6" s="200"/>
      <c r="LQO6" s="200"/>
      <c r="LQP6" s="200"/>
      <c r="LQQ6" s="200"/>
      <c r="LQR6" s="200"/>
      <c r="LQS6" s="200"/>
      <c r="LQT6" s="200"/>
      <c r="LQU6" s="200"/>
      <c r="LQV6" s="200"/>
      <c r="LQW6" s="200"/>
      <c r="LQX6" s="200"/>
      <c r="LQY6" s="200"/>
      <c r="LQZ6" s="200"/>
      <c r="LRA6" s="200"/>
      <c r="LRB6" s="200"/>
      <c r="LRC6" s="200"/>
      <c r="LRD6" s="200"/>
      <c r="LRE6" s="200"/>
      <c r="LRF6" s="200"/>
      <c r="LRG6" s="200"/>
      <c r="LRH6" s="200"/>
      <c r="LRI6" s="200"/>
      <c r="LRJ6" s="200"/>
      <c r="LRK6" s="200"/>
      <c r="LRL6" s="200"/>
      <c r="LRM6" s="200"/>
      <c r="LRN6" s="200"/>
      <c r="LRO6" s="200"/>
      <c r="LRP6" s="200"/>
      <c r="LRQ6" s="200"/>
      <c r="LRR6" s="200"/>
      <c r="LRS6" s="200"/>
      <c r="LRT6" s="200"/>
      <c r="LRU6" s="200"/>
      <c r="LRV6" s="200"/>
      <c r="LRW6" s="200"/>
      <c r="LRX6" s="200"/>
      <c r="LRY6" s="200"/>
      <c r="LRZ6" s="200"/>
      <c r="LSA6" s="200"/>
      <c r="LSB6" s="200"/>
      <c r="LSC6" s="200"/>
      <c r="LSD6" s="200"/>
      <c r="LSE6" s="200"/>
      <c r="LSF6" s="200"/>
      <c r="LSG6" s="200"/>
      <c r="LSH6" s="200"/>
      <c r="LSI6" s="200"/>
      <c r="LSJ6" s="200"/>
      <c r="LSK6" s="200"/>
      <c r="LSL6" s="200"/>
      <c r="LSM6" s="200"/>
      <c r="LSN6" s="200"/>
      <c r="LSO6" s="200"/>
      <c r="LSP6" s="200"/>
      <c r="LSQ6" s="200"/>
      <c r="LSR6" s="200"/>
      <c r="LSS6" s="200"/>
      <c r="LST6" s="200"/>
      <c r="LSU6" s="200"/>
      <c r="LSV6" s="200"/>
      <c r="LSW6" s="200"/>
      <c r="LSX6" s="200"/>
      <c r="LSY6" s="200"/>
      <c r="LSZ6" s="200"/>
      <c r="LTA6" s="200"/>
      <c r="LTB6" s="200"/>
      <c r="LTC6" s="200"/>
      <c r="LTD6" s="200"/>
      <c r="LTE6" s="200"/>
      <c r="LTF6" s="200"/>
      <c r="LTG6" s="200"/>
      <c r="LTH6" s="200"/>
      <c r="LTI6" s="200"/>
      <c r="LTJ6" s="200"/>
      <c r="LTK6" s="200"/>
      <c r="LTL6" s="200"/>
      <c r="LTM6" s="200"/>
      <c r="LTN6" s="200"/>
      <c r="LTO6" s="200"/>
      <c r="LTP6" s="200"/>
      <c r="LTQ6" s="200"/>
      <c r="LTR6" s="200"/>
      <c r="LTS6" s="200"/>
      <c r="LTT6" s="200"/>
      <c r="LTU6" s="200"/>
      <c r="LTV6" s="200"/>
      <c r="LTW6" s="200"/>
      <c r="LTX6" s="200"/>
      <c r="LTY6" s="200"/>
      <c r="LTZ6" s="200"/>
      <c r="LUA6" s="200"/>
      <c r="LUB6" s="200"/>
      <c r="LUC6" s="200"/>
      <c r="LUD6" s="200"/>
      <c r="LUE6" s="200"/>
      <c r="LUF6" s="200"/>
      <c r="LUG6" s="200"/>
      <c r="LUH6" s="200"/>
      <c r="LUI6" s="200"/>
      <c r="LUJ6" s="200"/>
      <c r="LUK6" s="200"/>
      <c r="LUL6" s="200"/>
      <c r="LUM6" s="200"/>
      <c r="LUN6" s="200"/>
      <c r="LUO6" s="200"/>
      <c r="LUP6" s="200"/>
      <c r="LUQ6" s="200"/>
      <c r="LUR6" s="200"/>
      <c r="LUS6" s="200"/>
      <c r="LUT6" s="200"/>
      <c r="LUU6" s="200"/>
      <c r="LUV6" s="200"/>
      <c r="LUW6" s="200"/>
      <c r="LUX6" s="200"/>
      <c r="LUY6" s="200"/>
      <c r="LUZ6" s="200"/>
      <c r="LVA6" s="200"/>
      <c r="LVB6" s="200"/>
      <c r="LVC6" s="200"/>
      <c r="LVD6" s="200"/>
      <c r="LVE6" s="200"/>
      <c r="LVF6" s="200"/>
      <c r="LVG6" s="200"/>
      <c r="LVH6" s="200"/>
      <c r="LVI6" s="200"/>
      <c r="LVJ6" s="200"/>
      <c r="LVK6" s="200"/>
      <c r="LVL6" s="200"/>
      <c r="LVM6" s="200"/>
      <c r="LVN6" s="200"/>
      <c r="LVO6" s="200"/>
      <c r="LVP6" s="200"/>
      <c r="LVQ6" s="200"/>
      <c r="LVR6" s="200"/>
      <c r="LVS6" s="200"/>
      <c r="LVT6" s="200"/>
      <c r="LVU6" s="200"/>
      <c r="LVV6" s="200"/>
      <c r="LVW6" s="200"/>
      <c r="LVX6" s="200"/>
      <c r="LVY6" s="200"/>
      <c r="LVZ6" s="200"/>
      <c r="LWA6" s="200"/>
      <c r="LWB6" s="200"/>
      <c r="LWC6" s="200"/>
      <c r="LWD6" s="200"/>
      <c r="LWE6" s="200"/>
      <c r="LWF6" s="200"/>
      <c r="LWG6" s="200"/>
      <c r="LWH6" s="200"/>
      <c r="LWI6" s="200"/>
      <c r="LWJ6" s="200"/>
      <c r="LWK6" s="200"/>
      <c r="LWL6" s="200"/>
      <c r="LWM6" s="200"/>
      <c r="LWN6" s="200"/>
      <c r="LWO6" s="200"/>
      <c r="LWP6" s="200"/>
      <c r="LWQ6" s="200"/>
      <c r="LWR6" s="200"/>
      <c r="LWS6" s="200"/>
      <c r="LWT6" s="200"/>
      <c r="LWU6" s="200"/>
      <c r="LWV6" s="200"/>
      <c r="LWW6" s="200"/>
      <c r="LWX6" s="200"/>
      <c r="LWY6" s="200"/>
      <c r="LWZ6" s="200"/>
      <c r="LXA6" s="200"/>
      <c r="LXB6" s="200"/>
      <c r="LXC6" s="200"/>
      <c r="LXD6" s="200"/>
      <c r="LXE6" s="200"/>
      <c r="LXF6" s="200"/>
      <c r="LXG6" s="200"/>
      <c r="LXH6" s="200"/>
      <c r="LXI6" s="200"/>
      <c r="LXJ6" s="200"/>
      <c r="LXK6" s="200"/>
      <c r="LXL6" s="200"/>
      <c r="LXM6" s="200"/>
      <c r="LXN6" s="200"/>
      <c r="LXO6" s="200"/>
      <c r="LXP6" s="200"/>
      <c r="LXQ6" s="200"/>
      <c r="LXR6" s="200"/>
      <c r="LXS6" s="200"/>
      <c r="LXT6" s="200"/>
      <c r="LXU6" s="200"/>
      <c r="LXV6" s="200"/>
      <c r="LXW6" s="200"/>
      <c r="LXX6" s="200"/>
      <c r="LXY6" s="200"/>
      <c r="LXZ6" s="200"/>
      <c r="LYA6" s="200"/>
      <c r="LYB6" s="200"/>
      <c r="LYC6" s="200"/>
      <c r="LYD6" s="200"/>
      <c r="LYE6" s="200"/>
      <c r="LYF6" s="200"/>
      <c r="LYG6" s="200"/>
      <c r="LYH6" s="200"/>
      <c r="LYI6" s="200"/>
      <c r="LYJ6" s="200"/>
      <c r="LYK6" s="200"/>
      <c r="LYL6" s="200"/>
      <c r="LYM6" s="200"/>
      <c r="LYN6" s="200"/>
      <c r="LYO6" s="200"/>
      <c r="LYP6" s="200"/>
      <c r="LYQ6" s="200"/>
      <c r="LYR6" s="200"/>
      <c r="LYS6" s="200"/>
      <c r="LYT6" s="200"/>
      <c r="LYU6" s="200"/>
      <c r="LYV6" s="200"/>
      <c r="LYW6" s="200"/>
      <c r="LYX6" s="200"/>
      <c r="LYY6" s="200"/>
      <c r="LYZ6" s="200"/>
      <c r="LZA6" s="200"/>
      <c r="LZB6" s="200"/>
      <c r="LZC6" s="200"/>
      <c r="LZD6" s="200"/>
      <c r="LZE6" s="200"/>
      <c r="LZF6" s="200"/>
      <c r="LZG6" s="200"/>
      <c r="LZH6" s="200"/>
      <c r="LZI6" s="200"/>
      <c r="LZJ6" s="200"/>
      <c r="LZK6" s="200"/>
      <c r="LZL6" s="200"/>
      <c r="LZM6" s="200"/>
      <c r="LZN6" s="200"/>
      <c r="LZO6" s="200"/>
      <c r="LZP6" s="200"/>
      <c r="LZQ6" s="200"/>
      <c r="LZR6" s="200"/>
      <c r="LZS6" s="200"/>
      <c r="LZT6" s="200"/>
      <c r="LZU6" s="200"/>
      <c r="LZV6" s="200"/>
      <c r="LZW6" s="200"/>
      <c r="LZX6" s="200"/>
      <c r="LZY6" s="200"/>
      <c r="LZZ6" s="200"/>
      <c r="MAA6" s="200"/>
      <c r="MAB6" s="200"/>
      <c r="MAC6" s="200"/>
      <c r="MAD6" s="200"/>
      <c r="MAE6" s="200"/>
      <c r="MAF6" s="200"/>
      <c r="MAG6" s="200"/>
      <c r="MAH6" s="200"/>
      <c r="MAI6" s="200"/>
      <c r="MAJ6" s="200"/>
      <c r="MAK6" s="200"/>
      <c r="MAL6" s="200"/>
      <c r="MAM6" s="200"/>
      <c r="MAN6" s="200"/>
      <c r="MAO6" s="200"/>
      <c r="MAP6" s="200"/>
      <c r="MAQ6" s="200"/>
      <c r="MAR6" s="200"/>
      <c r="MAS6" s="200"/>
      <c r="MAT6" s="200"/>
      <c r="MAU6" s="200"/>
      <c r="MAV6" s="200"/>
      <c r="MAW6" s="200"/>
      <c r="MAX6" s="200"/>
      <c r="MAY6" s="200"/>
      <c r="MAZ6" s="200"/>
      <c r="MBA6" s="200"/>
      <c r="MBB6" s="200"/>
      <c r="MBC6" s="200"/>
      <c r="MBD6" s="200"/>
      <c r="MBE6" s="200"/>
      <c r="MBF6" s="200"/>
      <c r="MBG6" s="200"/>
      <c r="MBH6" s="200"/>
      <c r="MBI6" s="200"/>
      <c r="MBJ6" s="200"/>
      <c r="MBK6" s="200"/>
      <c r="MBL6" s="200"/>
      <c r="MBM6" s="200"/>
      <c r="MBN6" s="200"/>
      <c r="MBO6" s="200"/>
      <c r="MBP6" s="200"/>
      <c r="MBQ6" s="200"/>
      <c r="MBR6" s="200"/>
      <c r="MBS6" s="200"/>
      <c r="MBT6" s="200"/>
      <c r="MBU6" s="200"/>
      <c r="MBV6" s="200"/>
      <c r="MBW6" s="200"/>
      <c r="MBX6" s="200"/>
      <c r="MBY6" s="200"/>
      <c r="MBZ6" s="200"/>
      <c r="MCA6" s="200"/>
      <c r="MCB6" s="200"/>
      <c r="MCC6" s="200"/>
      <c r="MCD6" s="200"/>
      <c r="MCE6" s="200"/>
      <c r="MCF6" s="200"/>
      <c r="MCG6" s="200"/>
      <c r="MCH6" s="200"/>
      <c r="MCI6" s="200"/>
      <c r="MCJ6" s="200"/>
      <c r="MCK6" s="200"/>
      <c r="MCL6" s="200"/>
      <c r="MCM6" s="200"/>
      <c r="MCN6" s="200"/>
      <c r="MCO6" s="200"/>
      <c r="MCP6" s="200"/>
      <c r="MCQ6" s="200"/>
      <c r="MCR6" s="200"/>
      <c r="MCS6" s="200"/>
      <c r="MCT6" s="200"/>
      <c r="MCU6" s="200"/>
      <c r="MCV6" s="200"/>
      <c r="MCW6" s="200"/>
      <c r="MCX6" s="200"/>
      <c r="MCY6" s="200"/>
      <c r="MCZ6" s="200"/>
      <c r="MDA6" s="200"/>
      <c r="MDB6" s="200"/>
      <c r="MDC6" s="200"/>
      <c r="MDD6" s="200"/>
      <c r="MDE6" s="200"/>
      <c r="MDF6" s="200"/>
      <c r="MDG6" s="200"/>
      <c r="MDH6" s="200"/>
      <c r="MDI6" s="200"/>
      <c r="MDJ6" s="200"/>
      <c r="MDK6" s="200"/>
      <c r="MDL6" s="200"/>
      <c r="MDM6" s="200"/>
      <c r="MDN6" s="200"/>
      <c r="MDO6" s="200"/>
      <c r="MDP6" s="200"/>
      <c r="MDQ6" s="200"/>
      <c r="MDR6" s="200"/>
      <c r="MDS6" s="200"/>
      <c r="MDT6" s="200"/>
      <c r="MDU6" s="200"/>
      <c r="MDV6" s="200"/>
      <c r="MDW6" s="200"/>
      <c r="MDX6" s="200"/>
      <c r="MDY6" s="200"/>
      <c r="MDZ6" s="200"/>
      <c r="MEA6" s="200"/>
      <c r="MEB6" s="200"/>
      <c r="MEC6" s="200"/>
      <c r="MED6" s="200"/>
      <c r="MEE6" s="200"/>
      <c r="MEF6" s="200"/>
      <c r="MEG6" s="200"/>
      <c r="MEH6" s="200"/>
      <c r="MEI6" s="200"/>
      <c r="MEJ6" s="200"/>
      <c r="MEK6" s="200"/>
      <c r="MEL6" s="200"/>
      <c r="MEM6" s="200"/>
      <c r="MEN6" s="200"/>
      <c r="MEO6" s="200"/>
      <c r="MEP6" s="200"/>
      <c r="MEQ6" s="200"/>
      <c r="MER6" s="200"/>
      <c r="MES6" s="200"/>
      <c r="MET6" s="200"/>
      <c r="MEU6" s="200"/>
      <c r="MEV6" s="200"/>
      <c r="MEW6" s="200"/>
      <c r="MEX6" s="200"/>
      <c r="MEY6" s="200"/>
      <c r="MEZ6" s="200"/>
      <c r="MFA6" s="200"/>
      <c r="MFB6" s="200"/>
      <c r="MFC6" s="200"/>
      <c r="MFD6" s="200"/>
      <c r="MFE6" s="200"/>
      <c r="MFF6" s="200"/>
      <c r="MFG6" s="200"/>
      <c r="MFH6" s="200"/>
      <c r="MFI6" s="200"/>
      <c r="MFJ6" s="200"/>
      <c r="MFK6" s="200"/>
      <c r="MFL6" s="200"/>
      <c r="MFM6" s="200"/>
      <c r="MFN6" s="200"/>
      <c r="MFO6" s="200"/>
      <c r="MFP6" s="200"/>
      <c r="MFQ6" s="200"/>
      <c r="MFR6" s="200"/>
      <c r="MFS6" s="200"/>
      <c r="MFT6" s="200"/>
      <c r="MFU6" s="200"/>
      <c r="MFV6" s="200"/>
      <c r="MFW6" s="200"/>
      <c r="MFX6" s="200"/>
      <c r="MFY6" s="200"/>
      <c r="MFZ6" s="200"/>
      <c r="MGA6" s="200"/>
      <c r="MGB6" s="200"/>
      <c r="MGC6" s="200"/>
      <c r="MGD6" s="200"/>
      <c r="MGE6" s="200"/>
      <c r="MGF6" s="200"/>
      <c r="MGG6" s="200"/>
      <c r="MGH6" s="200"/>
      <c r="MGI6" s="200"/>
      <c r="MGJ6" s="200"/>
      <c r="MGK6" s="200"/>
      <c r="MGL6" s="200"/>
      <c r="MGM6" s="200"/>
      <c r="MGN6" s="200"/>
      <c r="MGO6" s="200"/>
      <c r="MGP6" s="200"/>
      <c r="MGQ6" s="200"/>
      <c r="MGR6" s="200"/>
      <c r="MGS6" s="200"/>
      <c r="MGT6" s="200"/>
      <c r="MGU6" s="200"/>
      <c r="MGV6" s="200"/>
      <c r="MGW6" s="200"/>
      <c r="MGX6" s="200"/>
      <c r="MGY6" s="200"/>
      <c r="MGZ6" s="200"/>
      <c r="MHA6" s="200"/>
      <c r="MHB6" s="200"/>
      <c r="MHC6" s="200"/>
      <c r="MHD6" s="200"/>
      <c r="MHE6" s="200"/>
      <c r="MHF6" s="200"/>
      <c r="MHG6" s="200"/>
      <c r="MHH6" s="200"/>
      <c r="MHI6" s="200"/>
      <c r="MHJ6" s="200"/>
      <c r="MHK6" s="200"/>
      <c r="MHL6" s="200"/>
      <c r="MHM6" s="200"/>
      <c r="MHN6" s="200"/>
      <c r="MHO6" s="200"/>
      <c r="MHP6" s="200"/>
      <c r="MHQ6" s="200"/>
      <c r="MHR6" s="200"/>
      <c r="MHS6" s="200"/>
      <c r="MHT6" s="200"/>
      <c r="MHU6" s="200"/>
      <c r="MHV6" s="200"/>
      <c r="MHW6" s="200"/>
      <c r="MHX6" s="200"/>
      <c r="MHY6" s="200"/>
      <c r="MHZ6" s="200"/>
      <c r="MIA6" s="200"/>
      <c r="MIB6" s="200"/>
      <c r="MIC6" s="200"/>
      <c r="MID6" s="200"/>
      <c r="MIE6" s="200"/>
      <c r="MIF6" s="200"/>
      <c r="MIG6" s="200"/>
      <c r="MIH6" s="200"/>
      <c r="MII6" s="200"/>
      <c r="MIJ6" s="200"/>
      <c r="MIK6" s="200"/>
      <c r="MIL6" s="200"/>
      <c r="MIM6" s="200"/>
      <c r="MIN6" s="200"/>
      <c r="MIO6" s="200"/>
      <c r="MIP6" s="200"/>
      <c r="MIQ6" s="200"/>
      <c r="MIR6" s="200"/>
      <c r="MIS6" s="200"/>
      <c r="MIT6" s="200"/>
      <c r="MIU6" s="200"/>
      <c r="MIV6" s="200"/>
      <c r="MIW6" s="200"/>
      <c r="MIX6" s="200"/>
      <c r="MIY6" s="200"/>
      <c r="MIZ6" s="200"/>
      <c r="MJA6" s="200"/>
      <c r="MJB6" s="200"/>
      <c r="MJC6" s="200"/>
      <c r="MJD6" s="200"/>
      <c r="MJE6" s="200"/>
      <c r="MJF6" s="200"/>
      <c r="MJG6" s="200"/>
      <c r="MJH6" s="200"/>
      <c r="MJI6" s="200"/>
      <c r="MJJ6" s="200"/>
      <c r="MJK6" s="200"/>
      <c r="MJL6" s="200"/>
      <c r="MJM6" s="200"/>
      <c r="MJN6" s="200"/>
      <c r="MJO6" s="200"/>
      <c r="MJP6" s="200"/>
      <c r="MJQ6" s="200"/>
      <c r="MJR6" s="200"/>
      <c r="MJS6" s="200"/>
      <c r="MJT6" s="200"/>
      <c r="MJU6" s="200"/>
      <c r="MJV6" s="200"/>
      <c r="MJW6" s="200"/>
      <c r="MJX6" s="200"/>
      <c r="MJY6" s="200"/>
      <c r="MJZ6" s="200"/>
      <c r="MKA6" s="200"/>
      <c r="MKB6" s="200"/>
      <c r="MKC6" s="200"/>
      <c r="MKD6" s="200"/>
      <c r="MKE6" s="200"/>
      <c r="MKF6" s="200"/>
      <c r="MKG6" s="200"/>
      <c r="MKH6" s="200"/>
      <c r="MKI6" s="200"/>
      <c r="MKJ6" s="200"/>
      <c r="MKK6" s="200"/>
      <c r="MKL6" s="200"/>
      <c r="MKM6" s="200"/>
      <c r="MKN6" s="200"/>
      <c r="MKO6" s="200"/>
      <c r="MKP6" s="200"/>
      <c r="MKQ6" s="200"/>
      <c r="MKR6" s="200"/>
      <c r="MKS6" s="200"/>
      <c r="MKT6" s="200"/>
      <c r="MKU6" s="200"/>
      <c r="MKV6" s="200"/>
      <c r="MKW6" s="200"/>
      <c r="MKX6" s="200"/>
      <c r="MKY6" s="200"/>
      <c r="MKZ6" s="200"/>
      <c r="MLA6" s="200"/>
      <c r="MLB6" s="200"/>
      <c r="MLC6" s="200"/>
      <c r="MLD6" s="200"/>
      <c r="MLE6" s="200"/>
      <c r="MLF6" s="200"/>
      <c r="MLG6" s="200"/>
      <c r="MLH6" s="200"/>
      <c r="MLI6" s="200"/>
      <c r="MLJ6" s="200"/>
      <c r="MLK6" s="200"/>
      <c r="MLL6" s="200"/>
      <c r="MLM6" s="200"/>
      <c r="MLN6" s="200"/>
      <c r="MLO6" s="200"/>
      <c r="MLP6" s="200"/>
      <c r="MLQ6" s="200"/>
      <c r="MLR6" s="200"/>
      <c r="MLS6" s="200"/>
      <c r="MLT6" s="200"/>
      <c r="MLU6" s="200"/>
      <c r="MLV6" s="200"/>
      <c r="MLW6" s="200"/>
      <c r="MLX6" s="200"/>
      <c r="MLY6" s="200"/>
      <c r="MLZ6" s="200"/>
      <c r="MMA6" s="200"/>
      <c r="MMB6" s="200"/>
      <c r="MMC6" s="200"/>
      <c r="MMD6" s="200"/>
      <c r="MME6" s="200"/>
      <c r="MMF6" s="200"/>
      <c r="MMG6" s="200"/>
      <c r="MMH6" s="200"/>
      <c r="MMI6" s="200"/>
      <c r="MMJ6" s="200"/>
      <c r="MMK6" s="200"/>
      <c r="MML6" s="200"/>
      <c r="MMM6" s="200"/>
      <c r="MMN6" s="200"/>
      <c r="MMO6" s="200"/>
      <c r="MMP6" s="200"/>
      <c r="MMQ6" s="200"/>
      <c r="MMR6" s="200"/>
      <c r="MMS6" s="200"/>
      <c r="MMT6" s="200"/>
      <c r="MMU6" s="200"/>
      <c r="MMV6" s="200"/>
      <c r="MMW6" s="200"/>
      <c r="MMX6" s="200"/>
      <c r="MMY6" s="200"/>
      <c r="MMZ6" s="200"/>
      <c r="MNA6" s="200"/>
      <c r="MNB6" s="200"/>
      <c r="MNC6" s="200"/>
      <c r="MND6" s="200"/>
      <c r="MNE6" s="200"/>
      <c r="MNF6" s="200"/>
      <c r="MNG6" s="200"/>
      <c r="MNH6" s="200"/>
      <c r="MNI6" s="200"/>
      <c r="MNJ6" s="200"/>
      <c r="MNK6" s="200"/>
      <c r="MNL6" s="200"/>
      <c r="MNM6" s="200"/>
      <c r="MNN6" s="200"/>
      <c r="MNO6" s="200"/>
      <c r="MNP6" s="200"/>
      <c r="MNQ6" s="200"/>
      <c r="MNR6" s="200"/>
      <c r="MNS6" s="200"/>
      <c r="MNT6" s="200"/>
      <c r="MNU6" s="200"/>
      <c r="MNV6" s="200"/>
      <c r="MNW6" s="200"/>
      <c r="MNX6" s="200"/>
      <c r="MNY6" s="200"/>
      <c r="MNZ6" s="200"/>
      <c r="MOA6" s="200"/>
      <c r="MOB6" s="200"/>
      <c r="MOC6" s="200"/>
      <c r="MOD6" s="200"/>
      <c r="MOE6" s="200"/>
      <c r="MOF6" s="200"/>
      <c r="MOG6" s="200"/>
      <c r="MOH6" s="200"/>
      <c r="MOI6" s="200"/>
      <c r="MOJ6" s="200"/>
      <c r="MOK6" s="200"/>
      <c r="MOL6" s="200"/>
      <c r="MOM6" s="200"/>
      <c r="MON6" s="200"/>
      <c r="MOO6" s="200"/>
      <c r="MOP6" s="200"/>
      <c r="MOQ6" s="200"/>
      <c r="MOR6" s="200"/>
      <c r="MOS6" s="200"/>
      <c r="MOT6" s="200"/>
      <c r="MOU6" s="200"/>
      <c r="MOV6" s="200"/>
      <c r="MOW6" s="200"/>
      <c r="MOX6" s="200"/>
      <c r="MOY6" s="200"/>
      <c r="MOZ6" s="200"/>
      <c r="MPA6" s="200"/>
      <c r="MPB6" s="200"/>
      <c r="MPC6" s="200"/>
      <c r="MPD6" s="200"/>
      <c r="MPE6" s="200"/>
      <c r="MPF6" s="200"/>
      <c r="MPG6" s="200"/>
      <c r="MPH6" s="200"/>
      <c r="MPI6" s="200"/>
      <c r="MPJ6" s="200"/>
      <c r="MPK6" s="200"/>
      <c r="MPL6" s="200"/>
      <c r="MPM6" s="200"/>
      <c r="MPN6" s="200"/>
      <c r="MPO6" s="200"/>
      <c r="MPP6" s="200"/>
      <c r="MPQ6" s="200"/>
      <c r="MPR6" s="200"/>
      <c r="MPS6" s="200"/>
      <c r="MPT6" s="200"/>
      <c r="MPU6" s="200"/>
      <c r="MPV6" s="200"/>
      <c r="MPW6" s="200"/>
      <c r="MPX6" s="200"/>
      <c r="MPY6" s="200"/>
      <c r="MPZ6" s="200"/>
      <c r="MQA6" s="200"/>
      <c r="MQB6" s="200"/>
      <c r="MQC6" s="200"/>
      <c r="MQD6" s="200"/>
      <c r="MQE6" s="200"/>
      <c r="MQF6" s="200"/>
      <c r="MQG6" s="200"/>
      <c r="MQH6" s="200"/>
      <c r="MQI6" s="200"/>
      <c r="MQJ6" s="200"/>
      <c r="MQK6" s="200"/>
      <c r="MQL6" s="200"/>
      <c r="MQM6" s="200"/>
      <c r="MQN6" s="200"/>
      <c r="MQO6" s="200"/>
      <c r="MQP6" s="200"/>
      <c r="MQQ6" s="200"/>
      <c r="MQR6" s="200"/>
      <c r="MQS6" s="200"/>
      <c r="MQT6" s="200"/>
      <c r="MQU6" s="200"/>
      <c r="MQV6" s="200"/>
      <c r="MQW6" s="200"/>
      <c r="MQX6" s="200"/>
      <c r="MQY6" s="200"/>
      <c r="MQZ6" s="200"/>
      <c r="MRA6" s="200"/>
      <c r="MRB6" s="200"/>
      <c r="MRC6" s="200"/>
      <c r="MRD6" s="200"/>
      <c r="MRE6" s="200"/>
      <c r="MRF6" s="200"/>
      <c r="MRG6" s="200"/>
      <c r="MRH6" s="200"/>
      <c r="MRI6" s="200"/>
      <c r="MRJ6" s="200"/>
      <c r="MRK6" s="200"/>
      <c r="MRL6" s="200"/>
      <c r="MRM6" s="200"/>
      <c r="MRN6" s="200"/>
      <c r="MRO6" s="200"/>
      <c r="MRP6" s="200"/>
      <c r="MRQ6" s="200"/>
      <c r="MRR6" s="200"/>
      <c r="MRS6" s="200"/>
      <c r="MRT6" s="200"/>
      <c r="MRU6" s="200"/>
      <c r="MRV6" s="200"/>
      <c r="MRW6" s="200"/>
      <c r="MRX6" s="200"/>
      <c r="MRY6" s="200"/>
      <c r="MRZ6" s="200"/>
      <c r="MSA6" s="200"/>
      <c r="MSB6" s="200"/>
      <c r="MSC6" s="200"/>
      <c r="MSD6" s="200"/>
      <c r="MSE6" s="200"/>
      <c r="MSF6" s="200"/>
      <c r="MSG6" s="200"/>
      <c r="MSH6" s="200"/>
      <c r="MSI6" s="200"/>
      <c r="MSJ6" s="200"/>
      <c r="MSK6" s="200"/>
      <c r="MSL6" s="200"/>
      <c r="MSM6" s="200"/>
      <c r="MSN6" s="200"/>
      <c r="MSO6" s="200"/>
      <c r="MSP6" s="200"/>
      <c r="MSQ6" s="200"/>
      <c r="MSR6" s="200"/>
      <c r="MSS6" s="200"/>
      <c r="MST6" s="200"/>
      <c r="MSU6" s="200"/>
      <c r="MSV6" s="200"/>
      <c r="MSW6" s="200"/>
      <c r="MSX6" s="200"/>
      <c r="MSY6" s="200"/>
      <c r="MSZ6" s="200"/>
      <c r="MTA6" s="200"/>
      <c r="MTB6" s="200"/>
      <c r="MTC6" s="200"/>
      <c r="MTD6" s="200"/>
      <c r="MTE6" s="200"/>
      <c r="MTF6" s="200"/>
      <c r="MTG6" s="200"/>
      <c r="MTH6" s="200"/>
      <c r="MTI6" s="200"/>
      <c r="MTJ6" s="200"/>
      <c r="MTK6" s="200"/>
      <c r="MTL6" s="200"/>
      <c r="MTM6" s="200"/>
      <c r="MTN6" s="200"/>
      <c r="MTO6" s="200"/>
      <c r="MTP6" s="200"/>
      <c r="MTQ6" s="200"/>
      <c r="MTR6" s="200"/>
      <c r="MTS6" s="200"/>
      <c r="MTT6" s="200"/>
      <c r="MTU6" s="200"/>
      <c r="MTV6" s="200"/>
      <c r="MTW6" s="200"/>
      <c r="MTX6" s="200"/>
      <c r="MTY6" s="200"/>
      <c r="MTZ6" s="200"/>
      <c r="MUA6" s="200"/>
      <c r="MUB6" s="200"/>
      <c r="MUC6" s="200"/>
      <c r="MUD6" s="200"/>
      <c r="MUE6" s="200"/>
      <c r="MUF6" s="200"/>
      <c r="MUG6" s="200"/>
      <c r="MUH6" s="200"/>
      <c r="MUI6" s="200"/>
      <c r="MUJ6" s="200"/>
      <c r="MUK6" s="200"/>
      <c r="MUL6" s="200"/>
      <c r="MUM6" s="200"/>
      <c r="MUN6" s="200"/>
      <c r="MUO6" s="200"/>
      <c r="MUP6" s="200"/>
      <c r="MUQ6" s="200"/>
      <c r="MUR6" s="200"/>
      <c r="MUS6" s="200"/>
      <c r="MUT6" s="200"/>
      <c r="MUU6" s="200"/>
      <c r="MUV6" s="200"/>
      <c r="MUW6" s="200"/>
      <c r="MUX6" s="200"/>
      <c r="MUY6" s="200"/>
      <c r="MUZ6" s="200"/>
      <c r="MVA6" s="200"/>
      <c r="MVB6" s="200"/>
      <c r="MVC6" s="200"/>
      <c r="MVD6" s="200"/>
      <c r="MVE6" s="200"/>
      <c r="MVF6" s="200"/>
      <c r="MVG6" s="200"/>
      <c r="MVH6" s="200"/>
      <c r="MVI6" s="200"/>
      <c r="MVJ6" s="200"/>
      <c r="MVK6" s="200"/>
      <c r="MVL6" s="200"/>
      <c r="MVM6" s="200"/>
      <c r="MVN6" s="200"/>
      <c r="MVO6" s="200"/>
      <c r="MVP6" s="200"/>
      <c r="MVQ6" s="200"/>
      <c r="MVR6" s="200"/>
      <c r="MVS6" s="200"/>
      <c r="MVT6" s="200"/>
      <c r="MVU6" s="200"/>
      <c r="MVV6" s="200"/>
      <c r="MVW6" s="200"/>
      <c r="MVX6" s="200"/>
      <c r="MVY6" s="200"/>
      <c r="MVZ6" s="200"/>
      <c r="MWA6" s="200"/>
      <c r="MWB6" s="200"/>
      <c r="MWC6" s="200"/>
      <c r="MWD6" s="200"/>
      <c r="MWE6" s="200"/>
      <c r="MWF6" s="200"/>
      <c r="MWG6" s="200"/>
      <c r="MWH6" s="200"/>
      <c r="MWI6" s="200"/>
      <c r="MWJ6" s="200"/>
      <c r="MWK6" s="200"/>
      <c r="MWL6" s="200"/>
      <c r="MWM6" s="200"/>
      <c r="MWN6" s="200"/>
      <c r="MWO6" s="200"/>
      <c r="MWP6" s="200"/>
      <c r="MWQ6" s="200"/>
      <c r="MWR6" s="200"/>
      <c r="MWS6" s="200"/>
      <c r="MWT6" s="200"/>
      <c r="MWU6" s="200"/>
      <c r="MWV6" s="200"/>
      <c r="MWW6" s="200"/>
      <c r="MWX6" s="200"/>
      <c r="MWY6" s="200"/>
      <c r="MWZ6" s="200"/>
      <c r="MXA6" s="200"/>
      <c r="MXB6" s="200"/>
      <c r="MXC6" s="200"/>
      <c r="MXD6" s="200"/>
      <c r="MXE6" s="200"/>
      <c r="MXF6" s="200"/>
      <c r="MXG6" s="200"/>
      <c r="MXH6" s="200"/>
      <c r="MXI6" s="200"/>
      <c r="MXJ6" s="200"/>
      <c r="MXK6" s="200"/>
      <c r="MXL6" s="200"/>
      <c r="MXM6" s="200"/>
      <c r="MXN6" s="200"/>
      <c r="MXO6" s="200"/>
      <c r="MXP6" s="200"/>
      <c r="MXQ6" s="200"/>
      <c r="MXR6" s="200"/>
      <c r="MXS6" s="200"/>
      <c r="MXT6" s="200"/>
      <c r="MXU6" s="200"/>
      <c r="MXV6" s="200"/>
      <c r="MXW6" s="200"/>
      <c r="MXX6" s="200"/>
      <c r="MXY6" s="200"/>
      <c r="MXZ6" s="200"/>
      <c r="MYA6" s="200"/>
      <c r="MYB6" s="200"/>
      <c r="MYC6" s="200"/>
      <c r="MYD6" s="200"/>
      <c r="MYE6" s="200"/>
      <c r="MYF6" s="200"/>
      <c r="MYG6" s="200"/>
      <c r="MYH6" s="200"/>
      <c r="MYI6" s="200"/>
      <c r="MYJ6" s="200"/>
      <c r="MYK6" s="200"/>
      <c r="MYL6" s="200"/>
      <c r="MYM6" s="200"/>
      <c r="MYN6" s="200"/>
      <c r="MYO6" s="200"/>
      <c r="MYP6" s="200"/>
      <c r="MYQ6" s="200"/>
      <c r="MYR6" s="200"/>
      <c r="MYS6" s="200"/>
      <c r="MYT6" s="200"/>
      <c r="MYU6" s="200"/>
      <c r="MYV6" s="200"/>
      <c r="MYW6" s="200"/>
      <c r="MYX6" s="200"/>
      <c r="MYY6" s="200"/>
      <c r="MYZ6" s="200"/>
      <c r="MZA6" s="200"/>
      <c r="MZB6" s="200"/>
      <c r="MZC6" s="200"/>
      <c r="MZD6" s="200"/>
      <c r="MZE6" s="200"/>
      <c r="MZF6" s="200"/>
      <c r="MZG6" s="200"/>
      <c r="MZH6" s="200"/>
      <c r="MZI6" s="200"/>
      <c r="MZJ6" s="200"/>
      <c r="MZK6" s="200"/>
      <c r="MZL6" s="200"/>
      <c r="MZM6" s="200"/>
      <c r="MZN6" s="200"/>
      <c r="MZO6" s="200"/>
      <c r="MZP6" s="200"/>
      <c r="MZQ6" s="200"/>
      <c r="MZR6" s="200"/>
      <c r="MZS6" s="200"/>
      <c r="MZT6" s="200"/>
      <c r="MZU6" s="200"/>
      <c r="MZV6" s="200"/>
      <c r="MZW6" s="200"/>
      <c r="MZX6" s="200"/>
      <c r="MZY6" s="200"/>
      <c r="MZZ6" s="200"/>
      <c r="NAA6" s="200"/>
      <c r="NAB6" s="200"/>
      <c r="NAC6" s="200"/>
      <c r="NAD6" s="200"/>
      <c r="NAE6" s="200"/>
      <c r="NAF6" s="200"/>
      <c r="NAG6" s="200"/>
      <c r="NAH6" s="200"/>
      <c r="NAI6" s="200"/>
      <c r="NAJ6" s="200"/>
      <c r="NAK6" s="200"/>
      <c r="NAL6" s="200"/>
      <c r="NAM6" s="200"/>
      <c r="NAN6" s="200"/>
      <c r="NAO6" s="200"/>
      <c r="NAP6" s="200"/>
      <c r="NAQ6" s="200"/>
      <c r="NAR6" s="200"/>
      <c r="NAS6" s="200"/>
      <c r="NAT6" s="200"/>
      <c r="NAU6" s="200"/>
      <c r="NAV6" s="200"/>
      <c r="NAW6" s="200"/>
      <c r="NAX6" s="200"/>
      <c r="NAY6" s="200"/>
      <c r="NAZ6" s="200"/>
      <c r="NBA6" s="200"/>
      <c r="NBB6" s="200"/>
      <c r="NBC6" s="200"/>
      <c r="NBD6" s="200"/>
      <c r="NBE6" s="200"/>
      <c r="NBF6" s="200"/>
      <c r="NBG6" s="200"/>
      <c r="NBH6" s="200"/>
      <c r="NBI6" s="200"/>
      <c r="NBJ6" s="200"/>
      <c r="NBK6" s="200"/>
      <c r="NBL6" s="200"/>
      <c r="NBM6" s="200"/>
      <c r="NBN6" s="200"/>
      <c r="NBO6" s="200"/>
      <c r="NBP6" s="200"/>
      <c r="NBQ6" s="200"/>
      <c r="NBR6" s="200"/>
      <c r="NBS6" s="200"/>
      <c r="NBT6" s="200"/>
      <c r="NBU6" s="200"/>
      <c r="NBV6" s="200"/>
      <c r="NBW6" s="200"/>
      <c r="NBX6" s="200"/>
      <c r="NBY6" s="200"/>
      <c r="NBZ6" s="200"/>
      <c r="NCA6" s="200"/>
      <c r="NCB6" s="200"/>
      <c r="NCC6" s="200"/>
      <c r="NCD6" s="200"/>
      <c r="NCE6" s="200"/>
      <c r="NCF6" s="200"/>
      <c r="NCG6" s="200"/>
      <c r="NCH6" s="200"/>
      <c r="NCI6" s="200"/>
      <c r="NCJ6" s="200"/>
      <c r="NCK6" s="200"/>
      <c r="NCL6" s="200"/>
      <c r="NCM6" s="200"/>
      <c r="NCN6" s="200"/>
      <c r="NCO6" s="200"/>
      <c r="NCP6" s="200"/>
      <c r="NCQ6" s="200"/>
      <c r="NCR6" s="200"/>
      <c r="NCS6" s="200"/>
      <c r="NCT6" s="200"/>
      <c r="NCU6" s="200"/>
      <c r="NCV6" s="200"/>
      <c r="NCW6" s="200"/>
      <c r="NCX6" s="200"/>
      <c r="NCY6" s="200"/>
      <c r="NCZ6" s="200"/>
      <c r="NDA6" s="200"/>
      <c r="NDB6" s="200"/>
      <c r="NDC6" s="200"/>
      <c r="NDD6" s="200"/>
      <c r="NDE6" s="200"/>
      <c r="NDF6" s="200"/>
      <c r="NDG6" s="200"/>
      <c r="NDH6" s="200"/>
      <c r="NDI6" s="200"/>
      <c r="NDJ6" s="200"/>
      <c r="NDK6" s="200"/>
      <c r="NDL6" s="200"/>
      <c r="NDM6" s="200"/>
      <c r="NDN6" s="200"/>
      <c r="NDO6" s="200"/>
      <c r="NDP6" s="200"/>
      <c r="NDQ6" s="200"/>
      <c r="NDR6" s="200"/>
      <c r="NDS6" s="200"/>
      <c r="NDT6" s="200"/>
      <c r="NDU6" s="200"/>
      <c r="NDV6" s="200"/>
      <c r="NDW6" s="200"/>
      <c r="NDX6" s="200"/>
      <c r="NDY6" s="200"/>
      <c r="NDZ6" s="200"/>
      <c r="NEA6" s="200"/>
      <c r="NEB6" s="200"/>
      <c r="NEC6" s="200"/>
      <c r="NED6" s="200"/>
      <c r="NEE6" s="200"/>
      <c r="NEF6" s="200"/>
      <c r="NEG6" s="200"/>
      <c r="NEH6" s="200"/>
      <c r="NEI6" s="200"/>
      <c r="NEJ6" s="200"/>
      <c r="NEK6" s="200"/>
      <c r="NEL6" s="200"/>
      <c r="NEM6" s="200"/>
      <c r="NEN6" s="200"/>
      <c r="NEO6" s="200"/>
      <c r="NEP6" s="200"/>
      <c r="NEQ6" s="200"/>
      <c r="NER6" s="200"/>
      <c r="NES6" s="200"/>
      <c r="NET6" s="200"/>
      <c r="NEU6" s="200"/>
      <c r="NEV6" s="200"/>
      <c r="NEW6" s="200"/>
      <c r="NEX6" s="200"/>
      <c r="NEY6" s="200"/>
      <c r="NEZ6" s="200"/>
      <c r="NFA6" s="200"/>
      <c r="NFB6" s="200"/>
      <c r="NFC6" s="200"/>
      <c r="NFD6" s="200"/>
      <c r="NFE6" s="200"/>
      <c r="NFF6" s="200"/>
      <c r="NFG6" s="200"/>
      <c r="NFH6" s="200"/>
      <c r="NFI6" s="200"/>
      <c r="NFJ6" s="200"/>
      <c r="NFK6" s="200"/>
      <c r="NFL6" s="200"/>
      <c r="NFM6" s="200"/>
      <c r="NFN6" s="200"/>
      <c r="NFO6" s="200"/>
      <c r="NFP6" s="200"/>
      <c r="NFQ6" s="200"/>
      <c r="NFR6" s="200"/>
      <c r="NFS6" s="200"/>
      <c r="NFT6" s="200"/>
      <c r="NFU6" s="200"/>
      <c r="NFV6" s="200"/>
      <c r="NFW6" s="200"/>
      <c r="NFX6" s="200"/>
      <c r="NFY6" s="200"/>
      <c r="NFZ6" s="200"/>
      <c r="NGA6" s="200"/>
      <c r="NGB6" s="200"/>
      <c r="NGC6" s="200"/>
      <c r="NGD6" s="200"/>
      <c r="NGE6" s="200"/>
      <c r="NGF6" s="200"/>
      <c r="NGG6" s="200"/>
      <c r="NGH6" s="200"/>
      <c r="NGI6" s="200"/>
      <c r="NGJ6" s="200"/>
      <c r="NGK6" s="200"/>
      <c r="NGL6" s="200"/>
      <c r="NGM6" s="200"/>
      <c r="NGN6" s="200"/>
      <c r="NGO6" s="200"/>
      <c r="NGP6" s="200"/>
      <c r="NGQ6" s="200"/>
      <c r="NGR6" s="200"/>
      <c r="NGS6" s="200"/>
      <c r="NGT6" s="200"/>
      <c r="NGU6" s="200"/>
      <c r="NGV6" s="200"/>
      <c r="NGW6" s="200"/>
      <c r="NGX6" s="200"/>
      <c r="NGY6" s="200"/>
      <c r="NGZ6" s="200"/>
      <c r="NHA6" s="200"/>
      <c r="NHB6" s="200"/>
      <c r="NHC6" s="200"/>
      <c r="NHD6" s="200"/>
      <c r="NHE6" s="200"/>
      <c r="NHF6" s="200"/>
      <c r="NHG6" s="200"/>
      <c r="NHH6" s="200"/>
      <c r="NHI6" s="200"/>
      <c r="NHJ6" s="200"/>
      <c r="NHK6" s="200"/>
      <c r="NHL6" s="200"/>
      <c r="NHM6" s="200"/>
      <c r="NHN6" s="200"/>
      <c r="NHO6" s="200"/>
      <c r="NHP6" s="200"/>
      <c r="NHQ6" s="200"/>
      <c r="NHR6" s="200"/>
      <c r="NHS6" s="200"/>
      <c r="NHT6" s="200"/>
      <c r="NHU6" s="200"/>
      <c r="NHV6" s="200"/>
      <c r="NHW6" s="200"/>
      <c r="NHX6" s="200"/>
      <c r="NHY6" s="200"/>
      <c r="NHZ6" s="200"/>
      <c r="NIA6" s="200"/>
      <c r="NIB6" s="200"/>
      <c r="NIC6" s="200"/>
      <c r="NID6" s="200"/>
      <c r="NIE6" s="200"/>
      <c r="NIF6" s="200"/>
      <c r="NIG6" s="200"/>
      <c r="NIH6" s="200"/>
      <c r="NII6" s="200"/>
      <c r="NIJ6" s="200"/>
      <c r="NIK6" s="200"/>
      <c r="NIL6" s="200"/>
      <c r="NIM6" s="200"/>
      <c r="NIN6" s="200"/>
      <c r="NIO6" s="200"/>
      <c r="NIP6" s="200"/>
      <c r="NIQ6" s="200"/>
      <c r="NIR6" s="200"/>
      <c r="NIS6" s="200"/>
      <c r="NIT6" s="200"/>
      <c r="NIU6" s="200"/>
      <c r="NIV6" s="200"/>
      <c r="NIW6" s="200"/>
      <c r="NIX6" s="200"/>
      <c r="NIY6" s="200"/>
      <c r="NIZ6" s="200"/>
      <c r="NJA6" s="200"/>
      <c r="NJB6" s="200"/>
      <c r="NJC6" s="200"/>
      <c r="NJD6" s="200"/>
      <c r="NJE6" s="200"/>
      <c r="NJF6" s="200"/>
      <c r="NJG6" s="200"/>
      <c r="NJH6" s="200"/>
      <c r="NJI6" s="200"/>
      <c r="NJJ6" s="200"/>
      <c r="NJK6" s="200"/>
      <c r="NJL6" s="200"/>
      <c r="NJM6" s="200"/>
      <c r="NJN6" s="200"/>
      <c r="NJO6" s="200"/>
      <c r="NJP6" s="200"/>
      <c r="NJQ6" s="200"/>
      <c r="NJR6" s="200"/>
      <c r="NJS6" s="200"/>
      <c r="NJT6" s="200"/>
      <c r="NJU6" s="200"/>
      <c r="NJV6" s="200"/>
      <c r="NJW6" s="200"/>
      <c r="NJX6" s="200"/>
      <c r="NJY6" s="200"/>
      <c r="NJZ6" s="200"/>
      <c r="NKA6" s="200"/>
      <c r="NKB6" s="200"/>
      <c r="NKC6" s="200"/>
      <c r="NKD6" s="200"/>
      <c r="NKE6" s="200"/>
      <c r="NKF6" s="200"/>
      <c r="NKG6" s="200"/>
      <c r="NKH6" s="200"/>
      <c r="NKI6" s="200"/>
      <c r="NKJ6" s="200"/>
      <c r="NKK6" s="200"/>
      <c r="NKL6" s="200"/>
      <c r="NKM6" s="200"/>
      <c r="NKN6" s="200"/>
      <c r="NKO6" s="200"/>
      <c r="NKP6" s="200"/>
      <c r="NKQ6" s="200"/>
      <c r="NKR6" s="200"/>
      <c r="NKS6" s="200"/>
      <c r="NKT6" s="200"/>
      <c r="NKU6" s="200"/>
      <c r="NKV6" s="200"/>
      <c r="NKW6" s="200"/>
      <c r="NKX6" s="200"/>
      <c r="NKY6" s="200"/>
      <c r="NKZ6" s="200"/>
      <c r="NLA6" s="200"/>
      <c r="NLB6" s="200"/>
      <c r="NLC6" s="200"/>
      <c r="NLD6" s="200"/>
      <c r="NLE6" s="200"/>
      <c r="NLF6" s="200"/>
      <c r="NLG6" s="200"/>
      <c r="NLH6" s="200"/>
      <c r="NLI6" s="200"/>
      <c r="NLJ6" s="200"/>
      <c r="NLK6" s="200"/>
      <c r="NLL6" s="200"/>
      <c r="NLM6" s="200"/>
      <c r="NLN6" s="200"/>
      <c r="NLO6" s="200"/>
      <c r="NLP6" s="200"/>
      <c r="NLQ6" s="200"/>
      <c r="NLR6" s="200"/>
      <c r="NLS6" s="200"/>
      <c r="NLT6" s="200"/>
      <c r="NLU6" s="200"/>
      <c r="NLV6" s="200"/>
      <c r="NLW6" s="200"/>
      <c r="NLX6" s="200"/>
      <c r="NLY6" s="200"/>
      <c r="NLZ6" s="200"/>
      <c r="NMA6" s="200"/>
      <c r="NMB6" s="200"/>
      <c r="NMC6" s="200"/>
      <c r="NMD6" s="200"/>
      <c r="NME6" s="200"/>
      <c r="NMF6" s="200"/>
      <c r="NMG6" s="200"/>
      <c r="NMH6" s="200"/>
      <c r="NMI6" s="200"/>
      <c r="NMJ6" s="200"/>
      <c r="NMK6" s="200"/>
      <c r="NML6" s="200"/>
      <c r="NMM6" s="200"/>
      <c r="NMN6" s="200"/>
      <c r="NMO6" s="200"/>
      <c r="NMP6" s="200"/>
      <c r="NMQ6" s="200"/>
      <c r="NMR6" s="200"/>
      <c r="NMS6" s="200"/>
      <c r="NMT6" s="200"/>
      <c r="NMU6" s="200"/>
      <c r="NMV6" s="200"/>
      <c r="NMW6" s="200"/>
      <c r="NMX6" s="200"/>
      <c r="NMY6" s="200"/>
      <c r="NMZ6" s="200"/>
      <c r="NNA6" s="200"/>
      <c r="NNB6" s="200"/>
      <c r="NNC6" s="200"/>
      <c r="NND6" s="200"/>
      <c r="NNE6" s="200"/>
      <c r="NNF6" s="200"/>
      <c r="NNG6" s="200"/>
      <c r="NNH6" s="200"/>
      <c r="NNI6" s="200"/>
      <c r="NNJ6" s="200"/>
      <c r="NNK6" s="200"/>
      <c r="NNL6" s="200"/>
      <c r="NNM6" s="200"/>
      <c r="NNN6" s="200"/>
      <c r="NNO6" s="200"/>
      <c r="NNP6" s="200"/>
      <c r="NNQ6" s="200"/>
      <c r="NNR6" s="200"/>
      <c r="NNS6" s="200"/>
      <c r="NNT6" s="200"/>
      <c r="NNU6" s="200"/>
      <c r="NNV6" s="200"/>
      <c r="NNW6" s="200"/>
      <c r="NNX6" s="200"/>
      <c r="NNY6" s="200"/>
      <c r="NNZ6" s="200"/>
      <c r="NOA6" s="200"/>
      <c r="NOB6" s="200"/>
      <c r="NOC6" s="200"/>
      <c r="NOD6" s="200"/>
      <c r="NOE6" s="200"/>
      <c r="NOF6" s="200"/>
      <c r="NOG6" s="200"/>
      <c r="NOH6" s="200"/>
      <c r="NOI6" s="200"/>
      <c r="NOJ6" s="200"/>
      <c r="NOK6" s="200"/>
      <c r="NOL6" s="200"/>
      <c r="NOM6" s="200"/>
      <c r="NON6" s="200"/>
      <c r="NOO6" s="200"/>
      <c r="NOP6" s="200"/>
      <c r="NOQ6" s="200"/>
      <c r="NOR6" s="200"/>
      <c r="NOS6" s="200"/>
      <c r="NOT6" s="200"/>
      <c r="NOU6" s="200"/>
      <c r="NOV6" s="200"/>
      <c r="NOW6" s="200"/>
      <c r="NOX6" s="200"/>
      <c r="NOY6" s="200"/>
      <c r="NOZ6" s="200"/>
      <c r="NPA6" s="200"/>
      <c r="NPB6" s="200"/>
      <c r="NPC6" s="200"/>
      <c r="NPD6" s="200"/>
      <c r="NPE6" s="200"/>
      <c r="NPF6" s="200"/>
      <c r="NPG6" s="200"/>
      <c r="NPH6" s="200"/>
      <c r="NPI6" s="200"/>
      <c r="NPJ6" s="200"/>
      <c r="NPK6" s="200"/>
      <c r="NPL6" s="200"/>
      <c r="NPM6" s="200"/>
      <c r="NPN6" s="200"/>
      <c r="NPO6" s="200"/>
      <c r="NPP6" s="200"/>
      <c r="NPQ6" s="200"/>
      <c r="NPR6" s="200"/>
      <c r="NPS6" s="200"/>
      <c r="NPT6" s="200"/>
      <c r="NPU6" s="200"/>
      <c r="NPV6" s="200"/>
      <c r="NPW6" s="200"/>
      <c r="NPX6" s="200"/>
      <c r="NPY6" s="200"/>
      <c r="NPZ6" s="200"/>
      <c r="NQA6" s="200"/>
      <c r="NQB6" s="200"/>
      <c r="NQC6" s="200"/>
      <c r="NQD6" s="200"/>
      <c r="NQE6" s="200"/>
      <c r="NQF6" s="200"/>
      <c r="NQG6" s="200"/>
      <c r="NQH6" s="200"/>
      <c r="NQI6" s="200"/>
      <c r="NQJ6" s="200"/>
      <c r="NQK6" s="200"/>
      <c r="NQL6" s="200"/>
      <c r="NQM6" s="200"/>
      <c r="NQN6" s="200"/>
      <c r="NQO6" s="200"/>
      <c r="NQP6" s="200"/>
      <c r="NQQ6" s="200"/>
      <c r="NQR6" s="200"/>
      <c r="NQS6" s="200"/>
      <c r="NQT6" s="200"/>
      <c r="NQU6" s="200"/>
      <c r="NQV6" s="200"/>
      <c r="NQW6" s="200"/>
      <c r="NQX6" s="200"/>
      <c r="NQY6" s="200"/>
      <c r="NQZ6" s="200"/>
      <c r="NRA6" s="200"/>
      <c r="NRB6" s="200"/>
      <c r="NRC6" s="200"/>
      <c r="NRD6" s="200"/>
      <c r="NRE6" s="200"/>
      <c r="NRF6" s="200"/>
      <c r="NRG6" s="200"/>
      <c r="NRH6" s="200"/>
      <c r="NRI6" s="200"/>
      <c r="NRJ6" s="200"/>
      <c r="NRK6" s="200"/>
      <c r="NRL6" s="200"/>
      <c r="NRM6" s="200"/>
      <c r="NRN6" s="200"/>
      <c r="NRO6" s="200"/>
      <c r="NRP6" s="200"/>
      <c r="NRQ6" s="200"/>
      <c r="NRR6" s="200"/>
      <c r="NRS6" s="200"/>
      <c r="NRT6" s="200"/>
      <c r="NRU6" s="200"/>
      <c r="NRV6" s="200"/>
      <c r="NRW6" s="200"/>
      <c r="NRX6" s="200"/>
      <c r="NRY6" s="200"/>
      <c r="NRZ6" s="200"/>
      <c r="NSA6" s="200"/>
      <c r="NSB6" s="200"/>
      <c r="NSC6" s="200"/>
      <c r="NSD6" s="200"/>
      <c r="NSE6" s="200"/>
      <c r="NSF6" s="200"/>
      <c r="NSG6" s="200"/>
      <c r="NSH6" s="200"/>
      <c r="NSI6" s="200"/>
      <c r="NSJ6" s="200"/>
      <c r="NSK6" s="200"/>
      <c r="NSL6" s="200"/>
      <c r="NSM6" s="200"/>
      <c r="NSN6" s="200"/>
      <c r="NSO6" s="200"/>
      <c r="NSP6" s="200"/>
      <c r="NSQ6" s="200"/>
      <c r="NSR6" s="200"/>
      <c r="NSS6" s="200"/>
      <c r="NST6" s="200"/>
      <c r="NSU6" s="200"/>
      <c r="NSV6" s="200"/>
      <c r="NSW6" s="200"/>
      <c r="NSX6" s="200"/>
      <c r="NSY6" s="200"/>
      <c r="NSZ6" s="200"/>
      <c r="NTA6" s="200"/>
      <c r="NTB6" s="200"/>
      <c r="NTC6" s="200"/>
      <c r="NTD6" s="200"/>
      <c r="NTE6" s="200"/>
      <c r="NTF6" s="200"/>
      <c r="NTG6" s="200"/>
      <c r="NTH6" s="200"/>
      <c r="NTI6" s="200"/>
      <c r="NTJ6" s="200"/>
      <c r="NTK6" s="200"/>
      <c r="NTL6" s="200"/>
      <c r="NTM6" s="200"/>
      <c r="NTN6" s="200"/>
      <c r="NTO6" s="200"/>
      <c r="NTP6" s="200"/>
      <c r="NTQ6" s="200"/>
      <c r="NTR6" s="200"/>
      <c r="NTS6" s="200"/>
      <c r="NTT6" s="200"/>
      <c r="NTU6" s="200"/>
      <c r="NTV6" s="200"/>
      <c r="NTW6" s="200"/>
      <c r="NTX6" s="200"/>
      <c r="NTY6" s="200"/>
      <c r="NTZ6" s="200"/>
      <c r="NUA6" s="200"/>
      <c r="NUB6" s="200"/>
      <c r="NUC6" s="200"/>
      <c r="NUD6" s="200"/>
      <c r="NUE6" s="200"/>
      <c r="NUF6" s="200"/>
      <c r="NUG6" s="200"/>
      <c r="NUH6" s="200"/>
      <c r="NUI6" s="200"/>
      <c r="NUJ6" s="200"/>
      <c r="NUK6" s="200"/>
      <c r="NUL6" s="200"/>
      <c r="NUM6" s="200"/>
      <c r="NUN6" s="200"/>
      <c r="NUO6" s="200"/>
      <c r="NUP6" s="200"/>
      <c r="NUQ6" s="200"/>
      <c r="NUR6" s="200"/>
      <c r="NUS6" s="200"/>
      <c r="NUT6" s="200"/>
      <c r="NUU6" s="200"/>
      <c r="NUV6" s="200"/>
      <c r="NUW6" s="200"/>
      <c r="NUX6" s="200"/>
      <c r="NUY6" s="200"/>
      <c r="NUZ6" s="200"/>
      <c r="NVA6" s="200"/>
      <c r="NVB6" s="200"/>
      <c r="NVC6" s="200"/>
      <c r="NVD6" s="200"/>
      <c r="NVE6" s="200"/>
      <c r="NVF6" s="200"/>
      <c r="NVG6" s="200"/>
      <c r="NVH6" s="200"/>
      <c r="NVI6" s="200"/>
      <c r="NVJ6" s="200"/>
      <c r="NVK6" s="200"/>
      <c r="NVL6" s="200"/>
      <c r="NVM6" s="200"/>
      <c r="NVN6" s="200"/>
      <c r="NVO6" s="200"/>
      <c r="NVP6" s="200"/>
      <c r="NVQ6" s="200"/>
      <c r="NVR6" s="200"/>
      <c r="NVS6" s="200"/>
      <c r="NVT6" s="200"/>
      <c r="NVU6" s="200"/>
      <c r="NVV6" s="200"/>
      <c r="NVW6" s="200"/>
      <c r="NVX6" s="200"/>
      <c r="NVY6" s="200"/>
      <c r="NVZ6" s="200"/>
      <c r="NWA6" s="200"/>
      <c r="NWB6" s="200"/>
      <c r="NWC6" s="200"/>
      <c r="NWD6" s="200"/>
      <c r="NWE6" s="200"/>
      <c r="NWF6" s="200"/>
      <c r="NWG6" s="200"/>
      <c r="NWH6" s="200"/>
      <c r="NWI6" s="200"/>
      <c r="NWJ6" s="200"/>
      <c r="NWK6" s="200"/>
      <c r="NWL6" s="200"/>
      <c r="NWM6" s="200"/>
      <c r="NWN6" s="200"/>
      <c r="NWO6" s="200"/>
      <c r="NWP6" s="200"/>
      <c r="NWQ6" s="200"/>
      <c r="NWR6" s="200"/>
      <c r="NWS6" s="200"/>
      <c r="NWT6" s="200"/>
      <c r="NWU6" s="200"/>
      <c r="NWV6" s="200"/>
      <c r="NWW6" s="200"/>
      <c r="NWX6" s="200"/>
      <c r="NWY6" s="200"/>
      <c r="NWZ6" s="200"/>
      <c r="NXA6" s="200"/>
      <c r="NXB6" s="200"/>
      <c r="NXC6" s="200"/>
      <c r="NXD6" s="200"/>
      <c r="NXE6" s="200"/>
      <c r="NXF6" s="200"/>
      <c r="NXG6" s="200"/>
      <c r="NXH6" s="200"/>
      <c r="NXI6" s="200"/>
      <c r="NXJ6" s="200"/>
      <c r="NXK6" s="200"/>
      <c r="NXL6" s="200"/>
      <c r="NXM6" s="200"/>
      <c r="NXN6" s="200"/>
      <c r="NXO6" s="200"/>
      <c r="NXP6" s="200"/>
      <c r="NXQ6" s="200"/>
      <c r="NXR6" s="200"/>
      <c r="NXS6" s="200"/>
      <c r="NXT6" s="200"/>
      <c r="NXU6" s="200"/>
      <c r="NXV6" s="200"/>
      <c r="NXW6" s="200"/>
      <c r="NXX6" s="200"/>
      <c r="NXY6" s="200"/>
      <c r="NXZ6" s="200"/>
      <c r="NYA6" s="200"/>
      <c r="NYB6" s="200"/>
      <c r="NYC6" s="200"/>
      <c r="NYD6" s="200"/>
      <c r="NYE6" s="200"/>
      <c r="NYF6" s="200"/>
      <c r="NYG6" s="200"/>
      <c r="NYH6" s="200"/>
      <c r="NYI6" s="200"/>
      <c r="NYJ6" s="200"/>
      <c r="NYK6" s="200"/>
      <c r="NYL6" s="200"/>
      <c r="NYM6" s="200"/>
      <c r="NYN6" s="200"/>
      <c r="NYO6" s="200"/>
      <c r="NYP6" s="200"/>
      <c r="NYQ6" s="200"/>
      <c r="NYR6" s="200"/>
      <c r="NYS6" s="200"/>
      <c r="NYT6" s="200"/>
      <c r="NYU6" s="200"/>
      <c r="NYV6" s="200"/>
      <c r="NYW6" s="200"/>
      <c r="NYX6" s="200"/>
      <c r="NYY6" s="200"/>
      <c r="NYZ6" s="200"/>
      <c r="NZA6" s="200"/>
      <c r="NZB6" s="200"/>
      <c r="NZC6" s="200"/>
      <c r="NZD6" s="200"/>
      <c r="NZE6" s="200"/>
      <c r="NZF6" s="200"/>
      <c r="NZG6" s="200"/>
      <c r="NZH6" s="200"/>
      <c r="NZI6" s="200"/>
      <c r="NZJ6" s="200"/>
      <c r="NZK6" s="200"/>
      <c r="NZL6" s="200"/>
      <c r="NZM6" s="200"/>
      <c r="NZN6" s="200"/>
      <c r="NZO6" s="200"/>
      <c r="NZP6" s="200"/>
      <c r="NZQ6" s="200"/>
      <c r="NZR6" s="200"/>
      <c r="NZS6" s="200"/>
      <c r="NZT6" s="200"/>
      <c r="NZU6" s="200"/>
      <c r="NZV6" s="200"/>
      <c r="NZW6" s="200"/>
      <c r="NZX6" s="200"/>
      <c r="NZY6" s="200"/>
      <c r="NZZ6" s="200"/>
      <c r="OAA6" s="200"/>
      <c r="OAB6" s="200"/>
      <c r="OAC6" s="200"/>
      <c r="OAD6" s="200"/>
      <c r="OAE6" s="200"/>
      <c r="OAF6" s="200"/>
      <c r="OAG6" s="200"/>
      <c r="OAH6" s="200"/>
      <c r="OAI6" s="200"/>
      <c r="OAJ6" s="200"/>
      <c r="OAK6" s="200"/>
      <c r="OAL6" s="200"/>
      <c r="OAM6" s="200"/>
      <c r="OAN6" s="200"/>
      <c r="OAO6" s="200"/>
      <c r="OAP6" s="200"/>
      <c r="OAQ6" s="200"/>
      <c r="OAR6" s="200"/>
      <c r="OAS6" s="200"/>
      <c r="OAT6" s="200"/>
      <c r="OAU6" s="200"/>
      <c r="OAV6" s="200"/>
      <c r="OAW6" s="200"/>
      <c r="OAX6" s="200"/>
      <c r="OAY6" s="200"/>
      <c r="OAZ6" s="200"/>
      <c r="OBA6" s="200"/>
      <c r="OBB6" s="200"/>
      <c r="OBC6" s="200"/>
      <c r="OBD6" s="200"/>
      <c r="OBE6" s="200"/>
      <c r="OBF6" s="200"/>
      <c r="OBG6" s="200"/>
      <c r="OBH6" s="200"/>
      <c r="OBI6" s="200"/>
      <c r="OBJ6" s="200"/>
      <c r="OBK6" s="200"/>
      <c r="OBL6" s="200"/>
      <c r="OBM6" s="200"/>
      <c r="OBN6" s="200"/>
      <c r="OBO6" s="200"/>
      <c r="OBP6" s="200"/>
      <c r="OBQ6" s="200"/>
      <c r="OBR6" s="200"/>
      <c r="OBS6" s="200"/>
      <c r="OBT6" s="200"/>
      <c r="OBU6" s="200"/>
      <c r="OBV6" s="200"/>
      <c r="OBW6" s="200"/>
      <c r="OBX6" s="200"/>
      <c r="OBY6" s="200"/>
      <c r="OBZ6" s="200"/>
      <c r="OCA6" s="200"/>
      <c r="OCB6" s="200"/>
      <c r="OCC6" s="200"/>
      <c r="OCD6" s="200"/>
      <c r="OCE6" s="200"/>
      <c r="OCF6" s="200"/>
      <c r="OCG6" s="200"/>
      <c r="OCH6" s="200"/>
      <c r="OCI6" s="200"/>
      <c r="OCJ6" s="200"/>
      <c r="OCK6" s="200"/>
      <c r="OCL6" s="200"/>
      <c r="OCM6" s="200"/>
      <c r="OCN6" s="200"/>
      <c r="OCO6" s="200"/>
      <c r="OCP6" s="200"/>
      <c r="OCQ6" s="200"/>
      <c r="OCR6" s="200"/>
      <c r="OCS6" s="200"/>
      <c r="OCT6" s="200"/>
      <c r="OCU6" s="200"/>
      <c r="OCV6" s="200"/>
      <c r="OCW6" s="200"/>
      <c r="OCX6" s="200"/>
      <c r="OCY6" s="200"/>
      <c r="OCZ6" s="200"/>
      <c r="ODA6" s="200"/>
      <c r="ODB6" s="200"/>
      <c r="ODC6" s="200"/>
      <c r="ODD6" s="200"/>
      <c r="ODE6" s="200"/>
      <c r="ODF6" s="200"/>
      <c r="ODG6" s="200"/>
      <c r="ODH6" s="200"/>
      <c r="ODI6" s="200"/>
      <c r="ODJ6" s="200"/>
      <c r="ODK6" s="200"/>
      <c r="ODL6" s="200"/>
      <c r="ODM6" s="200"/>
      <c r="ODN6" s="200"/>
      <c r="ODO6" s="200"/>
      <c r="ODP6" s="200"/>
      <c r="ODQ6" s="200"/>
      <c r="ODR6" s="200"/>
      <c r="ODS6" s="200"/>
      <c r="ODT6" s="200"/>
      <c r="ODU6" s="200"/>
      <c r="ODV6" s="200"/>
      <c r="ODW6" s="200"/>
      <c r="ODX6" s="200"/>
      <c r="ODY6" s="200"/>
      <c r="ODZ6" s="200"/>
      <c r="OEA6" s="200"/>
      <c r="OEB6" s="200"/>
      <c r="OEC6" s="200"/>
      <c r="OED6" s="200"/>
      <c r="OEE6" s="200"/>
      <c r="OEF6" s="200"/>
      <c r="OEG6" s="200"/>
      <c r="OEH6" s="200"/>
      <c r="OEI6" s="200"/>
      <c r="OEJ6" s="200"/>
      <c r="OEK6" s="200"/>
      <c r="OEL6" s="200"/>
      <c r="OEM6" s="200"/>
      <c r="OEN6" s="200"/>
      <c r="OEO6" s="200"/>
      <c r="OEP6" s="200"/>
      <c r="OEQ6" s="200"/>
      <c r="OER6" s="200"/>
      <c r="OES6" s="200"/>
      <c r="OET6" s="200"/>
      <c r="OEU6" s="200"/>
      <c r="OEV6" s="200"/>
      <c r="OEW6" s="200"/>
      <c r="OEX6" s="200"/>
      <c r="OEY6" s="200"/>
      <c r="OEZ6" s="200"/>
      <c r="OFA6" s="200"/>
      <c r="OFB6" s="200"/>
      <c r="OFC6" s="200"/>
      <c r="OFD6" s="200"/>
      <c r="OFE6" s="200"/>
      <c r="OFF6" s="200"/>
      <c r="OFG6" s="200"/>
      <c r="OFH6" s="200"/>
      <c r="OFI6" s="200"/>
      <c r="OFJ6" s="200"/>
      <c r="OFK6" s="200"/>
      <c r="OFL6" s="200"/>
      <c r="OFM6" s="200"/>
      <c r="OFN6" s="200"/>
      <c r="OFO6" s="200"/>
      <c r="OFP6" s="200"/>
      <c r="OFQ6" s="200"/>
      <c r="OFR6" s="200"/>
      <c r="OFS6" s="200"/>
      <c r="OFT6" s="200"/>
      <c r="OFU6" s="200"/>
      <c r="OFV6" s="200"/>
      <c r="OFW6" s="200"/>
      <c r="OFX6" s="200"/>
      <c r="OFY6" s="200"/>
      <c r="OFZ6" s="200"/>
      <c r="OGA6" s="200"/>
      <c r="OGB6" s="200"/>
      <c r="OGC6" s="200"/>
      <c r="OGD6" s="200"/>
      <c r="OGE6" s="200"/>
      <c r="OGF6" s="200"/>
      <c r="OGG6" s="200"/>
      <c r="OGH6" s="200"/>
      <c r="OGI6" s="200"/>
      <c r="OGJ6" s="200"/>
      <c r="OGK6" s="200"/>
      <c r="OGL6" s="200"/>
      <c r="OGM6" s="200"/>
      <c r="OGN6" s="200"/>
      <c r="OGO6" s="200"/>
      <c r="OGP6" s="200"/>
      <c r="OGQ6" s="200"/>
      <c r="OGR6" s="200"/>
      <c r="OGS6" s="200"/>
      <c r="OGT6" s="200"/>
      <c r="OGU6" s="200"/>
      <c r="OGV6" s="200"/>
      <c r="OGW6" s="200"/>
      <c r="OGX6" s="200"/>
      <c r="OGY6" s="200"/>
      <c r="OGZ6" s="200"/>
      <c r="OHA6" s="200"/>
      <c r="OHB6" s="200"/>
      <c r="OHC6" s="200"/>
      <c r="OHD6" s="200"/>
      <c r="OHE6" s="200"/>
      <c r="OHF6" s="200"/>
      <c r="OHG6" s="200"/>
      <c r="OHH6" s="200"/>
      <c r="OHI6" s="200"/>
      <c r="OHJ6" s="200"/>
      <c r="OHK6" s="200"/>
      <c r="OHL6" s="200"/>
      <c r="OHM6" s="200"/>
      <c r="OHN6" s="200"/>
      <c r="OHO6" s="200"/>
      <c r="OHP6" s="200"/>
      <c r="OHQ6" s="200"/>
      <c r="OHR6" s="200"/>
      <c r="OHS6" s="200"/>
      <c r="OHT6" s="200"/>
      <c r="OHU6" s="200"/>
      <c r="OHV6" s="200"/>
      <c r="OHW6" s="200"/>
      <c r="OHX6" s="200"/>
      <c r="OHY6" s="200"/>
      <c r="OHZ6" s="200"/>
      <c r="OIA6" s="200"/>
      <c r="OIB6" s="200"/>
      <c r="OIC6" s="200"/>
      <c r="OID6" s="200"/>
      <c r="OIE6" s="200"/>
      <c r="OIF6" s="200"/>
      <c r="OIG6" s="200"/>
      <c r="OIH6" s="200"/>
      <c r="OII6" s="200"/>
      <c r="OIJ6" s="200"/>
      <c r="OIK6" s="200"/>
      <c r="OIL6" s="200"/>
      <c r="OIM6" s="200"/>
      <c r="OIN6" s="200"/>
      <c r="OIO6" s="200"/>
      <c r="OIP6" s="200"/>
      <c r="OIQ6" s="200"/>
      <c r="OIR6" s="200"/>
      <c r="OIS6" s="200"/>
      <c r="OIT6" s="200"/>
      <c r="OIU6" s="200"/>
      <c r="OIV6" s="200"/>
      <c r="OIW6" s="200"/>
      <c r="OIX6" s="200"/>
      <c r="OIY6" s="200"/>
      <c r="OIZ6" s="200"/>
      <c r="OJA6" s="200"/>
      <c r="OJB6" s="200"/>
      <c r="OJC6" s="200"/>
      <c r="OJD6" s="200"/>
      <c r="OJE6" s="200"/>
      <c r="OJF6" s="200"/>
      <c r="OJG6" s="200"/>
      <c r="OJH6" s="200"/>
      <c r="OJI6" s="200"/>
      <c r="OJJ6" s="200"/>
      <c r="OJK6" s="200"/>
      <c r="OJL6" s="200"/>
      <c r="OJM6" s="200"/>
      <c r="OJN6" s="200"/>
      <c r="OJO6" s="200"/>
      <c r="OJP6" s="200"/>
      <c r="OJQ6" s="200"/>
      <c r="OJR6" s="200"/>
      <c r="OJS6" s="200"/>
      <c r="OJT6" s="200"/>
      <c r="OJU6" s="200"/>
      <c r="OJV6" s="200"/>
      <c r="OJW6" s="200"/>
      <c r="OJX6" s="200"/>
      <c r="OJY6" s="200"/>
      <c r="OJZ6" s="200"/>
      <c r="OKA6" s="200"/>
      <c r="OKB6" s="200"/>
      <c r="OKC6" s="200"/>
      <c r="OKD6" s="200"/>
      <c r="OKE6" s="200"/>
      <c r="OKF6" s="200"/>
      <c r="OKG6" s="200"/>
      <c r="OKH6" s="200"/>
      <c r="OKI6" s="200"/>
      <c r="OKJ6" s="200"/>
      <c r="OKK6" s="200"/>
      <c r="OKL6" s="200"/>
      <c r="OKM6" s="200"/>
      <c r="OKN6" s="200"/>
      <c r="OKO6" s="200"/>
      <c r="OKP6" s="200"/>
      <c r="OKQ6" s="200"/>
      <c r="OKR6" s="200"/>
      <c r="OKS6" s="200"/>
      <c r="OKT6" s="200"/>
      <c r="OKU6" s="200"/>
      <c r="OKV6" s="200"/>
      <c r="OKW6" s="200"/>
      <c r="OKX6" s="200"/>
      <c r="OKY6" s="200"/>
      <c r="OKZ6" s="200"/>
      <c r="OLA6" s="200"/>
      <c r="OLB6" s="200"/>
      <c r="OLC6" s="200"/>
      <c r="OLD6" s="200"/>
      <c r="OLE6" s="200"/>
      <c r="OLF6" s="200"/>
      <c r="OLG6" s="200"/>
      <c r="OLH6" s="200"/>
      <c r="OLI6" s="200"/>
      <c r="OLJ6" s="200"/>
      <c r="OLK6" s="200"/>
      <c r="OLL6" s="200"/>
      <c r="OLM6" s="200"/>
      <c r="OLN6" s="200"/>
      <c r="OLO6" s="200"/>
      <c r="OLP6" s="200"/>
      <c r="OLQ6" s="200"/>
      <c r="OLR6" s="200"/>
      <c r="OLS6" s="200"/>
      <c r="OLT6" s="200"/>
      <c r="OLU6" s="200"/>
      <c r="OLV6" s="200"/>
      <c r="OLW6" s="200"/>
      <c r="OLX6" s="200"/>
      <c r="OLY6" s="200"/>
      <c r="OLZ6" s="200"/>
      <c r="OMA6" s="200"/>
      <c r="OMB6" s="200"/>
      <c r="OMC6" s="200"/>
      <c r="OMD6" s="200"/>
      <c r="OME6" s="200"/>
      <c r="OMF6" s="200"/>
      <c r="OMG6" s="200"/>
      <c r="OMH6" s="200"/>
      <c r="OMI6" s="200"/>
      <c r="OMJ6" s="200"/>
      <c r="OMK6" s="200"/>
      <c r="OML6" s="200"/>
      <c r="OMM6" s="200"/>
      <c r="OMN6" s="200"/>
      <c r="OMO6" s="200"/>
      <c r="OMP6" s="200"/>
      <c r="OMQ6" s="200"/>
      <c r="OMR6" s="200"/>
      <c r="OMS6" s="200"/>
      <c r="OMT6" s="200"/>
      <c r="OMU6" s="200"/>
      <c r="OMV6" s="200"/>
      <c r="OMW6" s="200"/>
      <c r="OMX6" s="200"/>
      <c r="OMY6" s="200"/>
      <c r="OMZ6" s="200"/>
      <c r="ONA6" s="200"/>
      <c r="ONB6" s="200"/>
      <c r="ONC6" s="200"/>
      <c r="OND6" s="200"/>
      <c r="ONE6" s="200"/>
      <c r="ONF6" s="200"/>
      <c r="ONG6" s="200"/>
      <c r="ONH6" s="200"/>
      <c r="ONI6" s="200"/>
      <c r="ONJ6" s="200"/>
      <c r="ONK6" s="200"/>
      <c r="ONL6" s="200"/>
      <c r="ONM6" s="200"/>
      <c r="ONN6" s="200"/>
      <c r="ONO6" s="200"/>
      <c r="ONP6" s="200"/>
      <c r="ONQ6" s="200"/>
      <c r="ONR6" s="200"/>
      <c r="ONS6" s="200"/>
      <c r="ONT6" s="200"/>
      <c r="ONU6" s="200"/>
      <c r="ONV6" s="200"/>
      <c r="ONW6" s="200"/>
      <c r="ONX6" s="200"/>
      <c r="ONY6" s="200"/>
      <c r="ONZ6" s="200"/>
      <c r="OOA6" s="200"/>
      <c r="OOB6" s="200"/>
      <c r="OOC6" s="200"/>
      <c r="OOD6" s="200"/>
      <c r="OOE6" s="200"/>
      <c r="OOF6" s="200"/>
      <c r="OOG6" s="200"/>
      <c r="OOH6" s="200"/>
      <c r="OOI6" s="200"/>
      <c r="OOJ6" s="200"/>
      <c r="OOK6" s="200"/>
      <c r="OOL6" s="200"/>
      <c r="OOM6" s="200"/>
      <c r="OON6" s="200"/>
      <c r="OOO6" s="200"/>
      <c r="OOP6" s="200"/>
      <c r="OOQ6" s="200"/>
      <c r="OOR6" s="200"/>
      <c r="OOS6" s="200"/>
      <c r="OOT6" s="200"/>
      <c r="OOU6" s="200"/>
      <c r="OOV6" s="200"/>
      <c r="OOW6" s="200"/>
      <c r="OOX6" s="200"/>
      <c r="OOY6" s="200"/>
      <c r="OOZ6" s="200"/>
      <c r="OPA6" s="200"/>
      <c r="OPB6" s="200"/>
      <c r="OPC6" s="200"/>
      <c r="OPD6" s="200"/>
      <c r="OPE6" s="200"/>
      <c r="OPF6" s="200"/>
      <c r="OPG6" s="200"/>
      <c r="OPH6" s="200"/>
      <c r="OPI6" s="200"/>
      <c r="OPJ6" s="200"/>
      <c r="OPK6" s="200"/>
      <c r="OPL6" s="200"/>
      <c r="OPM6" s="200"/>
      <c r="OPN6" s="200"/>
      <c r="OPO6" s="200"/>
      <c r="OPP6" s="200"/>
      <c r="OPQ6" s="200"/>
      <c r="OPR6" s="200"/>
      <c r="OPS6" s="200"/>
      <c r="OPT6" s="200"/>
      <c r="OPU6" s="200"/>
      <c r="OPV6" s="200"/>
      <c r="OPW6" s="200"/>
      <c r="OPX6" s="200"/>
      <c r="OPY6" s="200"/>
      <c r="OPZ6" s="200"/>
      <c r="OQA6" s="200"/>
      <c r="OQB6" s="200"/>
      <c r="OQC6" s="200"/>
      <c r="OQD6" s="200"/>
      <c r="OQE6" s="200"/>
      <c r="OQF6" s="200"/>
      <c r="OQG6" s="200"/>
      <c r="OQH6" s="200"/>
      <c r="OQI6" s="200"/>
      <c r="OQJ6" s="200"/>
      <c r="OQK6" s="200"/>
      <c r="OQL6" s="200"/>
      <c r="OQM6" s="200"/>
      <c r="OQN6" s="200"/>
      <c r="OQO6" s="200"/>
      <c r="OQP6" s="200"/>
      <c r="OQQ6" s="200"/>
      <c r="OQR6" s="200"/>
      <c r="OQS6" s="200"/>
      <c r="OQT6" s="200"/>
      <c r="OQU6" s="200"/>
      <c r="OQV6" s="200"/>
      <c r="OQW6" s="200"/>
      <c r="OQX6" s="200"/>
      <c r="OQY6" s="200"/>
      <c r="OQZ6" s="200"/>
      <c r="ORA6" s="200"/>
      <c r="ORB6" s="200"/>
      <c r="ORC6" s="200"/>
      <c r="ORD6" s="200"/>
      <c r="ORE6" s="200"/>
      <c r="ORF6" s="200"/>
      <c r="ORG6" s="200"/>
      <c r="ORH6" s="200"/>
      <c r="ORI6" s="200"/>
      <c r="ORJ6" s="200"/>
      <c r="ORK6" s="200"/>
      <c r="ORL6" s="200"/>
      <c r="ORM6" s="200"/>
      <c r="ORN6" s="200"/>
      <c r="ORO6" s="200"/>
      <c r="ORP6" s="200"/>
      <c r="ORQ6" s="200"/>
      <c r="ORR6" s="200"/>
      <c r="ORS6" s="200"/>
      <c r="ORT6" s="200"/>
      <c r="ORU6" s="200"/>
      <c r="ORV6" s="200"/>
      <c r="ORW6" s="200"/>
      <c r="ORX6" s="200"/>
      <c r="ORY6" s="200"/>
      <c r="ORZ6" s="200"/>
      <c r="OSA6" s="200"/>
      <c r="OSB6" s="200"/>
      <c r="OSC6" s="200"/>
      <c r="OSD6" s="200"/>
      <c r="OSE6" s="200"/>
      <c r="OSF6" s="200"/>
      <c r="OSG6" s="200"/>
      <c r="OSH6" s="200"/>
      <c r="OSI6" s="200"/>
      <c r="OSJ6" s="200"/>
      <c r="OSK6" s="200"/>
      <c r="OSL6" s="200"/>
      <c r="OSM6" s="200"/>
      <c r="OSN6" s="200"/>
      <c r="OSO6" s="200"/>
      <c r="OSP6" s="200"/>
      <c r="OSQ6" s="200"/>
      <c r="OSR6" s="200"/>
      <c r="OSS6" s="200"/>
      <c r="OST6" s="200"/>
      <c r="OSU6" s="200"/>
      <c r="OSV6" s="200"/>
      <c r="OSW6" s="200"/>
      <c r="OSX6" s="200"/>
      <c r="OSY6" s="200"/>
      <c r="OSZ6" s="200"/>
      <c r="OTA6" s="200"/>
      <c r="OTB6" s="200"/>
      <c r="OTC6" s="200"/>
      <c r="OTD6" s="200"/>
      <c r="OTE6" s="200"/>
      <c r="OTF6" s="200"/>
      <c r="OTG6" s="200"/>
      <c r="OTH6" s="200"/>
      <c r="OTI6" s="200"/>
      <c r="OTJ6" s="200"/>
      <c r="OTK6" s="200"/>
      <c r="OTL6" s="200"/>
      <c r="OTM6" s="200"/>
      <c r="OTN6" s="200"/>
      <c r="OTO6" s="200"/>
      <c r="OTP6" s="200"/>
      <c r="OTQ6" s="200"/>
      <c r="OTR6" s="200"/>
      <c r="OTS6" s="200"/>
      <c r="OTT6" s="200"/>
      <c r="OTU6" s="200"/>
      <c r="OTV6" s="200"/>
      <c r="OTW6" s="200"/>
      <c r="OTX6" s="200"/>
      <c r="OTY6" s="200"/>
      <c r="OTZ6" s="200"/>
      <c r="OUA6" s="200"/>
      <c r="OUB6" s="200"/>
      <c r="OUC6" s="200"/>
      <c r="OUD6" s="200"/>
      <c r="OUE6" s="200"/>
      <c r="OUF6" s="200"/>
      <c r="OUG6" s="200"/>
      <c r="OUH6" s="200"/>
      <c r="OUI6" s="200"/>
      <c r="OUJ6" s="200"/>
      <c r="OUK6" s="200"/>
      <c r="OUL6" s="200"/>
      <c r="OUM6" s="200"/>
      <c r="OUN6" s="200"/>
      <c r="OUO6" s="200"/>
      <c r="OUP6" s="200"/>
      <c r="OUQ6" s="200"/>
      <c r="OUR6" s="200"/>
      <c r="OUS6" s="200"/>
      <c r="OUT6" s="200"/>
      <c r="OUU6" s="200"/>
      <c r="OUV6" s="200"/>
      <c r="OUW6" s="200"/>
      <c r="OUX6" s="200"/>
      <c r="OUY6" s="200"/>
      <c r="OUZ6" s="200"/>
      <c r="OVA6" s="200"/>
      <c r="OVB6" s="200"/>
      <c r="OVC6" s="200"/>
      <c r="OVD6" s="200"/>
      <c r="OVE6" s="200"/>
      <c r="OVF6" s="200"/>
      <c r="OVG6" s="200"/>
      <c r="OVH6" s="200"/>
      <c r="OVI6" s="200"/>
      <c r="OVJ6" s="200"/>
      <c r="OVK6" s="200"/>
      <c r="OVL6" s="200"/>
      <c r="OVM6" s="200"/>
      <c r="OVN6" s="200"/>
      <c r="OVO6" s="200"/>
      <c r="OVP6" s="200"/>
      <c r="OVQ6" s="200"/>
      <c r="OVR6" s="200"/>
      <c r="OVS6" s="200"/>
      <c r="OVT6" s="200"/>
      <c r="OVU6" s="200"/>
      <c r="OVV6" s="200"/>
      <c r="OVW6" s="200"/>
      <c r="OVX6" s="200"/>
      <c r="OVY6" s="200"/>
      <c r="OVZ6" s="200"/>
      <c r="OWA6" s="200"/>
      <c r="OWB6" s="200"/>
      <c r="OWC6" s="200"/>
      <c r="OWD6" s="200"/>
      <c r="OWE6" s="200"/>
      <c r="OWF6" s="200"/>
      <c r="OWG6" s="200"/>
      <c r="OWH6" s="200"/>
      <c r="OWI6" s="200"/>
      <c r="OWJ6" s="200"/>
      <c r="OWK6" s="200"/>
      <c r="OWL6" s="200"/>
      <c r="OWM6" s="200"/>
      <c r="OWN6" s="200"/>
      <c r="OWO6" s="200"/>
      <c r="OWP6" s="200"/>
      <c r="OWQ6" s="200"/>
      <c r="OWR6" s="200"/>
      <c r="OWS6" s="200"/>
      <c r="OWT6" s="200"/>
      <c r="OWU6" s="200"/>
      <c r="OWV6" s="200"/>
      <c r="OWW6" s="200"/>
      <c r="OWX6" s="200"/>
      <c r="OWY6" s="200"/>
      <c r="OWZ6" s="200"/>
      <c r="OXA6" s="200"/>
      <c r="OXB6" s="200"/>
      <c r="OXC6" s="200"/>
      <c r="OXD6" s="200"/>
      <c r="OXE6" s="200"/>
      <c r="OXF6" s="200"/>
      <c r="OXG6" s="200"/>
      <c r="OXH6" s="200"/>
      <c r="OXI6" s="200"/>
      <c r="OXJ6" s="200"/>
      <c r="OXK6" s="200"/>
      <c r="OXL6" s="200"/>
      <c r="OXM6" s="200"/>
      <c r="OXN6" s="200"/>
      <c r="OXO6" s="200"/>
      <c r="OXP6" s="200"/>
      <c r="OXQ6" s="200"/>
      <c r="OXR6" s="200"/>
      <c r="OXS6" s="200"/>
      <c r="OXT6" s="200"/>
      <c r="OXU6" s="200"/>
      <c r="OXV6" s="200"/>
      <c r="OXW6" s="200"/>
      <c r="OXX6" s="200"/>
      <c r="OXY6" s="200"/>
      <c r="OXZ6" s="200"/>
      <c r="OYA6" s="200"/>
      <c r="OYB6" s="200"/>
      <c r="OYC6" s="200"/>
      <c r="OYD6" s="200"/>
      <c r="OYE6" s="200"/>
      <c r="OYF6" s="200"/>
      <c r="OYG6" s="200"/>
      <c r="OYH6" s="200"/>
      <c r="OYI6" s="200"/>
      <c r="OYJ6" s="200"/>
      <c r="OYK6" s="200"/>
      <c r="OYL6" s="200"/>
      <c r="OYM6" s="200"/>
      <c r="OYN6" s="200"/>
      <c r="OYO6" s="200"/>
      <c r="OYP6" s="200"/>
      <c r="OYQ6" s="200"/>
      <c r="OYR6" s="200"/>
      <c r="OYS6" s="200"/>
      <c r="OYT6" s="200"/>
      <c r="OYU6" s="200"/>
      <c r="OYV6" s="200"/>
      <c r="OYW6" s="200"/>
      <c r="OYX6" s="200"/>
      <c r="OYY6" s="200"/>
      <c r="OYZ6" s="200"/>
      <c r="OZA6" s="200"/>
      <c r="OZB6" s="200"/>
      <c r="OZC6" s="200"/>
      <c r="OZD6" s="200"/>
      <c r="OZE6" s="200"/>
      <c r="OZF6" s="200"/>
      <c r="OZG6" s="200"/>
      <c r="OZH6" s="200"/>
      <c r="OZI6" s="200"/>
      <c r="OZJ6" s="200"/>
      <c r="OZK6" s="200"/>
      <c r="OZL6" s="200"/>
      <c r="OZM6" s="200"/>
      <c r="OZN6" s="200"/>
      <c r="OZO6" s="200"/>
      <c r="OZP6" s="200"/>
      <c r="OZQ6" s="200"/>
      <c r="OZR6" s="200"/>
      <c r="OZS6" s="200"/>
      <c r="OZT6" s="200"/>
      <c r="OZU6" s="200"/>
      <c r="OZV6" s="200"/>
      <c r="OZW6" s="200"/>
      <c r="OZX6" s="200"/>
      <c r="OZY6" s="200"/>
      <c r="OZZ6" s="200"/>
      <c r="PAA6" s="200"/>
      <c r="PAB6" s="200"/>
      <c r="PAC6" s="200"/>
      <c r="PAD6" s="200"/>
      <c r="PAE6" s="200"/>
      <c r="PAF6" s="200"/>
      <c r="PAG6" s="200"/>
      <c r="PAH6" s="200"/>
      <c r="PAI6" s="200"/>
      <c r="PAJ6" s="200"/>
      <c r="PAK6" s="200"/>
      <c r="PAL6" s="200"/>
      <c r="PAM6" s="200"/>
      <c r="PAN6" s="200"/>
      <c r="PAO6" s="200"/>
      <c r="PAP6" s="200"/>
      <c r="PAQ6" s="200"/>
      <c r="PAR6" s="200"/>
      <c r="PAS6" s="200"/>
      <c r="PAT6" s="200"/>
      <c r="PAU6" s="200"/>
      <c r="PAV6" s="200"/>
      <c r="PAW6" s="200"/>
      <c r="PAX6" s="200"/>
      <c r="PAY6" s="200"/>
      <c r="PAZ6" s="200"/>
      <c r="PBA6" s="200"/>
      <c r="PBB6" s="200"/>
      <c r="PBC6" s="200"/>
      <c r="PBD6" s="200"/>
      <c r="PBE6" s="200"/>
      <c r="PBF6" s="200"/>
      <c r="PBG6" s="200"/>
      <c r="PBH6" s="200"/>
      <c r="PBI6" s="200"/>
      <c r="PBJ6" s="200"/>
      <c r="PBK6" s="200"/>
      <c r="PBL6" s="200"/>
      <c r="PBM6" s="200"/>
      <c r="PBN6" s="200"/>
      <c r="PBO6" s="200"/>
      <c r="PBP6" s="200"/>
      <c r="PBQ6" s="200"/>
      <c r="PBR6" s="200"/>
      <c r="PBS6" s="200"/>
      <c r="PBT6" s="200"/>
      <c r="PBU6" s="200"/>
      <c r="PBV6" s="200"/>
      <c r="PBW6" s="200"/>
      <c r="PBX6" s="200"/>
      <c r="PBY6" s="200"/>
      <c r="PBZ6" s="200"/>
      <c r="PCA6" s="200"/>
      <c r="PCB6" s="200"/>
      <c r="PCC6" s="200"/>
      <c r="PCD6" s="200"/>
      <c r="PCE6" s="200"/>
      <c r="PCF6" s="200"/>
      <c r="PCG6" s="200"/>
      <c r="PCH6" s="200"/>
      <c r="PCI6" s="200"/>
      <c r="PCJ6" s="200"/>
      <c r="PCK6" s="200"/>
      <c r="PCL6" s="200"/>
      <c r="PCM6" s="200"/>
      <c r="PCN6" s="200"/>
      <c r="PCO6" s="200"/>
      <c r="PCP6" s="200"/>
      <c r="PCQ6" s="200"/>
      <c r="PCR6" s="200"/>
      <c r="PCS6" s="200"/>
      <c r="PCT6" s="200"/>
      <c r="PCU6" s="200"/>
      <c r="PCV6" s="200"/>
      <c r="PCW6" s="200"/>
      <c r="PCX6" s="200"/>
      <c r="PCY6" s="200"/>
      <c r="PCZ6" s="200"/>
      <c r="PDA6" s="200"/>
      <c r="PDB6" s="200"/>
      <c r="PDC6" s="200"/>
      <c r="PDD6" s="200"/>
      <c r="PDE6" s="200"/>
      <c r="PDF6" s="200"/>
      <c r="PDG6" s="200"/>
      <c r="PDH6" s="200"/>
      <c r="PDI6" s="200"/>
      <c r="PDJ6" s="200"/>
      <c r="PDK6" s="200"/>
      <c r="PDL6" s="200"/>
      <c r="PDM6" s="200"/>
      <c r="PDN6" s="200"/>
      <c r="PDO6" s="200"/>
      <c r="PDP6" s="200"/>
      <c r="PDQ6" s="200"/>
      <c r="PDR6" s="200"/>
      <c r="PDS6" s="200"/>
      <c r="PDT6" s="200"/>
      <c r="PDU6" s="200"/>
      <c r="PDV6" s="200"/>
      <c r="PDW6" s="200"/>
      <c r="PDX6" s="200"/>
      <c r="PDY6" s="200"/>
      <c r="PDZ6" s="200"/>
      <c r="PEA6" s="200"/>
      <c r="PEB6" s="200"/>
      <c r="PEC6" s="200"/>
      <c r="PED6" s="200"/>
      <c r="PEE6" s="200"/>
      <c r="PEF6" s="200"/>
      <c r="PEG6" s="200"/>
      <c r="PEH6" s="200"/>
      <c r="PEI6" s="200"/>
      <c r="PEJ6" s="200"/>
      <c r="PEK6" s="200"/>
      <c r="PEL6" s="200"/>
      <c r="PEM6" s="200"/>
      <c r="PEN6" s="200"/>
      <c r="PEO6" s="200"/>
      <c r="PEP6" s="200"/>
      <c r="PEQ6" s="200"/>
      <c r="PER6" s="200"/>
      <c r="PES6" s="200"/>
      <c r="PET6" s="200"/>
      <c r="PEU6" s="200"/>
      <c r="PEV6" s="200"/>
      <c r="PEW6" s="200"/>
      <c r="PEX6" s="200"/>
      <c r="PEY6" s="200"/>
      <c r="PEZ6" s="200"/>
      <c r="PFA6" s="200"/>
      <c r="PFB6" s="200"/>
      <c r="PFC6" s="200"/>
      <c r="PFD6" s="200"/>
      <c r="PFE6" s="200"/>
      <c r="PFF6" s="200"/>
      <c r="PFG6" s="200"/>
      <c r="PFH6" s="200"/>
      <c r="PFI6" s="200"/>
      <c r="PFJ6" s="200"/>
      <c r="PFK6" s="200"/>
      <c r="PFL6" s="200"/>
      <c r="PFM6" s="200"/>
      <c r="PFN6" s="200"/>
      <c r="PFO6" s="200"/>
      <c r="PFP6" s="200"/>
      <c r="PFQ6" s="200"/>
      <c r="PFR6" s="200"/>
      <c r="PFS6" s="200"/>
      <c r="PFT6" s="200"/>
      <c r="PFU6" s="200"/>
      <c r="PFV6" s="200"/>
      <c r="PFW6" s="200"/>
      <c r="PFX6" s="200"/>
      <c r="PFY6" s="200"/>
      <c r="PFZ6" s="200"/>
      <c r="PGA6" s="200"/>
      <c r="PGB6" s="200"/>
      <c r="PGC6" s="200"/>
      <c r="PGD6" s="200"/>
      <c r="PGE6" s="200"/>
      <c r="PGF6" s="200"/>
      <c r="PGG6" s="200"/>
      <c r="PGH6" s="200"/>
      <c r="PGI6" s="200"/>
      <c r="PGJ6" s="200"/>
      <c r="PGK6" s="200"/>
      <c r="PGL6" s="200"/>
      <c r="PGM6" s="200"/>
      <c r="PGN6" s="200"/>
      <c r="PGO6" s="200"/>
      <c r="PGP6" s="200"/>
      <c r="PGQ6" s="200"/>
      <c r="PGR6" s="200"/>
      <c r="PGS6" s="200"/>
      <c r="PGT6" s="200"/>
      <c r="PGU6" s="200"/>
      <c r="PGV6" s="200"/>
      <c r="PGW6" s="200"/>
      <c r="PGX6" s="200"/>
      <c r="PGY6" s="200"/>
      <c r="PGZ6" s="200"/>
      <c r="PHA6" s="200"/>
      <c r="PHB6" s="200"/>
      <c r="PHC6" s="200"/>
      <c r="PHD6" s="200"/>
      <c r="PHE6" s="200"/>
      <c r="PHF6" s="200"/>
      <c r="PHG6" s="200"/>
      <c r="PHH6" s="200"/>
      <c r="PHI6" s="200"/>
      <c r="PHJ6" s="200"/>
      <c r="PHK6" s="200"/>
      <c r="PHL6" s="200"/>
      <c r="PHM6" s="200"/>
      <c r="PHN6" s="200"/>
      <c r="PHO6" s="200"/>
      <c r="PHP6" s="200"/>
      <c r="PHQ6" s="200"/>
      <c r="PHR6" s="200"/>
      <c r="PHS6" s="200"/>
      <c r="PHT6" s="200"/>
      <c r="PHU6" s="200"/>
      <c r="PHV6" s="200"/>
      <c r="PHW6" s="200"/>
      <c r="PHX6" s="200"/>
      <c r="PHY6" s="200"/>
      <c r="PHZ6" s="200"/>
      <c r="PIA6" s="200"/>
      <c r="PIB6" s="200"/>
      <c r="PIC6" s="200"/>
      <c r="PID6" s="200"/>
      <c r="PIE6" s="200"/>
      <c r="PIF6" s="200"/>
      <c r="PIG6" s="200"/>
      <c r="PIH6" s="200"/>
      <c r="PII6" s="200"/>
      <c r="PIJ6" s="200"/>
      <c r="PIK6" s="200"/>
      <c r="PIL6" s="200"/>
      <c r="PIM6" s="200"/>
      <c r="PIN6" s="200"/>
      <c r="PIO6" s="200"/>
      <c r="PIP6" s="200"/>
      <c r="PIQ6" s="200"/>
      <c r="PIR6" s="200"/>
      <c r="PIS6" s="200"/>
      <c r="PIT6" s="200"/>
      <c r="PIU6" s="200"/>
      <c r="PIV6" s="200"/>
      <c r="PIW6" s="200"/>
      <c r="PIX6" s="200"/>
      <c r="PIY6" s="200"/>
      <c r="PIZ6" s="200"/>
      <c r="PJA6" s="200"/>
      <c r="PJB6" s="200"/>
      <c r="PJC6" s="200"/>
      <c r="PJD6" s="200"/>
      <c r="PJE6" s="200"/>
      <c r="PJF6" s="200"/>
      <c r="PJG6" s="200"/>
      <c r="PJH6" s="200"/>
      <c r="PJI6" s="200"/>
      <c r="PJJ6" s="200"/>
      <c r="PJK6" s="200"/>
      <c r="PJL6" s="200"/>
      <c r="PJM6" s="200"/>
      <c r="PJN6" s="200"/>
      <c r="PJO6" s="200"/>
      <c r="PJP6" s="200"/>
      <c r="PJQ6" s="200"/>
      <c r="PJR6" s="200"/>
      <c r="PJS6" s="200"/>
      <c r="PJT6" s="200"/>
      <c r="PJU6" s="200"/>
      <c r="PJV6" s="200"/>
      <c r="PJW6" s="200"/>
      <c r="PJX6" s="200"/>
      <c r="PJY6" s="200"/>
      <c r="PJZ6" s="200"/>
      <c r="PKA6" s="200"/>
      <c r="PKB6" s="200"/>
      <c r="PKC6" s="200"/>
      <c r="PKD6" s="200"/>
      <c r="PKE6" s="200"/>
      <c r="PKF6" s="200"/>
      <c r="PKG6" s="200"/>
      <c r="PKH6" s="200"/>
      <c r="PKI6" s="200"/>
      <c r="PKJ6" s="200"/>
      <c r="PKK6" s="200"/>
      <c r="PKL6" s="200"/>
      <c r="PKM6" s="200"/>
      <c r="PKN6" s="200"/>
      <c r="PKO6" s="200"/>
      <c r="PKP6" s="200"/>
      <c r="PKQ6" s="200"/>
      <c r="PKR6" s="200"/>
      <c r="PKS6" s="200"/>
      <c r="PKT6" s="200"/>
      <c r="PKU6" s="200"/>
      <c r="PKV6" s="200"/>
      <c r="PKW6" s="200"/>
      <c r="PKX6" s="200"/>
      <c r="PKY6" s="200"/>
      <c r="PKZ6" s="200"/>
      <c r="PLA6" s="200"/>
      <c r="PLB6" s="200"/>
      <c r="PLC6" s="200"/>
      <c r="PLD6" s="200"/>
      <c r="PLE6" s="200"/>
      <c r="PLF6" s="200"/>
      <c r="PLG6" s="200"/>
      <c r="PLH6" s="200"/>
      <c r="PLI6" s="200"/>
      <c r="PLJ6" s="200"/>
      <c r="PLK6" s="200"/>
      <c r="PLL6" s="200"/>
      <c r="PLM6" s="200"/>
      <c r="PLN6" s="200"/>
      <c r="PLO6" s="200"/>
      <c r="PLP6" s="200"/>
      <c r="PLQ6" s="200"/>
      <c r="PLR6" s="200"/>
      <c r="PLS6" s="200"/>
      <c r="PLT6" s="200"/>
      <c r="PLU6" s="200"/>
      <c r="PLV6" s="200"/>
      <c r="PLW6" s="200"/>
      <c r="PLX6" s="200"/>
      <c r="PLY6" s="200"/>
      <c r="PLZ6" s="200"/>
      <c r="PMA6" s="200"/>
      <c r="PMB6" s="200"/>
      <c r="PMC6" s="200"/>
      <c r="PMD6" s="200"/>
      <c r="PME6" s="200"/>
      <c r="PMF6" s="200"/>
      <c r="PMG6" s="200"/>
      <c r="PMH6" s="200"/>
      <c r="PMI6" s="200"/>
      <c r="PMJ6" s="200"/>
      <c r="PMK6" s="200"/>
      <c r="PML6" s="200"/>
      <c r="PMM6" s="200"/>
      <c r="PMN6" s="200"/>
      <c r="PMO6" s="200"/>
      <c r="PMP6" s="200"/>
      <c r="PMQ6" s="200"/>
      <c r="PMR6" s="200"/>
      <c r="PMS6" s="200"/>
      <c r="PMT6" s="200"/>
      <c r="PMU6" s="200"/>
      <c r="PMV6" s="200"/>
      <c r="PMW6" s="200"/>
      <c r="PMX6" s="200"/>
      <c r="PMY6" s="200"/>
      <c r="PMZ6" s="200"/>
      <c r="PNA6" s="200"/>
      <c r="PNB6" s="200"/>
      <c r="PNC6" s="200"/>
      <c r="PND6" s="200"/>
      <c r="PNE6" s="200"/>
      <c r="PNF6" s="200"/>
      <c r="PNG6" s="200"/>
      <c r="PNH6" s="200"/>
      <c r="PNI6" s="200"/>
      <c r="PNJ6" s="200"/>
      <c r="PNK6" s="200"/>
      <c r="PNL6" s="200"/>
      <c r="PNM6" s="200"/>
      <c r="PNN6" s="200"/>
      <c r="PNO6" s="200"/>
      <c r="PNP6" s="200"/>
      <c r="PNQ6" s="200"/>
      <c r="PNR6" s="200"/>
      <c r="PNS6" s="200"/>
      <c r="PNT6" s="200"/>
      <c r="PNU6" s="200"/>
      <c r="PNV6" s="200"/>
      <c r="PNW6" s="200"/>
      <c r="PNX6" s="200"/>
      <c r="PNY6" s="200"/>
      <c r="PNZ6" s="200"/>
      <c r="POA6" s="200"/>
      <c r="POB6" s="200"/>
      <c r="POC6" s="200"/>
      <c r="POD6" s="200"/>
      <c r="POE6" s="200"/>
      <c r="POF6" s="200"/>
      <c r="POG6" s="200"/>
      <c r="POH6" s="200"/>
      <c r="POI6" s="200"/>
      <c r="POJ6" s="200"/>
      <c r="POK6" s="200"/>
      <c r="POL6" s="200"/>
      <c r="POM6" s="200"/>
      <c r="PON6" s="200"/>
      <c r="POO6" s="200"/>
      <c r="POP6" s="200"/>
      <c r="POQ6" s="200"/>
      <c r="POR6" s="200"/>
      <c r="POS6" s="200"/>
      <c r="POT6" s="200"/>
      <c r="POU6" s="200"/>
      <c r="POV6" s="200"/>
      <c r="POW6" s="200"/>
      <c r="POX6" s="200"/>
      <c r="POY6" s="200"/>
      <c r="POZ6" s="200"/>
      <c r="PPA6" s="200"/>
      <c r="PPB6" s="200"/>
      <c r="PPC6" s="200"/>
      <c r="PPD6" s="200"/>
      <c r="PPE6" s="200"/>
      <c r="PPF6" s="200"/>
      <c r="PPG6" s="200"/>
      <c r="PPH6" s="200"/>
      <c r="PPI6" s="200"/>
      <c r="PPJ6" s="200"/>
      <c r="PPK6" s="200"/>
      <c r="PPL6" s="200"/>
      <c r="PPM6" s="200"/>
      <c r="PPN6" s="200"/>
      <c r="PPO6" s="200"/>
      <c r="PPP6" s="200"/>
      <c r="PPQ6" s="200"/>
      <c r="PPR6" s="200"/>
      <c r="PPS6" s="200"/>
      <c r="PPT6" s="200"/>
      <c r="PPU6" s="200"/>
      <c r="PPV6" s="200"/>
      <c r="PPW6" s="200"/>
      <c r="PPX6" s="200"/>
      <c r="PPY6" s="200"/>
      <c r="PPZ6" s="200"/>
      <c r="PQA6" s="200"/>
      <c r="PQB6" s="200"/>
      <c r="PQC6" s="200"/>
      <c r="PQD6" s="200"/>
      <c r="PQE6" s="200"/>
      <c r="PQF6" s="200"/>
      <c r="PQG6" s="200"/>
      <c r="PQH6" s="200"/>
      <c r="PQI6" s="200"/>
      <c r="PQJ6" s="200"/>
      <c r="PQK6" s="200"/>
      <c r="PQL6" s="200"/>
      <c r="PQM6" s="200"/>
      <c r="PQN6" s="200"/>
      <c r="PQO6" s="200"/>
      <c r="PQP6" s="200"/>
      <c r="PQQ6" s="200"/>
      <c r="PQR6" s="200"/>
      <c r="PQS6" s="200"/>
      <c r="PQT6" s="200"/>
      <c r="PQU6" s="200"/>
      <c r="PQV6" s="200"/>
      <c r="PQW6" s="200"/>
      <c r="PQX6" s="200"/>
      <c r="PQY6" s="200"/>
      <c r="PQZ6" s="200"/>
      <c r="PRA6" s="200"/>
      <c r="PRB6" s="200"/>
      <c r="PRC6" s="200"/>
      <c r="PRD6" s="200"/>
      <c r="PRE6" s="200"/>
      <c r="PRF6" s="200"/>
      <c r="PRG6" s="200"/>
      <c r="PRH6" s="200"/>
      <c r="PRI6" s="200"/>
      <c r="PRJ6" s="200"/>
      <c r="PRK6" s="200"/>
      <c r="PRL6" s="200"/>
      <c r="PRM6" s="200"/>
      <c r="PRN6" s="200"/>
      <c r="PRO6" s="200"/>
      <c r="PRP6" s="200"/>
      <c r="PRQ6" s="200"/>
      <c r="PRR6" s="200"/>
      <c r="PRS6" s="200"/>
      <c r="PRT6" s="200"/>
      <c r="PRU6" s="200"/>
      <c r="PRV6" s="200"/>
      <c r="PRW6" s="200"/>
      <c r="PRX6" s="200"/>
      <c r="PRY6" s="200"/>
      <c r="PRZ6" s="200"/>
      <c r="PSA6" s="200"/>
      <c r="PSB6" s="200"/>
      <c r="PSC6" s="200"/>
      <c r="PSD6" s="200"/>
      <c r="PSE6" s="200"/>
      <c r="PSF6" s="200"/>
      <c r="PSG6" s="200"/>
      <c r="PSH6" s="200"/>
      <c r="PSI6" s="200"/>
      <c r="PSJ6" s="200"/>
      <c r="PSK6" s="200"/>
      <c r="PSL6" s="200"/>
      <c r="PSM6" s="200"/>
      <c r="PSN6" s="200"/>
      <c r="PSO6" s="200"/>
      <c r="PSP6" s="200"/>
      <c r="PSQ6" s="200"/>
      <c r="PSR6" s="200"/>
      <c r="PSS6" s="200"/>
      <c r="PST6" s="200"/>
      <c r="PSU6" s="200"/>
      <c r="PSV6" s="200"/>
      <c r="PSW6" s="200"/>
      <c r="PSX6" s="200"/>
      <c r="PSY6" s="200"/>
      <c r="PSZ6" s="200"/>
      <c r="PTA6" s="200"/>
      <c r="PTB6" s="200"/>
      <c r="PTC6" s="200"/>
      <c r="PTD6" s="200"/>
      <c r="PTE6" s="200"/>
      <c r="PTF6" s="200"/>
      <c r="PTG6" s="200"/>
      <c r="PTH6" s="200"/>
      <c r="PTI6" s="200"/>
      <c r="PTJ6" s="200"/>
      <c r="PTK6" s="200"/>
      <c r="PTL6" s="200"/>
      <c r="PTM6" s="200"/>
      <c r="PTN6" s="200"/>
      <c r="PTO6" s="200"/>
      <c r="PTP6" s="200"/>
      <c r="PTQ6" s="200"/>
      <c r="PTR6" s="200"/>
      <c r="PTS6" s="200"/>
      <c r="PTT6" s="200"/>
      <c r="PTU6" s="200"/>
      <c r="PTV6" s="200"/>
      <c r="PTW6" s="200"/>
      <c r="PTX6" s="200"/>
      <c r="PTY6" s="200"/>
      <c r="PTZ6" s="200"/>
      <c r="PUA6" s="200"/>
      <c r="PUB6" s="200"/>
      <c r="PUC6" s="200"/>
      <c r="PUD6" s="200"/>
      <c r="PUE6" s="200"/>
      <c r="PUF6" s="200"/>
      <c r="PUG6" s="200"/>
      <c r="PUH6" s="200"/>
      <c r="PUI6" s="200"/>
      <c r="PUJ6" s="200"/>
      <c r="PUK6" s="200"/>
      <c r="PUL6" s="200"/>
      <c r="PUM6" s="200"/>
      <c r="PUN6" s="200"/>
      <c r="PUO6" s="200"/>
      <c r="PUP6" s="200"/>
      <c r="PUQ6" s="200"/>
      <c r="PUR6" s="200"/>
      <c r="PUS6" s="200"/>
      <c r="PUT6" s="200"/>
      <c r="PUU6" s="200"/>
      <c r="PUV6" s="200"/>
      <c r="PUW6" s="200"/>
      <c r="PUX6" s="200"/>
      <c r="PUY6" s="200"/>
      <c r="PUZ6" s="200"/>
      <c r="PVA6" s="200"/>
      <c r="PVB6" s="200"/>
      <c r="PVC6" s="200"/>
      <c r="PVD6" s="200"/>
      <c r="PVE6" s="200"/>
      <c r="PVF6" s="200"/>
      <c r="PVG6" s="200"/>
      <c r="PVH6" s="200"/>
      <c r="PVI6" s="200"/>
      <c r="PVJ6" s="200"/>
      <c r="PVK6" s="200"/>
      <c r="PVL6" s="200"/>
      <c r="PVM6" s="200"/>
      <c r="PVN6" s="200"/>
      <c r="PVO6" s="200"/>
      <c r="PVP6" s="200"/>
      <c r="PVQ6" s="200"/>
      <c r="PVR6" s="200"/>
      <c r="PVS6" s="200"/>
      <c r="PVT6" s="200"/>
      <c r="PVU6" s="200"/>
      <c r="PVV6" s="200"/>
      <c r="PVW6" s="200"/>
      <c r="PVX6" s="200"/>
      <c r="PVY6" s="200"/>
      <c r="PVZ6" s="200"/>
      <c r="PWA6" s="200"/>
      <c r="PWB6" s="200"/>
      <c r="PWC6" s="200"/>
      <c r="PWD6" s="200"/>
      <c r="PWE6" s="200"/>
      <c r="PWF6" s="200"/>
      <c r="PWG6" s="200"/>
      <c r="PWH6" s="200"/>
      <c r="PWI6" s="200"/>
      <c r="PWJ6" s="200"/>
      <c r="PWK6" s="200"/>
      <c r="PWL6" s="200"/>
      <c r="PWM6" s="200"/>
      <c r="PWN6" s="200"/>
      <c r="PWO6" s="200"/>
      <c r="PWP6" s="200"/>
      <c r="PWQ6" s="200"/>
      <c r="PWR6" s="200"/>
      <c r="PWS6" s="200"/>
      <c r="PWT6" s="200"/>
      <c r="PWU6" s="200"/>
      <c r="PWV6" s="200"/>
      <c r="PWW6" s="200"/>
      <c r="PWX6" s="200"/>
      <c r="PWY6" s="200"/>
      <c r="PWZ6" s="200"/>
      <c r="PXA6" s="200"/>
      <c r="PXB6" s="200"/>
      <c r="PXC6" s="200"/>
      <c r="PXD6" s="200"/>
      <c r="PXE6" s="200"/>
      <c r="PXF6" s="200"/>
      <c r="PXG6" s="200"/>
      <c r="PXH6" s="200"/>
      <c r="PXI6" s="200"/>
      <c r="PXJ6" s="200"/>
      <c r="PXK6" s="200"/>
      <c r="PXL6" s="200"/>
      <c r="PXM6" s="200"/>
      <c r="PXN6" s="200"/>
      <c r="PXO6" s="200"/>
      <c r="PXP6" s="200"/>
      <c r="PXQ6" s="200"/>
      <c r="PXR6" s="200"/>
      <c r="PXS6" s="200"/>
      <c r="PXT6" s="200"/>
      <c r="PXU6" s="200"/>
      <c r="PXV6" s="200"/>
      <c r="PXW6" s="200"/>
      <c r="PXX6" s="200"/>
      <c r="PXY6" s="200"/>
      <c r="PXZ6" s="200"/>
      <c r="PYA6" s="200"/>
      <c r="PYB6" s="200"/>
      <c r="PYC6" s="200"/>
      <c r="PYD6" s="200"/>
      <c r="PYE6" s="200"/>
      <c r="PYF6" s="200"/>
      <c r="PYG6" s="200"/>
      <c r="PYH6" s="200"/>
      <c r="PYI6" s="200"/>
      <c r="PYJ6" s="200"/>
      <c r="PYK6" s="200"/>
      <c r="PYL6" s="200"/>
      <c r="PYM6" s="200"/>
      <c r="PYN6" s="200"/>
      <c r="PYO6" s="200"/>
      <c r="PYP6" s="200"/>
      <c r="PYQ6" s="200"/>
      <c r="PYR6" s="200"/>
      <c r="PYS6" s="200"/>
      <c r="PYT6" s="200"/>
      <c r="PYU6" s="200"/>
      <c r="PYV6" s="200"/>
      <c r="PYW6" s="200"/>
      <c r="PYX6" s="200"/>
      <c r="PYY6" s="200"/>
      <c r="PYZ6" s="200"/>
      <c r="PZA6" s="200"/>
      <c r="PZB6" s="200"/>
      <c r="PZC6" s="200"/>
      <c r="PZD6" s="200"/>
      <c r="PZE6" s="200"/>
      <c r="PZF6" s="200"/>
      <c r="PZG6" s="200"/>
      <c r="PZH6" s="200"/>
      <c r="PZI6" s="200"/>
      <c r="PZJ6" s="200"/>
      <c r="PZK6" s="200"/>
      <c r="PZL6" s="200"/>
      <c r="PZM6" s="200"/>
      <c r="PZN6" s="200"/>
      <c r="PZO6" s="200"/>
      <c r="PZP6" s="200"/>
      <c r="PZQ6" s="200"/>
      <c r="PZR6" s="200"/>
      <c r="PZS6" s="200"/>
      <c r="PZT6" s="200"/>
      <c r="PZU6" s="200"/>
      <c r="PZV6" s="200"/>
      <c r="PZW6" s="200"/>
      <c r="PZX6" s="200"/>
      <c r="PZY6" s="200"/>
      <c r="PZZ6" s="200"/>
      <c r="QAA6" s="200"/>
      <c r="QAB6" s="200"/>
      <c r="QAC6" s="200"/>
      <c r="QAD6" s="200"/>
      <c r="QAE6" s="200"/>
      <c r="QAF6" s="200"/>
      <c r="QAG6" s="200"/>
      <c r="QAH6" s="200"/>
      <c r="QAI6" s="200"/>
      <c r="QAJ6" s="200"/>
      <c r="QAK6" s="200"/>
      <c r="QAL6" s="200"/>
      <c r="QAM6" s="200"/>
      <c r="QAN6" s="200"/>
      <c r="QAO6" s="200"/>
      <c r="QAP6" s="200"/>
      <c r="QAQ6" s="200"/>
      <c r="QAR6" s="200"/>
      <c r="QAS6" s="200"/>
      <c r="QAT6" s="200"/>
      <c r="QAU6" s="200"/>
      <c r="QAV6" s="200"/>
      <c r="QAW6" s="200"/>
      <c r="QAX6" s="200"/>
      <c r="QAY6" s="200"/>
      <c r="QAZ6" s="200"/>
      <c r="QBA6" s="200"/>
      <c r="QBB6" s="200"/>
      <c r="QBC6" s="200"/>
      <c r="QBD6" s="200"/>
      <c r="QBE6" s="200"/>
      <c r="QBF6" s="200"/>
      <c r="QBG6" s="200"/>
      <c r="QBH6" s="200"/>
      <c r="QBI6" s="200"/>
      <c r="QBJ6" s="200"/>
      <c r="QBK6" s="200"/>
      <c r="QBL6" s="200"/>
      <c r="QBM6" s="200"/>
      <c r="QBN6" s="200"/>
      <c r="QBO6" s="200"/>
      <c r="QBP6" s="200"/>
      <c r="QBQ6" s="200"/>
      <c r="QBR6" s="200"/>
      <c r="QBS6" s="200"/>
      <c r="QBT6" s="200"/>
      <c r="QBU6" s="200"/>
      <c r="QBV6" s="200"/>
      <c r="QBW6" s="200"/>
      <c r="QBX6" s="200"/>
      <c r="QBY6" s="200"/>
      <c r="QBZ6" s="200"/>
      <c r="QCA6" s="200"/>
      <c r="QCB6" s="200"/>
      <c r="QCC6" s="200"/>
      <c r="QCD6" s="200"/>
      <c r="QCE6" s="200"/>
      <c r="QCF6" s="200"/>
      <c r="QCG6" s="200"/>
      <c r="QCH6" s="200"/>
      <c r="QCI6" s="200"/>
      <c r="QCJ6" s="200"/>
      <c r="QCK6" s="200"/>
      <c r="QCL6" s="200"/>
      <c r="QCM6" s="200"/>
      <c r="QCN6" s="200"/>
      <c r="QCO6" s="200"/>
      <c r="QCP6" s="200"/>
      <c r="QCQ6" s="200"/>
      <c r="QCR6" s="200"/>
      <c r="QCS6" s="200"/>
      <c r="QCT6" s="200"/>
      <c r="QCU6" s="200"/>
      <c r="QCV6" s="200"/>
      <c r="QCW6" s="200"/>
      <c r="QCX6" s="200"/>
      <c r="QCY6" s="200"/>
      <c r="QCZ6" s="200"/>
      <c r="QDA6" s="200"/>
      <c r="QDB6" s="200"/>
      <c r="QDC6" s="200"/>
      <c r="QDD6" s="200"/>
      <c r="QDE6" s="200"/>
      <c r="QDF6" s="200"/>
      <c r="QDG6" s="200"/>
      <c r="QDH6" s="200"/>
      <c r="QDI6" s="200"/>
      <c r="QDJ6" s="200"/>
      <c r="QDK6" s="200"/>
      <c r="QDL6" s="200"/>
      <c r="QDM6" s="200"/>
      <c r="QDN6" s="200"/>
      <c r="QDO6" s="200"/>
      <c r="QDP6" s="200"/>
      <c r="QDQ6" s="200"/>
      <c r="QDR6" s="200"/>
      <c r="QDS6" s="200"/>
      <c r="QDT6" s="200"/>
      <c r="QDU6" s="200"/>
      <c r="QDV6" s="200"/>
      <c r="QDW6" s="200"/>
      <c r="QDX6" s="200"/>
      <c r="QDY6" s="200"/>
      <c r="QDZ6" s="200"/>
      <c r="QEA6" s="200"/>
      <c r="QEB6" s="200"/>
      <c r="QEC6" s="200"/>
      <c r="QED6" s="200"/>
      <c r="QEE6" s="200"/>
      <c r="QEF6" s="200"/>
      <c r="QEG6" s="200"/>
      <c r="QEH6" s="200"/>
      <c r="QEI6" s="200"/>
      <c r="QEJ6" s="200"/>
      <c r="QEK6" s="200"/>
      <c r="QEL6" s="200"/>
      <c r="QEM6" s="200"/>
      <c r="QEN6" s="200"/>
      <c r="QEO6" s="200"/>
      <c r="QEP6" s="200"/>
      <c r="QEQ6" s="200"/>
      <c r="QER6" s="200"/>
      <c r="QES6" s="200"/>
      <c r="QET6" s="200"/>
      <c r="QEU6" s="200"/>
      <c r="QEV6" s="200"/>
      <c r="QEW6" s="200"/>
      <c r="QEX6" s="200"/>
      <c r="QEY6" s="200"/>
      <c r="QEZ6" s="200"/>
      <c r="QFA6" s="200"/>
      <c r="QFB6" s="200"/>
      <c r="QFC6" s="200"/>
      <c r="QFD6" s="200"/>
      <c r="QFE6" s="200"/>
      <c r="QFF6" s="200"/>
      <c r="QFG6" s="200"/>
      <c r="QFH6" s="200"/>
      <c r="QFI6" s="200"/>
      <c r="QFJ6" s="200"/>
      <c r="QFK6" s="200"/>
      <c r="QFL6" s="200"/>
      <c r="QFM6" s="200"/>
      <c r="QFN6" s="200"/>
      <c r="QFO6" s="200"/>
      <c r="QFP6" s="200"/>
      <c r="QFQ6" s="200"/>
      <c r="QFR6" s="200"/>
      <c r="QFS6" s="200"/>
      <c r="QFT6" s="200"/>
      <c r="QFU6" s="200"/>
      <c r="QFV6" s="200"/>
      <c r="QFW6" s="200"/>
      <c r="QFX6" s="200"/>
      <c r="QFY6" s="200"/>
      <c r="QFZ6" s="200"/>
      <c r="QGA6" s="200"/>
      <c r="QGB6" s="200"/>
      <c r="QGC6" s="200"/>
      <c r="QGD6" s="200"/>
      <c r="QGE6" s="200"/>
      <c r="QGF6" s="200"/>
      <c r="QGG6" s="200"/>
      <c r="QGH6" s="200"/>
      <c r="QGI6" s="200"/>
      <c r="QGJ6" s="200"/>
      <c r="QGK6" s="200"/>
      <c r="QGL6" s="200"/>
      <c r="QGM6" s="200"/>
      <c r="QGN6" s="200"/>
      <c r="QGO6" s="200"/>
      <c r="QGP6" s="200"/>
      <c r="QGQ6" s="200"/>
      <c r="QGR6" s="200"/>
      <c r="QGS6" s="200"/>
      <c r="QGT6" s="200"/>
      <c r="QGU6" s="200"/>
      <c r="QGV6" s="200"/>
      <c r="QGW6" s="200"/>
      <c r="QGX6" s="200"/>
      <c r="QGY6" s="200"/>
      <c r="QGZ6" s="200"/>
      <c r="QHA6" s="200"/>
      <c r="QHB6" s="200"/>
      <c r="QHC6" s="200"/>
      <c r="QHD6" s="200"/>
      <c r="QHE6" s="200"/>
      <c r="QHF6" s="200"/>
      <c r="QHG6" s="200"/>
      <c r="QHH6" s="200"/>
      <c r="QHI6" s="200"/>
      <c r="QHJ6" s="200"/>
      <c r="QHK6" s="200"/>
      <c r="QHL6" s="200"/>
      <c r="QHM6" s="200"/>
      <c r="QHN6" s="200"/>
      <c r="QHO6" s="200"/>
      <c r="QHP6" s="200"/>
      <c r="QHQ6" s="200"/>
      <c r="QHR6" s="200"/>
      <c r="QHS6" s="200"/>
      <c r="QHT6" s="200"/>
      <c r="QHU6" s="200"/>
      <c r="QHV6" s="200"/>
      <c r="QHW6" s="200"/>
      <c r="QHX6" s="200"/>
      <c r="QHY6" s="200"/>
      <c r="QHZ6" s="200"/>
      <c r="QIA6" s="200"/>
      <c r="QIB6" s="200"/>
      <c r="QIC6" s="200"/>
      <c r="QID6" s="200"/>
      <c r="QIE6" s="200"/>
      <c r="QIF6" s="200"/>
      <c r="QIG6" s="200"/>
      <c r="QIH6" s="200"/>
      <c r="QII6" s="200"/>
      <c r="QIJ6" s="200"/>
      <c r="QIK6" s="200"/>
      <c r="QIL6" s="200"/>
      <c r="QIM6" s="200"/>
      <c r="QIN6" s="200"/>
      <c r="QIO6" s="200"/>
      <c r="QIP6" s="200"/>
      <c r="QIQ6" s="200"/>
      <c r="QIR6" s="200"/>
      <c r="QIS6" s="200"/>
      <c r="QIT6" s="200"/>
      <c r="QIU6" s="200"/>
      <c r="QIV6" s="200"/>
      <c r="QIW6" s="200"/>
      <c r="QIX6" s="200"/>
      <c r="QIY6" s="200"/>
      <c r="QIZ6" s="200"/>
      <c r="QJA6" s="200"/>
      <c r="QJB6" s="200"/>
      <c r="QJC6" s="200"/>
      <c r="QJD6" s="200"/>
      <c r="QJE6" s="200"/>
      <c r="QJF6" s="200"/>
      <c r="QJG6" s="200"/>
      <c r="QJH6" s="200"/>
      <c r="QJI6" s="200"/>
      <c r="QJJ6" s="200"/>
      <c r="QJK6" s="200"/>
      <c r="QJL6" s="200"/>
      <c r="QJM6" s="200"/>
      <c r="QJN6" s="200"/>
      <c r="QJO6" s="200"/>
      <c r="QJP6" s="200"/>
      <c r="QJQ6" s="200"/>
      <c r="QJR6" s="200"/>
      <c r="QJS6" s="200"/>
      <c r="QJT6" s="200"/>
      <c r="QJU6" s="200"/>
      <c r="QJV6" s="200"/>
      <c r="QJW6" s="200"/>
      <c r="QJX6" s="200"/>
      <c r="QJY6" s="200"/>
      <c r="QJZ6" s="200"/>
      <c r="QKA6" s="200"/>
      <c r="QKB6" s="200"/>
      <c r="QKC6" s="200"/>
      <c r="QKD6" s="200"/>
      <c r="QKE6" s="200"/>
      <c r="QKF6" s="200"/>
      <c r="QKG6" s="200"/>
      <c r="QKH6" s="200"/>
      <c r="QKI6" s="200"/>
      <c r="QKJ6" s="200"/>
      <c r="QKK6" s="200"/>
      <c r="QKL6" s="200"/>
      <c r="QKM6" s="200"/>
      <c r="QKN6" s="200"/>
      <c r="QKO6" s="200"/>
      <c r="QKP6" s="200"/>
      <c r="QKQ6" s="200"/>
      <c r="QKR6" s="200"/>
      <c r="QKS6" s="200"/>
      <c r="QKT6" s="200"/>
      <c r="QKU6" s="200"/>
      <c r="QKV6" s="200"/>
      <c r="QKW6" s="200"/>
      <c r="QKX6" s="200"/>
      <c r="QKY6" s="200"/>
      <c r="QKZ6" s="200"/>
      <c r="QLA6" s="200"/>
      <c r="QLB6" s="200"/>
      <c r="QLC6" s="200"/>
      <c r="QLD6" s="200"/>
      <c r="QLE6" s="200"/>
      <c r="QLF6" s="200"/>
      <c r="QLG6" s="200"/>
      <c r="QLH6" s="200"/>
      <c r="QLI6" s="200"/>
      <c r="QLJ6" s="200"/>
      <c r="QLK6" s="200"/>
      <c r="QLL6" s="200"/>
      <c r="QLM6" s="200"/>
      <c r="QLN6" s="200"/>
      <c r="QLO6" s="200"/>
      <c r="QLP6" s="200"/>
      <c r="QLQ6" s="200"/>
      <c r="QLR6" s="200"/>
      <c r="QLS6" s="200"/>
      <c r="QLT6" s="200"/>
      <c r="QLU6" s="200"/>
      <c r="QLV6" s="200"/>
      <c r="QLW6" s="200"/>
      <c r="QLX6" s="200"/>
      <c r="QLY6" s="200"/>
      <c r="QLZ6" s="200"/>
      <c r="QMA6" s="200"/>
      <c r="QMB6" s="200"/>
      <c r="QMC6" s="200"/>
      <c r="QMD6" s="200"/>
      <c r="QME6" s="200"/>
      <c r="QMF6" s="200"/>
      <c r="QMG6" s="200"/>
      <c r="QMH6" s="200"/>
      <c r="QMI6" s="200"/>
      <c r="QMJ6" s="200"/>
      <c r="QMK6" s="200"/>
      <c r="QML6" s="200"/>
      <c r="QMM6" s="200"/>
      <c r="QMN6" s="200"/>
      <c r="QMO6" s="200"/>
      <c r="QMP6" s="200"/>
      <c r="QMQ6" s="200"/>
      <c r="QMR6" s="200"/>
      <c r="QMS6" s="200"/>
      <c r="QMT6" s="200"/>
      <c r="QMU6" s="200"/>
      <c r="QMV6" s="200"/>
      <c r="QMW6" s="200"/>
      <c r="QMX6" s="200"/>
      <c r="QMY6" s="200"/>
      <c r="QMZ6" s="200"/>
      <c r="QNA6" s="200"/>
      <c r="QNB6" s="200"/>
      <c r="QNC6" s="200"/>
      <c r="QND6" s="200"/>
      <c r="QNE6" s="200"/>
      <c r="QNF6" s="200"/>
      <c r="QNG6" s="200"/>
      <c r="QNH6" s="200"/>
      <c r="QNI6" s="200"/>
      <c r="QNJ6" s="200"/>
      <c r="QNK6" s="200"/>
      <c r="QNL6" s="200"/>
      <c r="QNM6" s="200"/>
      <c r="QNN6" s="200"/>
      <c r="QNO6" s="200"/>
      <c r="QNP6" s="200"/>
      <c r="QNQ6" s="200"/>
      <c r="QNR6" s="200"/>
      <c r="QNS6" s="200"/>
      <c r="QNT6" s="200"/>
      <c r="QNU6" s="200"/>
      <c r="QNV6" s="200"/>
      <c r="QNW6" s="200"/>
      <c r="QNX6" s="200"/>
      <c r="QNY6" s="200"/>
      <c r="QNZ6" s="200"/>
      <c r="QOA6" s="200"/>
      <c r="QOB6" s="200"/>
      <c r="QOC6" s="200"/>
      <c r="QOD6" s="200"/>
      <c r="QOE6" s="200"/>
      <c r="QOF6" s="200"/>
      <c r="QOG6" s="200"/>
      <c r="QOH6" s="200"/>
      <c r="QOI6" s="200"/>
      <c r="QOJ6" s="200"/>
      <c r="QOK6" s="200"/>
      <c r="QOL6" s="200"/>
      <c r="QOM6" s="200"/>
      <c r="QON6" s="200"/>
      <c r="QOO6" s="200"/>
      <c r="QOP6" s="200"/>
      <c r="QOQ6" s="200"/>
      <c r="QOR6" s="200"/>
      <c r="QOS6" s="200"/>
      <c r="QOT6" s="200"/>
      <c r="QOU6" s="200"/>
      <c r="QOV6" s="200"/>
      <c r="QOW6" s="200"/>
      <c r="QOX6" s="200"/>
      <c r="QOY6" s="200"/>
      <c r="QOZ6" s="200"/>
      <c r="QPA6" s="200"/>
      <c r="QPB6" s="200"/>
      <c r="QPC6" s="200"/>
      <c r="QPD6" s="200"/>
      <c r="QPE6" s="200"/>
      <c r="QPF6" s="200"/>
      <c r="QPG6" s="200"/>
      <c r="QPH6" s="200"/>
      <c r="QPI6" s="200"/>
      <c r="QPJ6" s="200"/>
      <c r="QPK6" s="200"/>
      <c r="QPL6" s="200"/>
      <c r="QPM6" s="200"/>
      <c r="QPN6" s="200"/>
      <c r="QPO6" s="200"/>
      <c r="QPP6" s="200"/>
      <c r="QPQ6" s="200"/>
      <c r="QPR6" s="200"/>
      <c r="QPS6" s="200"/>
      <c r="QPT6" s="200"/>
      <c r="QPU6" s="200"/>
      <c r="QPV6" s="200"/>
      <c r="QPW6" s="200"/>
      <c r="QPX6" s="200"/>
      <c r="QPY6" s="200"/>
      <c r="QPZ6" s="200"/>
      <c r="QQA6" s="200"/>
      <c r="QQB6" s="200"/>
      <c r="QQC6" s="200"/>
      <c r="QQD6" s="200"/>
      <c r="QQE6" s="200"/>
      <c r="QQF6" s="200"/>
      <c r="QQG6" s="200"/>
      <c r="QQH6" s="200"/>
      <c r="QQI6" s="200"/>
      <c r="QQJ6" s="200"/>
      <c r="QQK6" s="200"/>
      <c r="QQL6" s="200"/>
      <c r="QQM6" s="200"/>
      <c r="QQN6" s="200"/>
      <c r="QQO6" s="200"/>
      <c r="QQP6" s="200"/>
      <c r="QQQ6" s="200"/>
      <c r="QQR6" s="200"/>
      <c r="QQS6" s="200"/>
      <c r="QQT6" s="200"/>
      <c r="QQU6" s="200"/>
      <c r="QQV6" s="200"/>
      <c r="QQW6" s="200"/>
      <c r="QQX6" s="200"/>
      <c r="QQY6" s="200"/>
      <c r="QQZ6" s="200"/>
      <c r="QRA6" s="200"/>
      <c r="QRB6" s="200"/>
      <c r="QRC6" s="200"/>
      <c r="QRD6" s="200"/>
      <c r="QRE6" s="200"/>
      <c r="QRF6" s="200"/>
      <c r="QRG6" s="200"/>
      <c r="QRH6" s="200"/>
      <c r="QRI6" s="200"/>
      <c r="QRJ6" s="200"/>
      <c r="QRK6" s="200"/>
      <c r="QRL6" s="200"/>
      <c r="QRM6" s="200"/>
      <c r="QRN6" s="200"/>
      <c r="QRO6" s="200"/>
      <c r="QRP6" s="200"/>
      <c r="QRQ6" s="200"/>
      <c r="QRR6" s="200"/>
      <c r="QRS6" s="200"/>
      <c r="QRT6" s="200"/>
      <c r="QRU6" s="200"/>
      <c r="QRV6" s="200"/>
      <c r="QRW6" s="200"/>
      <c r="QRX6" s="200"/>
      <c r="QRY6" s="200"/>
      <c r="QRZ6" s="200"/>
      <c r="QSA6" s="200"/>
      <c r="QSB6" s="200"/>
      <c r="QSC6" s="200"/>
      <c r="QSD6" s="200"/>
      <c r="QSE6" s="200"/>
      <c r="QSF6" s="200"/>
      <c r="QSG6" s="200"/>
      <c r="QSH6" s="200"/>
      <c r="QSI6" s="200"/>
      <c r="QSJ6" s="200"/>
      <c r="QSK6" s="200"/>
      <c r="QSL6" s="200"/>
      <c r="QSM6" s="200"/>
      <c r="QSN6" s="200"/>
      <c r="QSO6" s="200"/>
      <c r="QSP6" s="200"/>
      <c r="QSQ6" s="200"/>
      <c r="QSR6" s="200"/>
      <c r="QSS6" s="200"/>
      <c r="QST6" s="200"/>
      <c r="QSU6" s="200"/>
      <c r="QSV6" s="200"/>
      <c r="QSW6" s="200"/>
      <c r="QSX6" s="200"/>
      <c r="QSY6" s="200"/>
      <c r="QSZ6" s="200"/>
      <c r="QTA6" s="200"/>
      <c r="QTB6" s="200"/>
      <c r="QTC6" s="200"/>
      <c r="QTD6" s="200"/>
      <c r="QTE6" s="200"/>
      <c r="QTF6" s="200"/>
      <c r="QTG6" s="200"/>
      <c r="QTH6" s="200"/>
      <c r="QTI6" s="200"/>
      <c r="QTJ6" s="200"/>
      <c r="QTK6" s="200"/>
      <c r="QTL6" s="200"/>
      <c r="QTM6" s="200"/>
      <c r="QTN6" s="200"/>
      <c r="QTO6" s="200"/>
      <c r="QTP6" s="200"/>
      <c r="QTQ6" s="200"/>
      <c r="QTR6" s="200"/>
      <c r="QTS6" s="200"/>
      <c r="QTT6" s="200"/>
      <c r="QTU6" s="200"/>
      <c r="QTV6" s="200"/>
      <c r="QTW6" s="200"/>
      <c r="QTX6" s="200"/>
      <c r="QTY6" s="200"/>
      <c r="QTZ6" s="200"/>
      <c r="QUA6" s="200"/>
      <c r="QUB6" s="200"/>
      <c r="QUC6" s="200"/>
      <c r="QUD6" s="200"/>
      <c r="QUE6" s="200"/>
      <c r="QUF6" s="200"/>
      <c r="QUG6" s="200"/>
      <c r="QUH6" s="200"/>
      <c r="QUI6" s="200"/>
      <c r="QUJ6" s="200"/>
      <c r="QUK6" s="200"/>
      <c r="QUL6" s="200"/>
      <c r="QUM6" s="200"/>
      <c r="QUN6" s="200"/>
      <c r="QUO6" s="200"/>
      <c r="QUP6" s="200"/>
      <c r="QUQ6" s="200"/>
      <c r="QUR6" s="200"/>
      <c r="QUS6" s="200"/>
      <c r="QUT6" s="200"/>
      <c r="QUU6" s="200"/>
      <c r="QUV6" s="200"/>
      <c r="QUW6" s="200"/>
      <c r="QUX6" s="200"/>
      <c r="QUY6" s="200"/>
      <c r="QUZ6" s="200"/>
      <c r="QVA6" s="200"/>
      <c r="QVB6" s="200"/>
      <c r="QVC6" s="200"/>
      <c r="QVD6" s="200"/>
      <c r="QVE6" s="200"/>
      <c r="QVF6" s="200"/>
      <c r="QVG6" s="200"/>
      <c r="QVH6" s="200"/>
      <c r="QVI6" s="200"/>
      <c r="QVJ6" s="200"/>
      <c r="QVK6" s="200"/>
      <c r="QVL6" s="200"/>
      <c r="QVM6" s="200"/>
      <c r="QVN6" s="200"/>
      <c r="QVO6" s="200"/>
      <c r="QVP6" s="200"/>
      <c r="QVQ6" s="200"/>
      <c r="QVR6" s="200"/>
      <c r="QVS6" s="200"/>
      <c r="QVT6" s="200"/>
      <c r="QVU6" s="200"/>
      <c r="QVV6" s="200"/>
      <c r="QVW6" s="200"/>
      <c r="QVX6" s="200"/>
      <c r="QVY6" s="200"/>
      <c r="QVZ6" s="200"/>
      <c r="QWA6" s="200"/>
      <c r="QWB6" s="200"/>
      <c r="QWC6" s="200"/>
      <c r="QWD6" s="200"/>
      <c r="QWE6" s="200"/>
      <c r="QWF6" s="200"/>
      <c r="QWG6" s="200"/>
      <c r="QWH6" s="200"/>
      <c r="QWI6" s="200"/>
      <c r="QWJ6" s="200"/>
      <c r="QWK6" s="200"/>
      <c r="QWL6" s="200"/>
      <c r="QWM6" s="200"/>
      <c r="QWN6" s="200"/>
      <c r="QWO6" s="200"/>
      <c r="QWP6" s="200"/>
      <c r="QWQ6" s="200"/>
      <c r="QWR6" s="200"/>
      <c r="QWS6" s="200"/>
      <c r="QWT6" s="200"/>
      <c r="QWU6" s="200"/>
      <c r="QWV6" s="200"/>
      <c r="QWW6" s="200"/>
      <c r="QWX6" s="200"/>
      <c r="QWY6" s="200"/>
      <c r="QWZ6" s="200"/>
      <c r="QXA6" s="200"/>
      <c r="QXB6" s="200"/>
      <c r="QXC6" s="200"/>
      <c r="QXD6" s="200"/>
      <c r="QXE6" s="200"/>
      <c r="QXF6" s="200"/>
      <c r="QXG6" s="200"/>
      <c r="QXH6" s="200"/>
      <c r="QXI6" s="200"/>
      <c r="QXJ6" s="200"/>
      <c r="QXK6" s="200"/>
      <c r="QXL6" s="200"/>
      <c r="QXM6" s="200"/>
      <c r="QXN6" s="200"/>
      <c r="QXO6" s="200"/>
      <c r="QXP6" s="200"/>
      <c r="QXQ6" s="200"/>
      <c r="QXR6" s="200"/>
      <c r="QXS6" s="200"/>
      <c r="QXT6" s="200"/>
      <c r="QXU6" s="200"/>
      <c r="QXV6" s="200"/>
      <c r="QXW6" s="200"/>
      <c r="QXX6" s="200"/>
      <c r="QXY6" s="200"/>
      <c r="QXZ6" s="200"/>
      <c r="QYA6" s="200"/>
      <c r="QYB6" s="200"/>
      <c r="QYC6" s="200"/>
      <c r="QYD6" s="200"/>
      <c r="QYE6" s="200"/>
      <c r="QYF6" s="200"/>
      <c r="QYG6" s="200"/>
      <c r="QYH6" s="200"/>
      <c r="QYI6" s="200"/>
      <c r="QYJ6" s="200"/>
      <c r="QYK6" s="200"/>
      <c r="QYL6" s="200"/>
      <c r="QYM6" s="200"/>
      <c r="QYN6" s="200"/>
      <c r="QYO6" s="200"/>
      <c r="QYP6" s="200"/>
      <c r="QYQ6" s="200"/>
      <c r="QYR6" s="200"/>
      <c r="QYS6" s="200"/>
      <c r="QYT6" s="200"/>
      <c r="QYU6" s="200"/>
      <c r="QYV6" s="200"/>
      <c r="QYW6" s="200"/>
      <c r="QYX6" s="200"/>
      <c r="QYY6" s="200"/>
      <c r="QYZ6" s="200"/>
      <c r="QZA6" s="200"/>
      <c r="QZB6" s="200"/>
      <c r="QZC6" s="200"/>
      <c r="QZD6" s="200"/>
      <c r="QZE6" s="200"/>
      <c r="QZF6" s="200"/>
      <c r="QZG6" s="200"/>
      <c r="QZH6" s="200"/>
      <c r="QZI6" s="200"/>
      <c r="QZJ6" s="200"/>
      <c r="QZK6" s="200"/>
      <c r="QZL6" s="200"/>
      <c r="QZM6" s="200"/>
      <c r="QZN6" s="200"/>
      <c r="QZO6" s="200"/>
      <c r="QZP6" s="200"/>
      <c r="QZQ6" s="200"/>
      <c r="QZR6" s="200"/>
      <c r="QZS6" s="200"/>
      <c r="QZT6" s="200"/>
      <c r="QZU6" s="200"/>
      <c r="QZV6" s="200"/>
      <c r="QZW6" s="200"/>
      <c r="QZX6" s="200"/>
      <c r="QZY6" s="200"/>
      <c r="QZZ6" s="200"/>
      <c r="RAA6" s="200"/>
      <c r="RAB6" s="200"/>
      <c r="RAC6" s="200"/>
      <c r="RAD6" s="200"/>
      <c r="RAE6" s="200"/>
      <c r="RAF6" s="200"/>
      <c r="RAG6" s="200"/>
      <c r="RAH6" s="200"/>
      <c r="RAI6" s="200"/>
      <c r="RAJ6" s="200"/>
      <c r="RAK6" s="200"/>
      <c r="RAL6" s="200"/>
      <c r="RAM6" s="200"/>
      <c r="RAN6" s="200"/>
      <c r="RAO6" s="200"/>
      <c r="RAP6" s="200"/>
      <c r="RAQ6" s="200"/>
      <c r="RAR6" s="200"/>
      <c r="RAS6" s="200"/>
      <c r="RAT6" s="200"/>
      <c r="RAU6" s="200"/>
      <c r="RAV6" s="200"/>
      <c r="RAW6" s="200"/>
      <c r="RAX6" s="200"/>
      <c r="RAY6" s="200"/>
      <c r="RAZ6" s="200"/>
      <c r="RBA6" s="200"/>
      <c r="RBB6" s="200"/>
      <c r="RBC6" s="200"/>
      <c r="RBD6" s="200"/>
      <c r="RBE6" s="200"/>
      <c r="RBF6" s="200"/>
      <c r="RBG6" s="200"/>
      <c r="RBH6" s="200"/>
      <c r="RBI6" s="200"/>
      <c r="RBJ6" s="200"/>
      <c r="RBK6" s="200"/>
      <c r="RBL6" s="200"/>
      <c r="RBM6" s="200"/>
      <c r="RBN6" s="200"/>
      <c r="RBO6" s="200"/>
      <c r="RBP6" s="200"/>
      <c r="RBQ6" s="200"/>
      <c r="RBR6" s="200"/>
      <c r="RBS6" s="200"/>
      <c r="RBT6" s="200"/>
      <c r="RBU6" s="200"/>
      <c r="RBV6" s="200"/>
      <c r="RBW6" s="200"/>
      <c r="RBX6" s="200"/>
      <c r="RBY6" s="200"/>
      <c r="RBZ6" s="200"/>
      <c r="RCA6" s="200"/>
      <c r="RCB6" s="200"/>
      <c r="RCC6" s="200"/>
      <c r="RCD6" s="200"/>
      <c r="RCE6" s="200"/>
      <c r="RCF6" s="200"/>
      <c r="RCG6" s="200"/>
      <c r="RCH6" s="200"/>
      <c r="RCI6" s="200"/>
      <c r="RCJ6" s="200"/>
      <c r="RCK6" s="200"/>
      <c r="RCL6" s="200"/>
      <c r="RCM6" s="200"/>
      <c r="RCN6" s="200"/>
      <c r="RCO6" s="200"/>
      <c r="RCP6" s="200"/>
      <c r="RCQ6" s="200"/>
      <c r="RCR6" s="200"/>
      <c r="RCS6" s="200"/>
      <c r="RCT6" s="200"/>
      <c r="RCU6" s="200"/>
      <c r="RCV6" s="200"/>
      <c r="RCW6" s="200"/>
      <c r="RCX6" s="200"/>
      <c r="RCY6" s="200"/>
      <c r="RCZ6" s="200"/>
      <c r="RDA6" s="200"/>
      <c r="RDB6" s="200"/>
      <c r="RDC6" s="200"/>
      <c r="RDD6" s="200"/>
      <c r="RDE6" s="200"/>
      <c r="RDF6" s="200"/>
      <c r="RDG6" s="200"/>
      <c r="RDH6" s="200"/>
      <c r="RDI6" s="200"/>
      <c r="RDJ6" s="200"/>
      <c r="RDK6" s="200"/>
      <c r="RDL6" s="200"/>
      <c r="RDM6" s="200"/>
      <c r="RDN6" s="200"/>
      <c r="RDO6" s="200"/>
      <c r="RDP6" s="200"/>
      <c r="RDQ6" s="200"/>
      <c r="RDR6" s="200"/>
      <c r="RDS6" s="200"/>
      <c r="RDT6" s="200"/>
      <c r="RDU6" s="200"/>
      <c r="RDV6" s="200"/>
      <c r="RDW6" s="200"/>
      <c r="RDX6" s="200"/>
      <c r="RDY6" s="200"/>
      <c r="RDZ6" s="200"/>
      <c r="REA6" s="200"/>
      <c r="REB6" s="200"/>
      <c r="REC6" s="200"/>
      <c r="RED6" s="200"/>
      <c r="REE6" s="200"/>
      <c r="REF6" s="200"/>
      <c r="REG6" s="200"/>
      <c r="REH6" s="200"/>
      <c r="REI6" s="200"/>
      <c r="REJ6" s="200"/>
      <c r="REK6" s="200"/>
      <c r="REL6" s="200"/>
      <c r="REM6" s="200"/>
      <c r="REN6" s="200"/>
      <c r="REO6" s="200"/>
      <c r="REP6" s="200"/>
      <c r="REQ6" s="200"/>
      <c r="RER6" s="200"/>
      <c r="RES6" s="200"/>
      <c r="RET6" s="200"/>
      <c r="REU6" s="200"/>
      <c r="REV6" s="200"/>
      <c r="REW6" s="200"/>
      <c r="REX6" s="200"/>
      <c r="REY6" s="200"/>
      <c r="REZ6" s="200"/>
      <c r="RFA6" s="200"/>
      <c r="RFB6" s="200"/>
      <c r="RFC6" s="200"/>
      <c r="RFD6" s="200"/>
      <c r="RFE6" s="200"/>
      <c r="RFF6" s="200"/>
      <c r="RFG6" s="200"/>
      <c r="RFH6" s="200"/>
      <c r="RFI6" s="200"/>
      <c r="RFJ6" s="200"/>
      <c r="RFK6" s="200"/>
      <c r="RFL6" s="200"/>
      <c r="RFM6" s="200"/>
      <c r="RFN6" s="200"/>
      <c r="RFO6" s="200"/>
      <c r="RFP6" s="200"/>
      <c r="RFQ6" s="200"/>
      <c r="RFR6" s="200"/>
      <c r="RFS6" s="200"/>
      <c r="RFT6" s="200"/>
      <c r="RFU6" s="200"/>
      <c r="RFV6" s="200"/>
      <c r="RFW6" s="200"/>
      <c r="RFX6" s="200"/>
      <c r="RFY6" s="200"/>
      <c r="RFZ6" s="200"/>
      <c r="RGA6" s="200"/>
      <c r="RGB6" s="200"/>
      <c r="RGC6" s="200"/>
      <c r="RGD6" s="200"/>
      <c r="RGE6" s="200"/>
      <c r="RGF6" s="200"/>
      <c r="RGG6" s="200"/>
      <c r="RGH6" s="200"/>
      <c r="RGI6" s="200"/>
      <c r="RGJ6" s="200"/>
      <c r="RGK6" s="200"/>
      <c r="RGL6" s="200"/>
      <c r="RGM6" s="200"/>
      <c r="RGN6" s="200"/>
      <c r="RGO6" s="200"/>
      <c r="RGP6" s="200"/>
      <c r="RGQ6" s="200"/>
      <c r="RGR6" s="200"/>
      <c r="RGS6" s="200"/>
      <c r="RGT6" s="200"/>
      <c r="RGU6" s="200"/>
      <c r="RGV6" s="200"/>
      <c r="RGW6" s="200"/>
      <c r="RGX6" s="200"/>
      <c r="RGY6" s="200"/>
      <c r="RGZ6" s="200"/>
      <c r="RHA6" s="200"/>
      <c r="RHB6" s="200"/>
      <c r="RHC6" s="200"/>
      <c r="RHD6" s="200"/>
      <c r="RHE6" s="200"/>
      <c r="RHF6" s="200"/>
      <c r="RHG6" s="200"/>
      <c r="RHH6" s="200"/>
      <c r="RHI6" s="200"/>
      <c r="RHJ6" s="200"/>
      <c r="RHK6" s="200"/>
      <c r="RHL6" s="200"/>
      <c r="RHM6" s="200"/>
      <c r="RHN6" s="200"/>
      <c r="RHO6" s="200"/>
      <c r="RHP6" s="200"/>
      <c r="RHQ6" s="200"/>
      <c r="RHR6" s="200"/>
      <c r="RHS6" s="200"/>
      <c r="RHT6" s="200"/>
      <c r="RHU6" s="200"/>
      <c r="RHV6" s="200"/>
      <c r="RHW6" s="200"/>
      <c r="RHX6" s="200"/>
      <c r="RHY6" s="200"/>
      <c r="RHZ6" s="200"/>
      <c r="RIA6" s="200"/>
      <c r="RIB6" s="200"/>
      <c r="RIC6" s="200"/>
      <c r="RID6" s="200"/>
      <c r="RIE6" s="200"/>
      <c r="RIF6" s="200"/>
      <c r="RIG6" s="200"/>
      <c r="RIH6" s="200"/>
      <c r="RII6" s="200"/>
      <c r="RIJ6" s="200"/>
      <c r="RIK6" s="200"/>
      <c r="RIL6" s="200"/>
      <c r="RIM6" s="200"/>
      <c r="RIN6" s="200"/>
      <c r="RIO6" s="200"/>
      <c r="RIP6" s="200"/>
      <c r="RIQ6" s="200"/>
      <c r="RIR6" s="200"/>
      <c r="RIS6" s="200"/>
      <c r="RIT6" s="200"/>
      <c r="RIU6" s="200"/>
      <c r="RIV6" s="200"/>
      <c r="RIW6" s="200"/>
      <c r="RIX6" s="200"/>
      <c r="RIY6" s="200"/>
      <c r="RIZ6" s="200"/>
      <c r="RJA6" s="200"/>
      <c r="RJB6" s="200"/>
      <c r="RJC6" s="200"/>
      <c r="RJD6" s="200"/>
      <c r="RJE6" s="200"/>
      <c r="RJF6" s="200"/>
      <c r="RJG6" s="200"/>
      <c r="RJH6" s="200"/>
      <c r="RJI6" s="200"/>
      <c r="RJJ6" s="200"/>
      <c r="RJK6" s="200"/>
      <c r="RJL6" s="200"/>
      <c r="RJM6" s="200"/>
      <c r="RJN6" s="200"/>
      <c r="RJO6" s="200"/>
      <c r="RJP6" s="200"/>
      <c r="RJQ6" s="200"/>
      <c r="RJR6" s="200"/>
      <c r="RJS6" s="200"/>
      <c r="RJT6" s="200"/>
      <c r="RJU6" s="200"/>
      <c r="RJV6" s="200"/>
      <c r="RJW6" s="200"/>
      <c r="RJX6" s="200"/>
      <c r="RJY6" s="200"/>
      <c r="RJZ6" s="200"/>
      <c r="RKA6" s="200"/>
      <c r="RKB6" s="200"/>
      <c r="RKC6" s="200"/>
      <c r="RKD6" s="200"/>
      <c r="RKE6" s="200"/>
      <c r="RKF6" s="200"/>
      <c r="RKG6" s="200"/>
      <c r="RKH6" s="200"/>
      <c r="RKI6" s="200"/>
      <c r="RKJ6" s="200"/>
      <c r="RKK6" s="200"/>
      <c r="RKL6" s="200"/>
      <c r="RKM6" s="200"/>
      <c r="RKN6" s="200"/>
      <c r="RKO6" s="200"/>
      <c r="RKP6" s="200"/>
      <c r="RKQ6" s="200"/>
      <c r="RKR6" s="200"/>
      <c r="RKS6" s="200"/>
      <c r="RKT6" s="200"/>
      <c r="RKU6" s="200"/>
      <c r="RKV6" s="200"/>
      <c r="RKW6" s="200"/>
      <c r="RKX6" s="200"/>
      <c r="RKY6" s="200"/>
      <c r="RKZ6" s="200"/>
      <c r="RLA6" s="200"/>
      <c r="RLB6" s="200"/>
      <c r="RLC6" s="200"/>
      <c r="RLD6" s="200"/>
      <c r="RLE6" s="200"/>
      <c r="RLF6" s="200"/>
      <c r="RLG6" s="200"/>
      <c r="RLH6" s="200"/>
      <c r="RLI6" s="200"/>
      <c r="RLJ6" s="200"/>
      <c r="RLK6" s="200"/>
      <c r="RLL6" s="200"/>
      <c r="RLM6" s="200"/>
      <c r="RLN6" s="200"/>
      <c r="RLO6" s="200"/>
      <c r="RLP6" s="200"/>
      <c r="RLQ6" s="200"/>
      <c r="RLR6" s="200"/>
      <c r="RLS6" s="200"/>
      <c r="RLT6" s="200"/>
      <c r="RLU6" s="200"/>
      <c r="RLV6" s="200"/>
      <c r="RLW6" s="200"/>
      <c r="RLX6" s="200"/>
      <c r="RLY6" s="200"/>
      <c r="RLZ6" s="200"/>
      <c r="RMA6" s="200"/>
      <c r="RMB6" s="200"/>
      <c r="RMC6" s="200"/>
      <c r="RMD6" s="200"/>
      <c r="RME6" s="200"/>
      <c r="RMF6" s="200"/>
      <c r="RMG6" s="200"/>
      <c r="RMH6" s="200"/>
      <c r="RMI6" s="200"/>
      <c r="RMJ6" s="200"/>
      <c r="RMK6" s="200"/>
      <c r="RML6" s="200"/>
      <c r="RMM6" s="200"/>
      <c r="RMN6" s="200"/>
      <c r="RMO6" s="200"/>
      <c r="RMP6" s="200"/>
      <c r="RMQ6" s="200"/>
      <c r="RMR6" s="200"/>
      <c r="RMS6" s="200"/>
      <c r="RMT6" s="200"/>
      <c r="RMU6" s="200"/>
      <c r="RMV6" s="200"/>
      <c r="RMW6" s="200"/>
      <c r="RMX6" s="200"/>
      <c r="RMY6" s="200"/>
      <c r="RMZ6" s="200"/>
      <c r="RNA6" s="200"/>
      <c r="RNB6" s="200"/>
      <c r="RNC6" s="200"/>
      <c r="RND6" s="200"/>
      <c r="RNE6" s="200"/>
      <c r="RNF6" s="200"/>
      <c r="RNG6" s="200"/>
      <c r="RNH6" s="200"/>
      <c r="RNI6" s="200"/>
      <c r="RNJ6" s="200"/>
      <c r="RNK6" s="200"/>
      <c r="RNL6" s="200"/>
      <c r="RNM6" s="200"/>
      <c r="RNN6" s="200"/>
      <c r="RNO6" s="200"/>
      <c r="RNP6" s="200"/>
      <c r="RNQ6" s="200"/>
      <c r="RNR6" s="200"/>
      <c r="RNS6" s="200"/>
      <c r="RNT6" s="200"/>
      <c r="RNU6" s="200"/>
      <c r="RNV6" s="200"/>
      <c r="RNW6" s="200"/>
      <c r="RNX6" s="200"/>
      <c r="RNY6" s="200"/>
      <c r="RNZ6" s="200"/>
      <c r="ROA6" s="200"/>
      <c r="ROB6" s="200"/>
      <c r="ROC6" s="200"/>
      <c r="ROD6" s="200"/>
      <c r="ROE6" s="200"/>
      <c r="ROF6" s="200"/>
      <c r="ROG6" s="200"/>
      <c r="ROH6" s="200"/>
      <c r="ROI6" s="200"/>
      <c r="ROJ6" s="200"/>
      <c r="ROK6" s="200"/>
      <c r="ROL6" s="200"/>
      <c r="ROM6" s="200"/>
      <c r="RON6" s="200"/>
      <c r="ROO6" s="200"/>
      <c r="ROP6" s="200"/>
      <c r="ROQ6" s="200"/>
      <c r="ROR6" s="200"/>
      <c r="ROS6" s="200"/>
      <c r="ROT6" s="200"/>
      <c r="ROU6" s="200"/>
      <c r="ROV6" s="200"/>
      <c r="ROW6" s="200"/>
      <c r="ROX6" s="200"/>
      <c r="ROY6" s="200"/>
      <c r="ROZ6" s="200"/>
      <c r="RPA6" s="200"/>
      <c r="RPB6" s="200"/>
      <c r="RPC6" s="200"/>
      <c r="RPD6" s="200"/>
      <c r="RPE6" s="200"/>
      <c r="RPF6" s="200"/>
      <c r="RPG6" s="200"/>
      <c r="RPH6" s="200"/>
      <c r="RPI6" s="200"/>
      <c r="RPJ6" s="200"/>
      <c r="RPK6" s="200"/>
      <c r="RPL6" s="200"/>
      <c r="RPM6" s="200"/>
      <c r="RPN6" s="200"/>
      <c r="RPO6" s="200"/>
      <c r="RPP6" s="200"/>
      <c r="RPQ6" s="200"/>
      <c r="RPR6" s="200"/>
      <c r="RPS6" s="200"/>
      <c r="RPT6" s="200"/>
      <c r="RPU6" s="200"/>
      <c r="RPV6" s="200"/>
      <c r="RPW6" s="200"/>
      <c r="RPX6" s="200"/>
      <c r="RPY6" s="200"/>
      <c r="RPZ6" s="200"/>
      <c r="RQA6" s="200"/>
      <c r="RQB6" s="200"/>
      <c r="RQC6" s="200"/>
      <c r="RQD6" s="200"/>
      <c r="RQE6" s="200"/>
      <c r="RQF6" s="200"/>
      <c r="RQG6" s="200"/>
      <c r="RQH6" s="200"/>
      <c r="RQI6" s="200"/>
      <c r="RQJ6" s="200"/>
      <c r="RQK6" s="200"/>
      <c r="RQL6" s="200"/>
      <c r="RQM6" s="200"/>
      <c r="RQN6" s="200"/>
      <c r="RQO6" s="200"/>
      <c r="RQP6" s="200"/>
      <c r="RQQ6" s="200"/>
      <c r="RQR6" s="200"/>
      <c r="RQS6" s="200"/>
      <c r="RQT6" s="200"/>
      <c r="RQU6" s="200"/>
      <c r="RQV6" s="200"/>
      <c r="RQW6" s="200"/>
      <c r="RQX6" s="200"/>
      <c r="RQY6" s="200"/>
      <c r="RQZ6" s="200"/>
      <c r="RRA6" s="200"/>
      <c r="RRB6" s="200"/>
      <c r="RRC6" s="200"/>
      <c r="RRD6" s="200"/>
      <c r="RRE6" s="200"/>
      <c r="RRF6" s="200"/>
      <c r="RRG6" s="200"/>
      <c r="RRH6" s="200"/>
      <c r="RRI6" s="200"/>
      <c r="RRJ6" s="200"/>
      <c r="RRK6" s="200"/>
      <c r="RRL6" s="200"/>
      <c r="RRM6" s="200"/>
      <c r="RRN6" s="200"/>
      <c r="RRO6" s="200"/>
      <c r="RRP6" s="200"/>
      <c r="RRQ6" s="200"/>
      <c r="RRR6" s="200"/>
      <c r="RRS6" s="200"/>
      <c r="RRT6" s="200"/>
      <c r="RRU6" s="200"/>
      <c r="RRV6" s="200"/>
      <c r="RRW6" s="200"/>
      <c r="RRX6" s="200"/>
      <c r="RRY6" s="200"/>
      <c r="RRZ6" s="200"/>
      <c r="RSA6" s="200"/>
      <c r="RSB6" s="200"/>
      <c r="RSC6" s="200"/>
      <c r="RSD6" s="200"/>
      <c r="RSE6" s="200"/>
      <c r="RSF6" s="200"/>
      <c r="RSG6" s="200"/>
      <c r="RSH6" s="200"/>
      <c r="RSI6" s="200"/>
      <c r="RSJ6" s="200"/>
      <c r="RSK6" s="200"/>
      <c r="RSL6" s="200"/>
      <c r="RSM6" s="200"/>
      <c r="RSN6" s="200"/>
      <c r="RSO6" s="200"/>
      <c r="RSP6" s="200"/>
      <c r="RSQ6" s="200"/>
      <c r="RSR6" s="200"/>
      <c r="RSS6" s="200"/>
      <c r="RST6" s="200"/>
      <c r="RSU6" s="200"/>
      <c r="RSV6" s="200"/>
      <c r="RSW6" s="200"/>
      <c r="RSX6" s="200"/>
      <c r="RSY6" s="200"/>
      <c r="RSZ6" s="200"/>
      <c r="RTA6" s="200"/>
      <c r="RTB6" s="200"/>
      <c r="RTC6" s="200"/>
      <c r="RTD6" s="200"/>
      <c r="RTE6" s="200"/>
      <c r="RTF6" s="200"/>
      <c r="RTG6" s="200"/>
      <c r="RTH6" s="200"/>
      <c r="RTI6" s="200"/>
      <c r="RTJ6" s="200"/>
      <c r="RTK6" s="200"/>
      <c r="RTL6" s="200"/>
      <c r="RTM6" s="200"/>
      <c r="RTN6" s="200"/>
      <c r="RTO6" s="200"/>
      <c r="RTP6" s="200"/>
      <c r="RTQ6" s="200"/>
      <c r="RTR6" s="200"/>
      <c r="RTS6" s="200"/>
      <c r="RTT6" s="200"/>
      <c r="RTU6" s="200"/>
      <c r="RTV6" s="200"/>
      <c r="RTW6" s="200"/>
      <c r="RTX6" s="200"/>
      <c r="RTY6" s="200"/>
      <c r="RTZ6" s="200"/>
      <c r="RUA6" s="200"/>
      <c r="RUB6" s="200"/>
      <c r="RUC6" s="200"/>
      <c r="RUD6" s="200"/>
      <c r="RUE6" s="200"/>
      <c r="RUF6" s="200"/>
      <c r="RUG6" s="200"/>
      <c r="RUH6" s="200"/>
      <c r="RUI6" s="200"/>
      <c r="RUJ6" s="200"/>
      <c r="RUK6" s="200"/>
      <c r="RUL6" s="200"/>
      <c r="RUM6" s="200"/>
      <c r="RUN6" s="200"/>
      <c r="RUO6" s="200"/>
      <c r="RUP6" s="200"/>
      <c r="RUQ6" s="200"/>
      <c r="RUR6" s="200"/>
      <c r="RUS6" s="200"/>
      <c r="RUT6" s="200"/>
      <c r="RUU6" s="200"/>
      <c r="RUV6" s="200"/>
      <c r="RUW6" s="200"/>
      <c r="RUX6" s="200"/>
      <c r="RUY6" s="200"/>
      <c r="RUZ6" s="200"/>
      <c r="RVA6" s="200"/>
      <c r="RVB6" s="200"/>
      <c r="RVC6" s="200"/>
      <c r="RVD6" s="200"/>
      <c r="RVE6" s="200"/>
      <c r="RVF6" s="200"/>
      <c r="RVG6" s="200"/>
      <c r="RVH6" s="200"/>
      <c r="RVI6" s="200"/>
      <c r="RVJ6" s="200"/>
      <c r="RVK6" s="200"/>
      <c r="RVL6" s="200"/>
      <c r="RVM6" s="200"/>
      <c r="RVN6" s="200"/>
      <c r="RVO6" s="200"/>
      <c r="RVP6" s="200"/>
      <c r="RVQ6" s="200"/>
      <c r="RVR6" s="200"/>
      <c r="RVS6" s="200"/>
      <c r="RVT6" s="200"/>
      <c r="RVU6" s="200"/>
      <c r="RVV6" s="200"/>
      <c r="RVW6" s="200"/>
      <c r="RVX6" s="200"/>
      <c r="RVY6" s="200"/>
      <c r="RVZ6" s="200"/>
      <c r="RWA6" s="200"/>
      <c r="RWB6" s="200"/>
      <c r="RWC6" s="200"/>
      <c r="RWD6" s="200"/>
      <c r="RWE6" s="200"/>
      <c r="RWF6" s="200"/>
      <c r="RWG6" s="200"/>
      <c r="RWH6" s="200"/>
      <c r="RWI6" s="200"/>
      <c r="RWJ6" s="200"/>
      <c r="RWK6" s="200"/>
      <c r="RWL6" s="200"/>
      <c r="RWM6" s="200"/>
      <c r="RWN6" s="200"/>
      <c r="RWO6" s="200"/>
      <c r="RWP6" s="200"/>
      <c r="RWQ6" s="200"/>
      <c r="RWR6" s="200"/>
      <c r="RWS6" s="200"/>
      <c r="RWT6" s="200"/>
      <c r="RWU6" s="200"/>
      <c r="RWV6" s="200"/>
      <c r="RWW6" s="200"/>
      <c r="RWX6" s="200"/>
      <c r="RWY6" s="200"/>
      <c r="RWZ6" s="200"/>
      <c r="RXA6" s="200"/>
      <c r="RXB6" s="200"/>
      <c r="RXC6" s="200"/>
      <c r="RXD6" s="200"/>
      <c r="RXE6" s="200"/>
      <c r="RXF6" s="200"/>
      <c r="RXG6" s="200"/>
      <c r="RXH6" s="200"/>
      <c r="RXI6" s="200"/>
      <c r="RXJ6" s="200"/>
      <c r="RXK6" s="200"/>
      <c r="RXL6" s="200"/>
      <c r="RXM6" s="200"/>
      <c r="RXN6" s="200"/>
      <c r="RXO6" s="200"/>
      <c r="RXP6" s="200"/>
      <c r="RXQ6" s="200"/>
      <c r="RXR6" s="200"/>
      <c r="RXS6" s="200"/>
      <c r="RXT6" s="200"/>
      <c r="RXU6" s="200"/>
      <c r="RXV6" s="200"/>
      <c r="RXW6" s="200"/>
      <c r="RXX6" s="200"/>
      <c r="RXY6" s="200"/>
      <c r="RXZ6" s="200"/>
      <c r="RYA6" s="200"/>
      <c r="RYB6" s="200"/>
      <c r="RYC6" s="200"/>
      <c r="RYD6" s="200"/>
      <c r="RYE6" s="200"/>
      <c r="RYF6" s="200"/>
      <c r="RYG6" s="200"/>
      <c r="RYH6" s="200"/>
      <c r="RYI6" s="200"/>
      <c r="RYJ6" s="200"/>
      <c r="RYK6" s="200"/>
      <c r="RYL6" s="200"/>
      <c r="RYM6" s="200"/>
      <c r="RYN6" s="200"/>
      <c r="RYO6" s="200"/>
      <c r="RYP6" s="200"/>
      <c r="RYQ6" s="200"/>
      <c r="RYR6" s="200"/>
      <c r="RYS6" s="200"/>
      <c r="RYT6" s="200"/>
      <c r="RYU6" s="200"/>
      <c r="RYV6" s="200"/>
      <c r="RYW6" s="200"/>
      <c r="RYX6" s="200"/>
      <c r="RYY6" s="200"/>
      <c r="RYZ6" s="200"/>
      <c r="RZA6" s="200"/>
      <c r="RZB6" s="200"/>
      <c r="RZC6" s="200"/>
      <c r="RZD6" s="200"/>
      <c r="RZE6" s="200"/>
      <c r="RZF6" s="200"/>
      <c r="RZG6" s="200"/>
      <c r="RZH6" s="200"/>
      <c r="RZI6" s="200"/>
      <c r="RZJ6" s="200"/>
      <c r="RZK6" s="200"/>
      <c r="RZL6" s="200"/>
      <c r="RZM6" s="200"/>
      <c r="RZN6" s="200"/>
      <c r="RZO6" s="200"/>
      <c r="RZP6" s="200"/>
      <c r="RZQ6" s="200"/>
      <c r="RZR6" s="200"/>
      <c r="RZS6" s="200"/>
      <c r="RZT6" s="200"/>
      <c r="RZU6" s="200"/>
      <c r="RZV6" s="200"/>
      <c r="RZW6" s="200"/>
      <c r="RZX6" s="200"/>
      <c r="RZY6" s="200"/>
      <c r="RZZ6" s="200"/>
      <c r="SAA6" s="200"/>
      <c r="SAB6" s="200"/>
      <c r="SAC6" s="200"/>
      <c r="SAD6" s="200"/>
      <c r="SAE6" s="200"/>
      <c r="SAF6" s="200"/>
      <c r="SAG6" s="200"/>
      <c r="SAH6" s="200"/>
      <c r="SAI6" s="200"/>
      <c r="SAJ6" s="200"/>
      <c r="SAK6" s="200"/>
      <c r="SAL6" s="200"/>
      <c r="SAM6" s="200"/>
      <c r="SAN6" s="200"/>
      <c r="SAO6" s="200"/>
      <c r="SAP6" s="200"/>
      <c r="SAQ6" s="200"/>
      <c r="SAR6" s="200"/>
      <c r="SAS6" s="200"/>
      <c r="SAT6" s="200"/>
      <c r="SAU6" s="200"/>
      <c r="SAV6" s="200"/>
      <c r="SAW6" s="200"/>
      <c r="SAX6" s="200"/>
      <c r="SAY6" s="200"/>
      <c r="SAZ6" s="200"/>
      <c r="SBA6" s="200"/>
      <c r="SBB6" s="200"/>
      <c r="SBC6" s="200"/>
      <c r="SBD6" s="200"/>
      <c r="SBE6" s="200"/>
      <c r="SBF6" s="200"/>
      <c r="SBG6" s="200"/>
      <c r="SBH6" s="200"/>
      <c r="SBI6" s="200"/>
      <c r="SBJ6" s="200"/>
      <c r="SBK6" s="200"/>
      <c r="SBL6" s="200"/>
      <c r="SBM6" s="200"/>
      <c r="SBN6" s="200"/>
      <c r="SBO6" s="200"/>
      <c r="SBP6" s="200"/>
      <c r="SBQ6" s="200"/>
      <c r="SBR6" s="200"/>
      <c r="SBS6" s="200"/>
      <c r="SBT6" s="200"/>
      <c r="SBU6" s="200"/>
      <c r="SBV6" s="200"/>
      <c r="SBW6" s="200"/>
      <c r="SBX6" s="200"/>
      <c r="SBY6" s="200"/>
      <c r="SBZ6" s="200"/>
      <c r="SCA6" s="200"/>
      <c r="SCB6" s="200"/>
      <c r="SCC6" s="200"/>
      <c r="SCD6" s="200"/>
      <c r="SCE6" s="200"/>
      <c r="SCF6" s="200"/>
      <c r="SCG6" s="200"/>
      <c r="SCH6" s="200"/>
      <c r="SCI6" s="200"/>
      <c r="SCJ6" s="200"/>
      <c r="SCK6" s="200"/>
      <c r="SCL6" s="200"/>
      <c r="SCM6" s="200"/>
      <c r="SCN6" s="200"/>
      <c r="SCO6" s="200"/>
      <c r="SCP6" s="200"/>
      <c r="SCQ6" s="200"/>
      <c r="SCR6" s="200"/>
      <c r="SCS6" s="200"/>
      <c r="SCT6" s="200"/>
      <c r="SCU6" s="200"/>
      <c r="SCV6" s="200"/>
      <c r="SCW6" s="200"/>
      <c r="SCX6" s="200"/>
      <c r="SCY6" s="200"/>
      <c r="SCZ6" s="200"/>
      <c r="SDA6" s="200"/>
      <c r="SDB6" s="200"/>
      <c r="SDC6" s="200"/>
      <c r="SDD6" s="200"/>
      <c r="SDE6" s="200"/>
      <c r="SDF6" s="200"/>
      <c r="SDG6" s="200"/>
      <c r="SDH6" s="200"/>
      <c r="SDI6" s="200"/>
      <c r="SDJ6" s="200"/>
      <c r="SDK6" s="200"/>
      <c r="SDL6" s="200"/>
      <c r="SDM6" s="200"/>
      <c r="SDN6" s="200"/>
      <c r="SDO6" s="200"/>
      <c r="SDP6" s="200"/>
      <c r="SDQ6" s="200"/>
      <c r="SDR6" s="200"/>
      <c r="SDS6" s="200"/>
      <c r="SDT6" s="200"/>
      <c r="SDU6" s="200"/>
      <c r="SDV6" s="200"/>
      <c r="SDW6" s="200"/>
      <c r="SDX6" s="200"/>
      <c r="SDY6" s="200"/>
      <c r="SDZ6" s="200"/>
      <c r="SEA6" s="200"/>
      <c r="SEB6" s="200"/>
      <c r="SEC6" s="200"/>
      <c r="SED6" s="200"/>
      <c r="SEE6" s="200"/>
      <c r="SEF6" s="200"/>
      <c r="SEG6" s="200"/>
      <c r="SEH6" s="200"/>
      <c r="SEI6" s="200"/>
      <c r="SEJ6" s="200"/>
      <c r="SEK6" s="200"/>
      <c r="SEL6" s="200"/>
      <c r="SEM6" s="200"/>
      <c r="SEN6" s="200"/>
      <c r="SEO6" s="200"/>
      <c r="SEP6" s="200"/>
      <c r="SEQ6" s="200"/>
      <c r="SER6" s="200"/>
      <c r="SES6" s="200"/>
      <c r="SET6" s="200"/>
      <c r="SEU6" s="200"/>
      <c r="SEV6" s="200"/>
      <c r="SEW6" s="200"/>
      <c r="SEX6" s="200"/>
      <c r="SEY6" s="200"/>
      <c r="SEZ6" s="200"/>
      <c r="SFA6" s="200"/>
      <c r="SFB6" s="200"/>
      <c r="SFC6" s="200"/>
      <c r="SFD6" s="200"/>
      <c r="SFE6" s="200"/>
      <c r="SFF6" s="200"/>
      <c r="SFG6" s="200"/>
      <c r="SFH6" s="200"/>
      <c r="SFI6" s="200"/>
      <c r="SFJ6" s="200"/>
      <c r="SFK6" s="200"/>
      <c r="SFL6" s="200"/>
      <c r="SFM6" s="200"/>
      <c r="SFN6" s="200"/>
      <c r="SFO6" s="200"/>
      <c r="SFP6" s="200"/>
      <c r="SFQ6" s="200"/>
      <c r="SFR6" s="200"/>
      <c r="SFS6" s="200"/>
      <c r="SFT6" s="200"/>
      <c r="SFU6" s="200"/>
      <c r="SFV6" s="200"/>
      <c r="SFW6" s="200"/>
      <c r="SFX6" s="200"/>
      <c r="SFY6" s="200"/>
      <c r="SFZ6" s="200"/>
      <c r="SGA6" s="200"/>
      <c r="SGB6" s="200"/>
      <c r="SGC6" s="200"/>
      <c r="SGD6" s="200"/>
      <c r="SGE6" s="200"/>
      <c r="SGF6" s="200"/>
      <c r="SGG6" s="200"/>
      <c r="SGH6" s="200"/>
      <c r="SGI6" s="200"/>
      <c r="SGJ6" s="200"/>
      <c r="SGK6" s="200"/>
      <c r="SGL6" s="200"/>
      <c r="SGM6" s="200"/>
      <c r="SGN6" s="200"/>
      <c r="SGO6" s="200"/>
      <c r="SGP6" s="200"/>
      <c r="SGQ6" s="200"/>
      <c r="SGR6" s="200"/>
      <c r="SGS6" s="200"/>
      <c r="SGT6" s="200"/>
      <c r="SGU6" s="200"/>
      <c r="SGV6" s="200"/>
      <c r="SGW6" s="200"/>
      <c r="SGX6" s="200"/>
      <c r="SGY6" s="200"/>
      <c r="SGZ6" s="200"/>
      <c r="SHA6" s="200"/>
      <c r="SHB6" s="200"/>
      <c r="SHC6" s="200"/>
      <c r="SHD6" s="200"/>
      <c r="SHE6" s="200"/>
      <c r="SHF6" s="200"/>
      <c r="SHG6" s="200"/>
      <c r="SHH6" s="200"/>
      <c r="SHI6" s="200"/>
      <c r="SHJ6" s="200"/>
      <c r="SHK6" s="200"/>
      <c r="SHL6" s="200"/>
      <c r="SHM6" s="200"/>
      <c r="SHN6" s="200"/>
      <c r="SHO6" s="200"/>
      <c r="SHP6" s="200"/>
      <c r="SHQ6" s="200"/>
      <c r="SHR6" s="200"/>
      <c r="SHS6" s="200"/>
      <c r="SHT6" s="200"/>
      <c r="SHU6" s="200"/>
      <c r="SHV6" s="200"/>
      <c r="SHW6" s="200"/>
      <c r="SHX6" s="200"/>
      <c r="SHY6" s="200"/>
      <c r="SHZ6" s="200"/>
      <c r="SIA6" s="200"/>
      <c r="SIB6" s="200"/>
      <c r="SIC6" s="200"/>
      <c r="SID6" s="200"/>
      <c r="SIE6" s="200"/>
      <c r="SIF6" s="200"/>
      <c r="SIG6" s="200"/>
      <c r="SIH6" s="200"/>
      <c r="SII6" s="200"/>
      <c r="SIJ6" s="200"/>
      <c r="SIK6" s="200"/>
      <c r="SIL6" s="200"/>
      <c r="SIM6" s="200"/>
      <c r="SIN6" s="200"/>
      <c r="SIO6" s="200"/>
      <c r="SIP6" s="200"/>
      <c r="SIQ6" s="200"/>
      <c r="SIR6" s="200"/>
      <c r="SIS6" s="200"/>
      <c r="SIT6" s="200"/>
      <c r="SIU6" s="200"/>
      <c r="SIV6" s="200"/>
      <c r="SIW6" s="200"/>
      <c r="SIX6" s="200"/>
      <c r="SIY6" s="200"/>
      <c r="SIZ6" s="200"/>
      <c r="SJA6" s="200"/>
      <c r="SJB6" s="200"/>
      <c r="SJC6" s="200"/>
      <c r="SJD6" s="200"/>
      <c r="SJE6" s="200"/>
      <c r="SJF6" s="200"/>
      <c r="SJG6" s="200"/>
      <c r="SJH6" s="200"/>
      <c r="SJI6" s="200"/>
      <c r="SJJ6" s="200"/>
      <c r="SJK6" s="200"/>
      <c r="SJL6" s="200"/>
      <c r="SJM6" s="200"/>
      <c r="SJN6" s="200"/>
      <c r="SJO6" s="200"/>
      <c r="SJP6" s="200"/>
      <c r="SJQ6" s="200"/>
      <c r="SJR6" s="200"/>
      <c r="SJS6" s="200"/>
      <c r="SJT6" s="200"/>
      <c r="SJU6" s="200"/>
      <c r="SJV6" s="200"/>
      <c r="SJW6" s="200"/>
      <c r="SJX6" s="200"/>
      <c r="SJY6" s="200"/>
      <c r="SJZ6" s="200"/>
      <c r="SKA6" s="200"/>
      <c r="SKB6" s="200"/>
      <c r="SKC6" s="200"/>
      <c r="SKD6" s="200"/>
      <c r="SKE6" s="200"/>
      <c r="SKF6" s="200"/>
      <c r="SKG6" s="200"/>
      <c r="SKH6" s="200"/>
      <c r="SKI6" s="200"/>
      <c r="SKJ6" s="200"/>
      <c r="SKK6" s="200"/>
      <c r="SKL6" s="200"/>
      <c r="SKM6" s="200"/>
      <c r="SKN6" s="200"/>
      <c r="SKO6" s="200"/>
      <c r="SKP6" s="200"/>
      <c r="SKQ6" s="200"/>
      <c r="SKR6" s="200"/>
      <c r="SKS6" s="200"/>
      <c r="SKT6" s="200"/>
      <c r="SKU6" s="200"/>
      <c r="SKV6" s="200"/>
      <c r="SKW6" s="200"/>
      <c r="SKX6" s="200"/>
      <c r="SKY6" s="200"/>
      <c r="SKZ6" s="200"/>
      <c r="SLA6" s="200"/>
      <c r="SLB6" s="200"/>
      <c r="SLC6" s="200"/>
      <c r="SLD6" s="200"/>
      <c r="SLE6" s="200"/>
      <c r="SLF6" s="200"/>
      <c r="SLG6" s="200"/>
      <c r="SLH6" s="200"/>
      <c r="SLI6" s="200"/>
      <c r="SLJ6" s="200"/>
      <c r="SLK6" s="200"/>
      <c r="SLL6" s="200"/>
      <c r="SLM6" s="200"/>
      <c r="SLN6" s="200"/>
      <c r="SLO6" s="200"/>
      <c r="SLP6" s="200"/>
      <c r="SLQ6" s="200"/>
      <c r="SLR6" s="200"/>
      <c r="SLS6" s="200"/>
      <c r="SLT6" s="200"/>
      <c r="SLU6" s="200"/>
      <c r="SLV6" s="200"/>
      <c r="SLW6" s="200"/>
      <c r="SLX6" s="200"/>
      <c r="SLY6" s="200"/>
      <c r="SLZ6" s="200"/>
      <c r="SMA6" s="200"/>
      <c r="SMB6" s="200"/>
      <c r="SMC6" s="200"/>
      <c r="SMD6" s="200"/>
      <c r="SME6" s="200"/>
      <c r="SMF6" s="200"/>
      <c r="SMG6" s="200"/>
      <c r="SMH6" s="200"/>
      <c r="SMI6" s="200"/>
      <c r="SMJ6" s="200"/>
      <c r="SMK6" s="200"/>
      <c r="SML6" s="200"/>
      <c r="SMM6" s="200"/>
      <c r="SMN6" s="200"/>
      <c r="SMO6" s="200"/>
      <c r="SMP6" s="200"/>
      <c r="SMQ6" s="200"/>
      <c r="SMR6" s="200"/>
      <c r="SMS6" s="200"/>
      <c r="SMT6" s="200"/>
      <c r="SMU6" s="200"/>
      <c r="SMV6" s="200"/>
      <c r="SMW6" s="200"/>
      <c r="SMX6" s="200"/>
      <c r="SMY6" s="200"/>
      <c r="SMZ6" s="200"/>
      <c r="SNA6" s="200"/>
      <c r="SNB6" s="200"/>
      <c r="SNC6" s="200"/>
      <c r="SND6" s="200"/>
      <c r="SNE6" s="200"/>
      <c r="SNF6" s="200"/>
      <c r="SNG6" s="200"/>
      <c r="SNH6" s="200"/>
      <c r="SNI6" s="200"/>
      <c r="SNJ6" s="200"/>
      <c r="SNK6" s="200"/>
      <c r="SNL6" s="200"/>
      <c r="SNM6" s="200"/>
      <c r="SNN6" s="200"/>
      <c r="SNO6" s="200"/>
      <c r="SNP6" s="200"/>
      <c r="SNQ6" s="200"/>
      <c r="SNR6" s="200"/>
      <c r="SNS6" s="200"/>
      <c r="SNT6" s="200"/>
      <c r="SNU6" s="200"/>
      <c r="SNV6" s="200"/>
      <c r="SNW6" s="200"/>
      <c r="SNX6" s="200"/>
      <c r="SNY6" s="200"/>
      <c r="SNZ6" s="200"/>
      <c r="SOA6" s="200"/>
      <c r="SOB6" s="200"/>
      <c r="SOC6" s="200"/>
      <c r="SOD6" s="200"/>
      <c r="SOE6" s="200"/>
      <c r="SOF6" s="200"/>
      <c r="SOG6" s="200"/>
      <c r="SOH6" s="200"/>
      <c r="SOI6" s="200"/>
      <c r="SOJ6" s="200"/>
      <c r="SOK6" s="200"/>
      <c r="SOL6" s="200"/>
      <c r="SOM6" s="200"/>
      <c r="SON6" s="200"/>
      <c r="SOO6" s="200"/>
      <c r="SOP6" s="200"/>
      <c r="SOQ6" s="200"/>
      <c r="SOR6" s="200"/>
      <c r="SOS6" s="200"/>
      <c r="SOT6" s="200"/>
      <c r="SOU6" s="200"/>
      <c r="SOV6" s="200"/>
      <c r="SOW6" s="200"/>
      <c r="SOX6" s="200"/>
      <c r="SOY6" s="200"/>
      <c r="SOZ6" s="200"/>
      <c r="SPA6" s="200"/>
      <c r="SPB6" s="200"/>
      <c r="SPC6" s="200"/>
      <c r="SPD6" s="200"/>
      <c r="SPE6" s="200"/>
      <c r="SPF6" s="200"/>
      <c r="SPG6" s="200"/>
      <c r="SPH6" s="200"/>
      <c r="SPI6" s="200"/>
      <c r="SPJ6" s="200"/>
      <c r="SPK6" s="200"/>
      <c r="SPL6" s="200"/>
      <c r="SPM6" s="200"/>
      <c r="SPN6" s="200"/>
      <c r="SPO6" s="200"/>
      <c r="SPP6" s="200"/>
      <c r="SPQ6" s="200"/>
      <c r="SPR6" s="200"/>
      <c r="SPS6" s="200"/>
      <c r="SPT6" s="200"/>
      <c r="SPU6" s="200"/>
      <c r="SPV6" s="200"/>
      <c r="SPW6" s="200"/>
      <c r="SPX6" s="200"/>
      <c r="SPY6" s="200"/>
      <c r="SPZ6" s="200"/>
      <c r="SQA6" s="200"/>
      <c r="SQB6" s="200"/>
      <c r="SQC6" s="200"/>
      <c r="SQD6" s="200"/>
      <c r="SQE6" s="200"/>
      <c r="SQF6" s="200"/>
      <c r="SQG6" s="200"/>
      <c r="SQH6" s="200"/>
      <c r="SQI6" s="200"/>
      <c r="SQJ6" s="200"/>
      <c r="SQK6" s="200"/>
      <c r="SQL6" s="200"/>
      <c r="SQM6" s="200"/>
      <c r="SQN6" s="200"/>
      <c r="SQO6" s="200"/>
      <c r="SQP6" s="200"/>
      <c r="SQQ6" s="200"/>
      <c r="SQR6" s="200"/>
      <c r="SQS6" s="200"/>
      <c r="SQT6" s="200"/>
      <c r="SQU6" s="200"/>
      <c r="SQV6" s="200"/>
      <c r="SQW6" s="200"/>
      <c r="SQX6" s="200"/>
      <c r="SQY6" s="200"/>
      <c r="SQZ6" s="200"/>
      <c r="SRA6" s="200"/>
      <c r="SRB6" s="200"/>
      <c r="SRC6" s="200"/>
      <c r="SRD6" s="200"/>
      <c r="SRE6" s="200"/>
      <c r="SRF6" s="200"/>
      <c r="SRG6" s="200"/>
      <c r="SRH6" s="200"/>
      <c r="SRI6" s="200"/>
      <c r="SRJ6" s="200"/>
      <c r="SRK6" s="200"/>
      <c r="SRL6" s="200"/>
      <c r="SRM6" s="200"/>
      <c r="SRN6" s="200"/>
      <c r="SRO6" s="200"/>
      <c r="SRP6" s="200"/>
      <c r="SRQ6" s="200"/>
      <c r="SRR6" s="200"/>
      <c r="SRS6" s="200"/>
      <c r="SRT6" s="200"/>
      <c r="SRU6" s="200"/>
      <c r="SRV6" s="200"/>
      <c r="SRW6" s="200"/>
      <c r="SRX6" s="200"/>
      <c r="SRY6" s="200"/>
      <c r="SRZ6" s="200"/>
      <c r="SSA6" s="200"/>
      <c r="SSB6" s="200"/>
      <c r="SSC6" s="200"/>
      <c r="SSD6" s="200"/>
      <c r="SSE6" s="200"/>
      <c r="SSF6" s="200"/>
      <c r="SSG6" s="200"/>
      <c r="SSH6" s="200"/>
      <c r="SSI6" s="200"/>
      <c r="SSJ6" s="200"/>
      <c r="SSK6" s="200"/>
      <c r="SSL6" s="200"/>
      <c r="SSM6" s="200"/>
      <c r="SSN6" s="200"/>
      <c r="SSO6" s="200"/>
      <c r="SSP6" s="200"/>
      <c r="SSQ6" s="200"/>
      <c r="SSR6" s="200"/>
      <c r="SSS6" s="200"/>
      <c r="SST6" s="200"/>
      <c r="SSU6" s="200"/>
      <c r="SSV6" s="200"/>
      <c r="SSW6" s="200"/>
      <c r="SSX6" s="200"/>
      <c r="SSY6" s="200"/>
      <c r="SSZ6" s="200"/>
      <c r="STA6" s="200"/>
      <c r="STB6" s="200"/>
      <c r="STC6" s="200"/>
      <c r="STD6" s="200"/>
      <c r="STE6" s="200"/>
      <c r="STF6" s="200"/>
      <c r="STG6" s="200"/>
      <c r="STH6" s="200"/>
      <c r="STI6" s="200"/>
      <c r="STJ6" s="200"/>
      <c r="STK6" s="200"/>
      <c r="STL6" s="200"/>
      <c r="STM6" s="200"/>
      <c r="STN6" s="200"/>
      <c r="STO6" s="200"/>
      <c r="STP6" s="200"/>
      <c r="STQ6" s="200"/>
      <c r="STR6" s="200"/>
      <c r="STS6" s="200"/>
      <c r="STT6" s="200"/>
      <c r="STU6" s="200"/>
      <c r="STV6" s="200"/>
      <c r="STW6" s="200"/>
      <c r="STX6" s="200"/>
      <c r="STY6" s="200"/>
      <c r="STZ6" s="200"/>
      <c r="SUA6" s="200"/>
      <c r="SUB6" s="200"/>
      <c r="SUC6" s="200"/>
      <c r="SUD6" s="200"/>
      <c r="SUE6" s="200"/>
      <c r="SUF6" s="200"/>
      <c r="SUG6" s="200"/>
      <c r="SUH6" s="200"/>
      <c r="SUI6" s="200"/>
      <c r="SUJ6" s="200"/>
      <c r="SUK6" s="200"/>
      <c r="SUL6" s="200"/>
      <c r="SUM6" s="200"/>
      <c r="SUN6" s="200"/>
      <c r="SUO6" s="200"/>
      <c r="SUP6" s="200"/>
      <c r="SUQ6" s="200"/>
      <c r="SUR6" s="200"/>
      <c r="SUS6" s="200"/>
      <c r="SUT6" s="200"/>
      <c r="SUU6" s="200"/>
      <c r="SUV6" s="200"/>
      <c r="SUW6" s="200"/>
      <c r="SUX6" s="200"/>
      <c r="SUY6" s="200"/>
      <c r="SUZ6" s="200"/>
      <c r="SVA6" s="200"/>
      <c r="SVB6" s="200"/>
      <c r="SVC6" s="200"/>
      <c r="SVD6" s="200"/>
      <c r="SVE6" s="200"/>
      <c r="SVF6" s="200"/>
      <c r="SVG6" s="200"/>
      <c r="SVH6" s="200"/>
      <c r="SVI6" s="200"/>
      <c r="SVJ6" s="200"/>
      <c r="SVK6" s="200"/>
      <c r="SVL6" s="200"/>
      <c r="SVM6" s="200"/>
      <c r="SVN6" s="200"/>
      <c r="SVO6" s="200"/>
      <c r="SVP6" s="200"/>
      <c r="SVQ6" s="200"/>
      <c r="SVR6" s="200"/>
      <c r="SVS6" s="200"/>
      <c r="SVT6" s="200"/>
      <c r="SVU6" s="200"/>
      <c r="SVV6" s="200"/>
      <c r="SVW6" s="200"/>
      <c r="SVX6" s="200"/>
      <c r="SVY6" s="200"/>
      <c r="SVZ6" s="200"/>
      <c r="SWA6" s="200"/>
      <c r="SWB6" s="200"/>
      <c r="SWC6" s="200"/>
      <c r="SWD6" s="200"/>
      <c r="SWE6" s="200"/>
      <c r="SWF6" s="200"/>
      <c r="SWG6" s="200"/>
      <c r="SWH6" s="200"/>
      <c r="SWI6" s="200"/>
      <c r="SWJ6" s="200"/>
      <c r="SWK6" s="200"/>
      <c r="SWL6" s="200"/>
      <c r="SWM6" s="200"/>
      <c r="SWN6" s="200"/>
      <c r="SWO6" s="200"/>
      <c r="SWP6" s="200"/>
      <c r="SWQ6" s="200"/>
      <c r="SWR6" s="200"/>
      <c r="SWS6" s="200"/>
      <c r="SWT6" s="200"/>
      <c r="SWU6" s="200"/>
      <c r="SWV6" s="200"/>
      <c r="SWW6" s="200"/>
      <c r="SWX6" s="200"/>
      <c r="SWY6" s="200"/>
      <c r="SWZ6" s="200"/>
      <c r="SXA6" s="200"/>
      <c r="SXB6" s="200"/>
      <c r="SXC6" s="200"/>
      <c r="SXD6" s="200"/>
      <c r="SXE6" s="200"/>
      <c r="SXF6" s="200"/>
      <c r="SXG6" s="200"/>
      <c r="SXH6" s="200"/>
      <c r="SXI6" s="200"/>
      <c r="SXJ6" s="200"/>
      <c r="SXK6" s="200"/>
      <c r="SXL6" s="200"/>
      <c r="SXM6" s="200"/>
      <c r="SXN6" s="200"/>
      <c r="SXO6" s="200"/>
      <c r="SXP6" s="200"/>
      <c r="SXQ6" s="200"/>
      <c r="SXR6" s="200"/>
      <c r="SXS6" s="200"/>
      <c r="SXT6" s="200"/>
      <c r="SXU6" s="200"/>
      <c r="SXV6" s="200"/>
      <c r="SXW6" s="200"/>
      <c r="SXX6" s="200"/>
      <c r="SXY6" s="200"/>
      <c r="SXZ6" s="200"/>
      <c r="SYA6" s="200"/>
      <c r="SYB6" s="200"/>
      <c r="SYC6" s="200"/>
      <c r="SYD6" s="200"/>
      <c r="SYE6" s="200"/>
      <c r="SYF6" s="200"/>
      <c r="SYG6" s="200"/>
      <c r="SYH6" s="200"/>
      <c r="SYI6" s="200"/>
      <c r="SYJ6" s="200"/>
      <c r="SYK6" s="200"/>
      <c r="SYL6" s="200"/>
      <c r="SYM6" s="200"/>
      <c r="SYN6" s="200"/>
      <c r="SYO6" s="200"/>
      <c r="SYP6" s="200"/>
      <c r="SYQ6" s="200"/>
      <c r="SYR6" s="200"/>
      <c r="SYS6" s="200"/>
      <c r="SYT6" s="200"/>
      <c r="SYU6" s="200"/>
      <c r="SYV6" s="200"/>
      <c r="SYW6" s="200"/>
      <c r="SYX6" s="200"/>
      <c r="SYY6" s="200"/>
      <c r="SYZ6" s="200"/>
      <c r="SZA6" s="200"/>
      <c r="SZB6" s="200"/>
      <c r="SZC6" s="200"/>
      <c r="SZD6" s="200"/>
      <c r="SZE6" s="200"/>
      <c r="SZF6" s="200"/>
      <c r="SZG6" s="200"/>
      <c r="SZH6" s="200"/>
      <c r="SZI6" s="200"/>
      <c r="SZJ6" s="200"/>
      <c r="SZK6" s="200"/>
      <c r="SZL6" s="200"/>
      <c r="SZM6" s="200"/>
      <c r="SZN6" s="200"/>
      <c r="SZO6" s="200"/>
      <c r="SZP6" s="200"/>
      <c r="SZQ6" s="200"/>
      <c r="SZR6" s="200"/>
      <c r="SZS6" s="200"/>
      <c r="SZT6" s="200"/>
      <c r="SZU6" s="200"/>
      <c r="SZV6" s="200"/>
      <c r="SZW6" s="200"/>
      <c r="SZX6" s="200"/>
      <c r="SZY6" s="200"/>
      <c r="SZZ6" s="200"/>
      <c r="TAA6" s="200"/>
      <c r="TAB6" s="200"/>
      <c r="TAC6" s="200"/>
      <c r="TAD6" s="200"/>
      <c r="TAE6" s="200"/>
      <c r="TAF6" s="200"/>
      <c r="TAG6" s="200"/>
      <c r="TAH6" s="200"/>
      <c r="TAI6" s="200"/>
      <c r="TAJ6" s="200"/>
      <c r="TAK6" s="200"/>
      <c r="TAL6" s="200"/>
      <c r="TAM6" s="200"/>
      <c r="TAN6" s="200"/>
      <c r="TAO6" s="200"/>
      <c r="TAP6" s="200"/>
      <c r="TAQ6" s="200"/>
      <c r="TAR6" s="200"/>
      <c r="TAS6" s="200"/>
      <c r="TAT6" s="200"/>
      <c r="TAU6" s="200"/>
      <c r="TAV6" s="200"/>
      <c r="TAW6" s="200"/>
      <c r="TAX6" s="200"/>
      <c r="TAY6" s="200"/>
      <c r="TAZ6" s="200"/>
      <c r="TBA6" s="200"/>
      <c r="TBB6" s="200"/>
      <c r="TBC6" s="200"/>
      <c r="TBD6" s="200"/>
      <c r="TBE6" s="200"/>
      <c r="TBF6" s="200"/>
      <c r="TBG6" s="200"/>
      <c r="TBH6" s="200"/>
      <c r="TBI6" s="200"/>
      <c r="TBJ6" s="200"/>
      <c r="TBK6" s="200"/>
      <c r="TBL6" s="200"/>
      <c r="TBM6" s="200"/>
      <c r="TBN6" s="200"/>
      <c r="TBO6" s="200"/>
      <c r="TBP6" s="200"/>
      <c r="TBQ6" s="200"/>
      <c r="TBR6" s="200"/>
      <c r="TBS6" s="200"/>
      <c r="TBT6" s="200"/>
      <c r="TBU6" s="200"/>
      <c r="TBV6" s="200"/>
      <c r="TBW6" s="200"/>
      <c r="TBX6" s="200"/>
      <c r="TBY6" s="200"/>
      <c r="TBZ6" s="200"/>
      <c r="TCA6" s="200"/>
      <c r="TCB6" s="200"/>
      <c r="TCC6" s="200"/>
      <c r="TCD6" s="200"/>
      <c r="TCE6" s="200"/>
      <c r="TCF6" s="200"/>
      <c r="TCG6" s="200"/>
      <c r="TCH6" s="200"/>
      <c r="TCI6" s="200"/>
      <c r="TCJ6" s="200"/>
      <c r="TCK6" s="200"/>
      <c r="TCL6" s="200"/>
      <c r="TCM6" s="200"/>
      <c r="TCN6" s="200"/>
      <c r="TCO6" s="200"/>
      <c r="TCP6" s="200"/>
      <c r="TCQ6" s="200"/>
      <c r="TCR6" s="200"/>
      <c r="TCS6" s="200"/>
      <c r="TCT6" s="200"/>
      <c r="TCU6" s="200"/>
      <c r="TCV6" s="200"/>
      <c r="TCW6" s="200"/>
      <c r="TCX6" s="200"/>
      <c r="TCY6" s="200"/>
      <c r="TCZ6" s="200"/>
      <c r="TDA6" s="200"/>
      <c r="TDB6" s="200"/>
      <c r="TDC6" s="200"/>
      <c r="TDD6" s="200"/>
      <c r="TDE6" s="200"/>
      <c r="TDF6" s="200"/>
      <c r="TDG6" s="200"/>
      <c r="TDH6" s="200"/>
      <c r="TDI6" s="200"/>
      <c r="TDJ6" s="200"/>
      <c r="TDK6" s="200"/>
      <c r="TDL6" s="200"/>
      <c r="TDM6" s="200"/>
      <c r="TDN6" s="200"/>
      <c r="TDO6" s="200"/>
      <c r="TDP6" s="200"/>
      <c r="TDQ6" s="200"/>
      <c r="TDR6" s="200"/>
      <c r="TDS6" s="200"/>
      <c r="TDT6" s="200"/>
      <c r="TDU6" s="200"/>
      <c r="TDV6" s="200"/>
      <c r="TDW6" s="200"/>
      <c r="TDX6" s="200"/>
      <c r="TDY6" s="200"/>
      <c r="TDZ6" s="200"/>
      <c r="TEA6" s="200"/>
      <c r="TEB6" s="200"/>
      <c r="TEC6" s="200"/>
      <c r="TED6" s="200"/>
      <c r="TEE6" s="200"/>
      <c r="TEF6" s="200"/>
      <c r="TEG6" s="200"/>
      <c r="TEH6" s="200"/>
      <c r="TEI6" s="200"/>
      <c r="TEJ6" s="200"/>
      <c r="TEK6" s="200"/>
      <c r="TEL6" s="200"/>
      <c r="TEM6" s="200"/>
      <c r="TEN6" s="200"/>
      <c r="TEO6" s="200"/>
      <c r="TEP6" s="200"/>
      <c r="TEQ6" s="200"/>
      <c r="TER6" s="200"/>
      <c r="TES6" s="200"/>
      <c r="TET6" s="200"/>
      <c r="TEU6" s="200"/>
      <c r="TEV6" s="200"/>
      <c r="TEW6" s="200"/>
      <c r="TEX6" s="200"/>
      <c r="TEY6" s="200"/>
      <c r="TEZ6" s="200"/>
      <c r="TFA6" s="200"/>
      <c r="TFB6" s="200"/>
      <c r="TFC6" s="200"/>
      <c r="TFD6" s="200"/>
      <c r="TFE6" s="200"/>
      <c r="TFF6" s="200"/>
      <c r="TFG6" s="200"/>
      <c r="TFH6" s="200"/>
      <c r="TFI6" s="200"/>
      <c r="TFJ6" s="200"/>
      <c r="TFK6" s="200"/>
      <c r="TFL6" s="200"/>
      <c r="TFM6" s="200"/>
      <c r="TFN6" s="200"/>
      <c r="TFO6" s="200"/>
      <c r="TFP6" s="200"/>
      <c r="TFQ6" s="200"/>
      <c r="TFR6" s="200"/>
      <c r="TFS6" s="200"/>
      <c r="TFT6" s="200"/>
      <c r="TFU6" s="200"/>
      <c r="TFV6" s="200"/>
      <c r="TFW6" s="200"/>
      <c r="TFX6" s="200"/>
      <c r="TFY6" s="200"/>
      <c r="TFZ6" s="200"/>
      <c r="TGA6" s="200"/>
      <c r="TGB6" s="200"/>
      <c r="TGC6" s="200"/>
      <c r="TGD6" s="200"/>
      <c r="TGE6" s="200"/>
      <c r="TGF6" s="200"/>
      <c r="TGG6" s="200"/>
      <c r="TGH6" s="200"/>
      <c r="TGI6" s="200"/>
      <c r="TGJ6" s="200"/>
      <c r="TGK6" s="200"/>
      <c r="TGL6" s="200"/>
      <c r="TGM6" s="200"/>
      <c r="TGN6" s="200"/>
      <c r="TGO6" s="200"/>
      <c r="TGP6" s="200"/>
      <c r="TGQ6" s="200"/>
      <c r="TGR6" s="200"/>
      <c r="TGS6" s="200"/>
      <c r="TGT6" s="200"/>
      <c r="TGU6" s="200"/>
      <c r="TGV6" s="200"/>
      <c r="TGW6" s="200"/>
      <c r="TGX6" s="200"/>
      <c r="TGY6" s="200"/>
      <c r="TGZ6" s="200"/>
      <c r="THA6" s="200"/>
      <c r="THB6" s="200"/>
      <c r="THC6" s="200"/>
      <c r="THD6" s="200"/>
      <c r="THE6" s="200"/>
      <c r="THF6" s="200"/>
      <c r="THG6" s="200"/>
      <c r="THH6" s="200"/>
      <c r="THI6" s="200"/>
      <c r="THJ6" s="200"/>
      <c r="THK6" s="200"/>
      <c r="THL6" s="200"/>
      <c r="THM6" s="200"/>
      <c r="THN6" s="200"/>
      <c r="THO6" s="200"/>
      <c r="THP6" s="200"/>
      <c r="THQ6" s="200"/>
      <c r="THR6" s="200"/>
      <c r="THS6" s="200"/>
      <c r="THT6" s="200"/>
      <c r="THU6" s="200"/>
      <c r="THV6" s="200"/>
      <c r="THW6" s="200"/>
      <c r="THX6" s="200"/>
      <c r="THY6" s="200"/>
      <c r="THZ6" s="200"/>
      <c r="TIA6" s="200"/>
      <c r="TIB6" s="200"/>
      <c r="TIC6" s="200"/>
      <c r="TID6" s="200"/>
      <c r="TIE6" s="200"/>
      <c r="TIF6" s="200"/>
      <c r="TIG6" s="200"/>
      <c r="TIH6" s="200"/>
      <c r="TII6" s="200"/>
      <c r="TIJ6" s="200"/>
      <c r="TIK6" s="200"/>
      <c r="TIL6" s="200"/>
      <c r="TIM6" s="200"/>
      <c r="TIN6" s="200"/>
      <c r="TIO6" s="200"/>
      <c r="TIP6" s="200"/>
      <c r="TIQ6" s="200"/>
      <c r="TIR6" s="200"/>
      <c r="TIS6" s="200"/>
      <c r="TIT6" s="200"/>
      <c r="TIU6" s="200"/>
      <c r="TIV6" s="200"/>
      <c r="TIW6" s="200"/>
      <c r="TIX6" s="200"/>
      <c r="TIY6" s="200"/>
      <c r="TIZ6" s="200"/>
      <c r="TJA6" s="200"/>
      <c r="TJB6" s="200"/>
      <c r="TJC6" s="200"/>
      <c r="TJD6" s="200"/>
      <c r="TJE6" s="200"/>
      <c r="TJF6" s="200"/>
      <c r="TJG6" s="200"/>
      <c r="TJH6" s="200"/>
      <c r="TJI6" s="200"/>
      <c r="TJJ6" s="200"/>
      <c r="TJK6" s="200"/>
      <c r="TJL6" s="200"/>
      <c r="TJM6" s="200"/>
      <c r="TJN6" s="200"/>
      <c r="TJO6" s="200"/>
      <c r="TJP6" s="200"/>
      <c r="TJQ6" s="200"/>
      <c r="TJR6" s="200"/>
      <c r="TJS6" s="200"/>
      <c r="TJT6" s="200"/>
      <c r="TJU6" s="200"/>
      <c r="TJV6" s="200"/>
      <c r="TJW6" s="200"/>
      <c r="TJX6" s="200"/>
      <c r="TJY6" s="200"/>
      <c r="TJZ6" s="200"/>
      <c r="TKA6" s="200"/>
      <c r="TKB6" s="200"/>
      <c r="TKC6" s="200"/>
      <c r="TKD6" s="200"/>
      <c r="TKE6" s="200"/>
      <c r="TKF6" s="200"/>
      <c r="TKG6" s="200"/>
      <c r="TKH6" s="200"/>
      <c r="TKI6" s="200"/>
      <c r="TKJ6" s="200"/>
      <c r="TKK6" s="200"/>
      <c r="TKL6" s="200"/>
      <c r="TKM6" s="200"/>
      <c r="TKN6" s="200"/>
      <c r="TKO6" s="200"/>
      <c r="TKP6" s="200"/>
      <c r="TKQ6" s="200"/>
      <c r="TKR6" s="200"/>
      <c r="TKS6" s="200"/>
      <c r="TKT6" s="200"/>
      <c r="TKU6" s="200"/>
      <c r="TKV6" s="200"/>
      <c r="TKW6" s="200"/>
      <c r="TKX6" s="200"/>
      <c r="TKY6" s="200"/>
      <c r="TKZ6" s="200"/>
      <c r="TLA6" s="200"/>
      <c r="TLB6" s="200"/>
      <c r="TLC6" s="200"/>
      <c r="TLD6" s="200"/>
      <c r="TLE6" s="200"/>
      <c r="TLF6" s="200"/>
      <c r="TLG6" s="200"/>
      <c r="TLH6" s="200"/>
      <c r="TLI6" s="200"/>
      <c r="TLJ6" s="200"/>
      <c r="TLK6" s="200"/>
      <c r="TLL6" s="200"/>
      <c r="TLM6" s="200"/>
      <c r="TLN6" s="200"/>
      <c r="TLO6" s="200"/>
      <c r="TLP6" s="200"/>
      <c r="TLQ6" s="200"/>
      <c r="TLR6" s="200"/>
      <c r="TLS6" s="200"/>
      <c r="TLT6" s="200"/>
      <c r="TLU6" s="200"/>
      <c r="TLV6" s="200"/>
      <c r="TLW6" s="200"/>
      <c r="TLX6" s="200"/>
      <c r="TLY6" s="200"/>
      <c r="TLZ6" s="200"/>
      <c r="TMA6" s="200"/>
      <c r="TMB6" s="200"/>
      <c r="TMC6" s="200"/>
      <c r="TMD6" s="200"/>
      <c r="TME6" s="200"/>
      <c r="TMF6" s="200"/>
      <c r="TMG6" s="200"/>
      <c r="TMH6" s="200"/>
      <c r="TMI6" s="200"/>
      <c r="TMJ6" s="200"/>
      <c r="TMK6" s="200"/>
      <c r="TML6" s="200"/>
      <c r="TMM6" s="200"/>
      <c r="TMN6" s="200"/>
      <c r="TMO6" s="200"/>
      <c r="TMP6" s="200"/>
      <c r="TMQ6" s="200"/>
      <c r="TMR6" s="200"/>
      <c r="TMS6" s="200"/>
      <c r="TMT6" s="200"/>
      <c r="TMU6" s="200"/>
      <c r="TMV6" s="200"/>
      <c r="TMW6" s="200"/>
      <c r="TMX6" s="200"/>
      <c r="TMY6" s="200"/>
      <c r="TMZ6" s="200"/>
      <c r="TNA6" s="200"/>
      <c r="TNB6" s="200"/>
      <c r="TNC6" s="200"/>
      <c r="TND6" s="200"/>
      <c r="TNE6" s="200"/>
      <c r="TNF6" s="200"/>
      <c r="TNG6" s="200"/>
      <c r="TNH6" s="200"/>
      <c r="TNI6" s="200"/>
      <c r="TNJ6" s="200"/>
      <c r="TNK6" s="200"/>
      <c r="TNL6" s="200"/>
      <c r="TNM6" s="200"/>
      <c r="TNN6" s="200"/>
      <c r="TNO6" s="200"/>
      <c r="TNP6" s="200"/>
      <c r="TNQ6" s="200"/>
      <c r="TNR6" s="200"/>
      <c r="TNS6" s="200"/>
      <c r="TNT6" s="200"/>
      <c r="TNU6" s="200"/>
      <c r="TNV6" s="200"/>
      <c r="TNW6" s="200"/>
      <c r="TNX6" s="200"/>
      <c r="TNY6" s="200"/>
      <c r="TNZ6" s="200"/>
      <c r="TOA6" s="200"/>
      <c r="TOB6" s="200"/>
      <c r="TOC6" s="200"/>
      <c r="TOD6" s="200"/>
      <c r="TOE6" s="200"/>
      <c r="TOF6" s="200"/>
      <c r="TOG6" s="200"/>
      <c r="TOH6" s="200"/>
      <c r="TOI6" s="200"/>
      <c r="TOJ6" s="200"/>
      <c r="TOK6" s="200"/>
      <c r="TOL6" s="200"/>
      <c r="TOM6" s="200"/>
      <c r="TON6" s="200"/>
      <c r="TOO6" s="200"/>
      <c r="TOP6" s="200"/>
      <c r="TOQ6" s="200"/>
      <c r="TOR6" s="200"/>
      <c r="TOS6" s="200"/>
      <c r="TOT6" s="200"/>
      <c r="TOU6" s="200"/>
      <c r="TOV6" s="200"/>
      <c r="TOW6" s="200"/>
      <c r="TOX6" s="200"/>
      <c r="TOY6" s="200"/>
      <c r="TOZ6" s="200"/>
      <c r="TPA6" s="200"/>
      <c r="TPB6" s="200"/>
      <c r="TPC6" s="200"/>
      <c r="TPD6" s="200"/>
      <c r="TPE6" s="200"/>
      <c r="TPF6" s="200"/>
      <c r="TPG6" s="200"/>
      <c r="TPH6" s="200"/>
      <c r="TPI6" s="200"/>
      <c r="TPJ6" s="200"/>
      <c r="TPK6" s="200"/>
      <c r="TPL6" s="200"/>
      <c r="TPM6" s="200"/>
      <c r="TPN6" s="200"/>
      <c r="TPO6" s="200"/>
      <c r="TPP6" s="200"/>
      <c r="TPQ6" s="200"/>
      <c r="TPR6" s="200"/>
      <c r="TPS6" s="200"/>
      <c r="TPT6" s="200"/>
      <c r="TPU6" s="200"/>
      <c r="TPV6" s="200"/>
      <c r="TPW6" s="200"/>
      <c r="TPX6" s="200"/>
      <c r="TPY6" s="200"/>
      <c r="TPZ6" s="200"/>
      <c r="TQA6" s="200"/>
      <c r="TQB6" s="200"/>
      <c r="TQC6" s="200"/>
      <c r="TQD6" s="200"/>
      <c r="TQE6" s="200"/>
      <c r="TQF6" s="200"/>
      <c r="TQG6" s="200"/>
      <c r="TQH6" s="200"/>
      <c r="TQI6" s="200"/>
      <c r="TQJ6" s="200"/>
      <c r="TQK6" s="200"/>
      <c r="TQL6" s="200"/>
      <c r="TQM6" s="200"/>
      <c r="TQN6" s="200"/>
      <c r="TQO6" s="200"/>
      <c r="TQP6" s="200"/>
      <c r="TQQ6" s="200"/>
      <c r="TQR6" s="200"/>
      <c r="TQS6" s="200"/>
      <c r="TQT6" s="200"/>
      <c r="TQU6" s="200"/>
      <c r="TQV6" s="200"/>
      <c r="TQW6" s="200"/>
      <c r="TQX6" s="200"/>
      <c r="TQY6" s="200"/>
      <c r="TQZ6" s="200"/>
      <c r="TRA6" s="200"/>
      <c r="TRB6" s="200"/>
      <c r="TRC6" s="200"/>
      <c r="TRD6" s="200"/>
      <c r="TRE6" s="200"/>
      <c r="TRF6" s="200"/>
      <c r="TRG6" s="200"/>
      <c r="TRH6" s="200"/>
      <c r="TRI6" s="200"/>
      <c r="TRJ6" s="200"/>
      <c r="TRK6" s="200"/>
      <c r="TRL6" s="200"/>
      <c r="TRM6" s="200"/>
      <c r="TRN6" s="200"/>
      <c r="TRO6" s="200"/>
      <c r="TRP6" s="200"/>
      <c r="TRQ6" s="200"/>
      <c r="TRR6" s="200"/>
      <c r="TRS6" s="200"/>
      <c r="TRT6" s="200"/>
      <c r="TRU6" s="200"/>
      <c r="TRV6" s="200"/>
      <c r="TRW6" s="200"/>
      <c r="TRX6" s="200"/>
      <c r="TRY6" s="200"/>
      <c r="TRZ6" s="200"/>
      <c r="TSA6" s="200"/>
      <c r="TSB6" s="200"/>
      <c r="TSC6" s="200"/>
      <c r="TSD6" s="200"/>
      <c r="TSE6" s="200"/>
      <c r="TSF6" s="200"/>
      <c r="TSG6" s="200"/>
      <c r="TSH6" s="200"/>
      <c r="TSI6" s="200"/>
      <c r="TSJ6" s="200"/>
      <c r="TSK6" s="200"/>
      <c r="TSL6" s="200"/>
      <c r="TSM6" s="200"/>
      <c r="TSN6" s="200"/>
      <c r="TSO6" s="200"/>
      <c r="TSP6" s="200"/>
      <c r="TSQ6" s="200"/>
      <c r="TSR6" s="200"/>
      <c r="TSS6" s="200"/>
      <c r="TST6" s="200"/>
      <c r="TSU6" s="200"/>
      <c r="TSV6" s="200"/>
      <c r="TSW6" s="200"/>
      <c r="TSX6" s="200"/>
      <c r="TSY6" s="200"/>
      <c r="TSZ6" s="200"/>
      <c r="TTA6" s="200"/>
      <c r="TTB6" s="200"/>
      <c r="TTC6" s="200"/>
      <c r="TTD6" s="200"/>
      <c r="TTE6" s="200"/>
      <c r="TTF6" s="200"/>
      <c r="TTG6" s="200"/>
      <c r="TTH6" s="200"/>
      <c r="TTI6" s="200"/>
      <c r="TTJ6" s="200"/>
      <c r="TTK6" s="200"/>
      <c r="TTL6" s="200"/>
      <c r="TTM6" s="200"/>
      <c r="TTN6" s="200"/>
      <c r="TTO6" s="200"/>
      <c r="TTP6" s="200"/>
      <c r="TTQ6" s="200"/>
      <c r="TTR6" s="200"/>
      <c r="TTS6" s="200"/>
      <c r="TTT6" s="200"/>
      <c r="TTU6" s="200"/>
      <c r="TTV6" s="200"/>
      <c r="TTW6" s="200"/>
      <c r="TTX6" s="200"/>
      <c r="TTY6" s="200"/>
      <c r="TTZ6" s="200"/>
      <c r="TUA6" s="200"/>
      <c r="TUB6" s="200"/>
      <c r="TUC6" s="200"/>
      <c r="TUD6" s="200"/>
      <c r="TUE6" s="200"/>
      <c r="TUF6" s="200"/>
      <c r="TUG6" s="200"/>
      <c r="TUH6" s="200"/>
      <c r="TUI6" s="200"/>
      <c r="TUJ6" s="200"/>
      <c r="TUK6" s="200"/>
      <c r="TUL6" s="200"/>
      <c r="TUM6" s="200"/>
      <c r="TUN6" s="200"/>
      <c r="TUO6" s="200"/>
      <c r="TUP6" s="200"/>
      <c r="TUQ6" s="200"/>
      <c r="TUR6" s="200"/>
      <c r="TUS6" s="200"/>
      <c r="TUT6" s="200"/>
      <c r="TUU6" s="200"/>
      <c r="TUV6" s="200"/>
      <c r="TUW6" s="200"/>
      <c r="TUX6" s="200"/>
      <c r="TUY6" s="200"/>
      <c r="TUZ6" s="200"/>
      <c r="TVA6" s="200"/>
      <c r="TVB6" s="200"/>
      <c r="TVC6" s="200"/>
      <c r="TVD6" s="200"/>
      <c r="TVE6" s="200"/>
      <c r="TVF6" s="200"/>
      <c r="TVG6" s="200"/>
      <c r="TVH6" s="200"/>
      <c r="TVI6" s="200"/>
      <c r="TVJ6" s="200"/>
      <c r="TVK6" s="200"/>
      <c r="TVL6" s="200"/>
      <c r="TVM6" s="200"/>
      <c r="TVN6" s="200"/>
      <c r="TVO6" s="200"/>
      <c r="TVP6" s="200"/>
      <c r="TVQ6" s="200"/>
      <c r="TVR6" s="200"/>
      <c r="TVS6" s="200"/>
      <c r="TVT6" s="200"/>
      <c r="TVU6" s="200"/>
      <c r="TVV6" s="200"/>
      <c r="TVW6" s="200"/>
      <c r="TVX6" s="200"/>
      <c r="TVY6" s="200"/>
      <c r="TVZ6" s="200"/>
      <c r="TWA6" s="200"/>
      <c r="TWB6" s="200"/>
      <c r="TWC6" s="200"/>
      <c r="TWD6" s="200"/>
      <c r="TWE6" s="200"/>
      <c r="TWF6" s="200"/>
      <c r="TWG6" s="200"/>
      <c r="TWH6" s="200"/>
      <c r="TWI6" s="200"/>
      <c r="TWJ6" s="200"/>
      <c r="TWK6" s="200"/>
      <c r="TWL6" s="200"/>
      <c r="TWM6" s="200"/>
      <c r="TWN6" s="200"/>
      <c r="TWO6" s="200"/>
      <c r="TWP6" s="200"/>
      <c r="TWQ6" s="200"/>
      <c r="TWR6" s="200"/>
      <c r="TWS6" s="200"/>
      <c r="TWT6" s="200"/>
      <c r="TWU6" s="200"/>
      <c r="TWV6" s="200"/>
      <c r="TWW6" s="200"/>
      <c r="TWX6" s="200"/>
      <c r="TWY6" s="200"/>
      <c r="TWZ6" s="200"/>
      <c r="TXA6" s="200"/>
      <c r="TXB6" s="200"/>
      <c r="TXC6" s="200"/>
      <c r="TXD6" s="200"/>
      <c r="TXE6" s="200"/>
      <c r="TXF6" s="200"/>
      <c r="TXG6" s="200"/>
      <c r="TXH6" s="200"/>
      <c r="TXI6" s="200"/>
      <c r="TXJ6" s="200"/>
      <c r="TXK6" s="200"/>
      <c r="TXL6" s="200"/>
      <c r="TXM6" s="200"/>
      <c r="TXN6" s="200"/>
      <c r="TXO6" s="200"/>
      <c r="TXP6" s="200"/>
      <c r="TXQ6" s="200"/>
      <c r="TXR6" s="200"/>
      <c r="TXS6" s="200"/>
      <c r="TXT6" s="200"/>
      <c r="TXU6" s="200"/>
      <c r="TXV6" s="200"/>
      <c r="TXW6" s="200"/>
      <c r="TXX6" s="200"/>
      <c r="TXY6" s="200"/>
      <c r="TXZ6" s="200"/>
      <c r="TYA6" s="200"/>
      <c r="TYB6" s="200"/>
      <c r="TYC6" s="200"/>
      <c r="TYD6" s="200"/>
      <c r="TYE6" s="200"/>
      <c r="TYF6" s="200"/>
      <c r="TYG6" s="200"/>
      <c r="TYH6" s="200"/>
      <c r="TYI6" s="200"/>
      <c r="TYJ6" s="200"/>
      <c r="TYK6" s="200"/>
      <c r="TYL6" s="200"/>
      <c r="TYM6" s="200"/>
      <c r="TYN6" s="200"/>
      <c r="TYO6" s="200"/>
      <c r="TYP6" s="200"/>
      <c r="TYQ6" s="200"/>
      <c r="TYR6" s="200"/>
      <c r="TYS6" s="200"/>
      <c r="TYT6" s="200"/>
      <c r="TYU6" s="200"/>
      <c r="TYV6" s="200"/>
      <c r="TYW6" s="200"/>
      <c r="TYX6" s="200"/>
      <c r="TYY6" s="200"/>
      <c r="TYZ6" s="200"/>
      <c r="TZA6" s="200"/>
      <c r="TZB6" s="200"/>
      <c r="TZC6" s="200"/>
      <c r="TZD6" s="200"/>
      <c r="TZE6" s="200"/>
      <c r="TZF6" s="200"/>
      <c r="TZG6" s="200"/>
      <c r="TZH6" s="200"/>
      <c r="TZI6" s="200"/>
      <c r="TZJ6" s="200"/>
      <c r="TZK6" s="200"/>
      <c r="TZL6" s="200"/>
      <c r="TZM6" s="200"/>
      <c r="TZN6" s="200"/>
      <c r="TZO6" s="200"/>
      <c r="TZP6" s="200"/>
      <c r="TZQ6" s="200"/>
      <c r="TZR6" s="200"/>
      <c r="TZS6" s="200"/>
      <c r="TZT6" s="200"/>
      <c r="TZU6" s="200"/>
      <c r="TZV6" s="200"/>
      <c r="TZW6" s="200"/>
      <c r="TZX6" s="200"/>
      <c r="TZY6" s="200"/>
      <c r="TZZ6" s="200"/>
      <c r="UAA6" s="200"/>
      <c r="UAB6" s="200"/>
      <c r="UAC6" s="200"/>
      <c r="UAD6" s="200"/>
      <c r="UAE6" s="200"/>
      <c r="UAF6" s="200"/>
      <c r="UAG6" s="200"/>
      <c r="UAH6" s="200"/>
      <c r="UAI6" s="200"/>
      <c r="UAJ6" s="200"/>
      <c r="UAK6" s="200"/>
      <c r="UAL6" s="200"/>
      <c r="UAM6" s="200"/>
      <c r="UAN6" s="200"/>
      <c r="UAO6" s="200"/>
      <c r="UAP6" s="200"/>
      <c r="UAQ6" s="200"/>
      <c r="UAR6" s="200"/>
      <c r="UAS6" s="200"/>
      <c r="UAT6" s="200"/>
      <c r="UAU6" s="200"/>
      <c r="UAV6" s="200"/>
      <c r="UAW6" s="200"/>
      <c r="UAX6" s="200"/>
      <c r="UAY6" s="200"/>
      <c r="UAZ6" s="200"/>
      <c r="UBA6" s="200"/>
      <c r="UBB6" s="200"/>
      <c r="UBC6" s="200"/>
      <c r="UBD6" s="200"/>
      <c r="UBE6" s="200"/>
      <c r="UBF6" s="200"/>
      <c r="UBG6" s="200"/>
      <c r="UBH6" s="200"/>
      <c r="UBI6" s="200"/>
      <c r="UBJ6" s="200"/>
      <c r="UBK6" s="200"/>
      <c r="UBL6" s="200"/>
      <c r="UBM6" s="200"/>
      <c r="UBN6" s="200"/>
      <c r="UBO6" s="200"/>
      <c r="UBP6" s="200"/>
      <c r="UBQ6" s="200"/>
      <c r="UBR6" s="200"/>
      <c r="UBS6" s="200"/>
      <c r="UBT6" s="200"/>
      <c r="UBU6" s="200"/>
      <c r="UBV6" s="200"/>
      <c r="UBW6" s="200"/>
      <c r="UBX6" s="200"/>
      <c r="UBY6" s="200"/>
      <c r="UBZ6" s="200"/>
      <c r="UCA6" s="200"/>
      <c r="UCB6" s="200"/>
      <c r="UCC6" s="200"/>
      <c r="UCD6" s="200"/>
      <c r="UCE6" s="200"/>
      <c r="UCF6" s="200"/>
      <c r="UCG6" s="200"/>
      <c r="UCH6" s="200"/>
      <c r="UCI6" s="200"/>
      <c r="UCJ6" s="200"/>
      <c r="UCK6" s="200"/>
      <c r="UCL6" s="200"/>
      <c r="UCM6" s="200"/>
      <c r="UCN6" s="200"/>
      <c r="UCO6" s="200"/>
      <c r="UCP6" s="200"/>
      <c r="UCQ6" s="200"/>
      <c r="UCR6" s="200"/>
      <c r="UCS6" s="200"/>
      <c r="UCT6" s="200"/>
      <c r="UCU6" s="200"/>
      <c r="UCV6" s="200"/>
      <c r="UCW6" s="200"/>
      <c r="UCX6" s="200"/>
      <c r="UCY6" s="200"/>
      <c r="UCZ6" s="200"/>
      <c r="UDA6" s="200"/>
      <c r="UDB6" s="200"/>
      <c r="UDC6" s="200"/>
      <c r="UDD6" s="200"/>
      <c r="UDE6" s="200"/>
      <c r="UDF6" s="200"/>
      <c r="UDG6" s="200"/>
      <c r="UDH6" s="200"/>
      <c r="UDI6" s="200"/>
      <c r="UDJ6" s="200"/>
      <c r="UDK6" s="200"/>
      <c r="UDL6" s="200"/>
      <c r="UDM6" s="200"/>
      <c r="UDN6" s="200"/>
      <c r="UDO6" s="200"/>
      <c r="UDP6" s="200"/>
      <c r="UDQ6" s="200"/>
      <c r="UDR6" s="200"/>
      <c r="UDS6" s="200"/>
      <c r="UDT6" s="200"/>
      <c r="UDU6" s="200"/>
      <c r="UDV6" s="200"/>
      <c r="UDW6" s="200"/>
      <c r="UDX6" s="200"/>
      <c r="UDY6" s="200"/>
      <c r="UDZ6" s="200"/>
      <c r="UEA6" s="200"/>
      <c r="UEB6" s="200"/>
      <c r="UEC6" s="200"/>
      <c r="UED6" s="200"/>
      <c r="UEE6" s="200"/>
      <c r="UEF6" s="200"/>
      <c r="UEG6" s="200"/>
      <c r="UEH6" s="200"/>
      <c r="UEI6" s="200"/>
      <c r="UEJ6" s="200"/>
      <c r="UEK6" s="200"/>
      <c r="UEL6" s="200"/>
      <c r="UEM6" s="200"/>
      <c r="UEN6" s="200"/>
      <c r="UEO6" s="200"/>
      <c r="UEP6" s="200"/>
      <c r="UEQ6" s="200"/>
      <c r="UER6" s="200"/>
      <c r="UES6" s="200"/>
      <c r="UET6" s="200"/>
      <c r="UEU6" s="200"/>
      <c r="UEV6" s="200"/>
      <c r="UEW6" s="200"/>
      <c r="UEX6" s="200"/>
      <c r="UEY6" s="200"/>
      <c r="UEZ6" s="200"/>
      <c r="UFA6" s="200"/>
      <c r="UFB6" s="200"/>
      <c r="UFC6" s="200"/>
      <c r="UFD6" s="200"/>
      <c r="UFE6" s="200"/>
      <c r="UFF6" s="200"/>
      <c r="UFG6" s="200"/>
      <c r="UFH6" s="200"/>
      <c r="UFI6" s="200"/>
      <c r="UFJ6" s="200"/>
      <c r="UFK6" s="200"/>
      <c r="UFL6" s="200"/>
      <c r="UFM6" s="200"/>
      <c r="UFN6" s="200"/>
      <c r="UFO6" s="200"/>
      <c r="UFP6" s="200"/>
      <c r="UFQ6" s="200"/>
      <c r="UFR6" s="200"/>
      <c r="UFS6" s="200"/>
      <c r="UFT6" s="200"/>
      <c r="UFU6" s="200"/>
      <c r="UFV6" s="200"/>
      <c r="UFW6" s="200"/>
      <c r="UFX6" s="200"/>
      <c r="UFY6" s="200"/>
      <c r="UFZ6" s="200"/>
      <c r="UGA6" s="200"/>
      <c r="UGB6" s="200"/>
      <c r="UGC6" s="200"/>
      <c r="UGD6" s="200"/>
      <c r="UGE6" s="200"/>
      <c r="UGF6" s="200"/>
      <c r="UGG6" s="200"/>
      <c r="UGH6" s="200"/>
      <c r="UGI6" s="200"/>
      <c r="UGJ6" s="200"/>
      <c r="UGK6" s="200"/>
      <c r="UGL6" s="200"/>
      <c r="UGM6" s="200"/>
      <c r="UGN6" s="200"/>
      <c r="UGO6" s="200"/>
      <c r="UGP6" s="200"/>
      <c r="UGQ6" s="200"/>
      <c r="UGR6" s="200"/>
      <c r="UGS6" s="200"/>
      <c r="UGT6" s="200"/>
      <c r="UGU6" s="200"/>
      <c r="UGV6" s="200"/>
      <c r="UGW6" s="200"/>
      <c r="UGX6" s="200"/>
      <c r="UGY6" s="200"/>
      <c r="UGZ6" s="200"/>
      <c r="UHA6" s="200"/>
      <c r="UHB6" s="200"/>
      <c r="UHC6" s="200"/>
      <c r="UHD6" s="200"/>
      <c r="UHE6" s="200"/>
      <c r="UHF6" s="200"/>
      <c r="UHG6" s="200"/>
      <c r="UHH6" s="200"/>
      <c r="UHI6" s="200"/>
      <c r="UHJ6" s="200"/>
      <c r="UHK6" s="200"/>
      <c r="UHL6" s="200"/>
      <c r="UHM6" s="200"/>
      <c r="UHN6" s="200"/>
      <c r="UHO6" s="200"/>
      <c r="UHP6" s="200"/>
      <c r="UHQ6" s="200"/>
      <c r="UHR6" s="200"/>
      <c r="UHS6" s="200"/>
      <c r="UHT6" s="200"/>
      <c r="UHU6" s="200"/>
      <c r="UHV6" s="200"/>
      <c r="UHW6" s="200"/>
      <c r="UHX6" s="200"/>
      <c r="UHY6" s="200"/>
      <c r="UHZ6" s="200"/>
      <c r="UIA6" s="200"/>
      <c r="UIB6" s="200"/>
      <c r="UIC6" s="200"/>
      <c r="UID6" s="200"/>
      <c r="UIE6" s="200"/>
      <c r="UIF6" s="200"/>
      <c r="UIG6" s="200"/>
      <c r="UIH6" s="200"/>
      <c r="UII6" s="200"/>
      <c r="UIJ6" s="200"/>
      <c r="UIK6" s="200"/>
      <c r="UIL6" s="200"/>
      <c r="UIM6" s="200"/>
      <c r="UIN6" s="200"/>
      <c r="UIO6" s="200"/>
      <c r="UIP6" s="200"/>
      <c r="UIQ6" s="200"/>
      <c r="UIR6" s="200"/>
      <c r="UIS6" s="200"/>
      <c r="UIT6" s="200"/>
      <c r="UIU6" s="200"/>
      <c r="UIV6" s="200"/>
      <c r="UIW6" s="200"/>
      <c r="UIX6" s="200"/>
      <c r="UIY6" s="200"/>
      <c r="UIZ6" s="200"/>
      <c r="UJA6" s="200"/>
      <c r="UJB6" s="200"/>
      <c r="UJC6" s="200"/>
      <c r="UJD6" s="200"/>
      <c r="UJE6" s="200"/>
      <c r="UJF6" s="200"/>
      <c r="UJG6" s="200"/>
      <c r="UJH6" s="200"/>
      <c r="UJI6" s="200"/>
      <c r="UJJ6" s="200"/>
      <c r="UJK6" s="200"/>
      <c r="UJL6" s="200"/>
      <c r="UJM6" s="200"/>
      <c r="UJN6" s="200"/>
      <c r="UJO6" s="200"/>
      <c r="UJP6" s="200"/>
      <c r="UJQ6" s="200"/>
      <c r="UJR6" s="200"/>
      <c r="UJS6" s="200"/>
      <c r="UJT6" s="200"/>
      <c r="UJU6" s="200"/>
      <c r="UJV6" s="200"/>
      <c r="UJW6" s="200"/>
      <c r="UJX6" s="200"/>
      <c r="UJY6" s="200"/>
      <c r="UJZ6" s="200"/>
      <c r="UKA6" s="200"/>
      <c r="UKB6" s="200"/>
      <c r="UKC6" s="200"/>
      <c r="UKD6" s="200"/>
      <c r="UKE6" s="200"/>
      <c r="UKF6" s="200"/>
      <c r="UKG6" s="200"/>
      <c r="UKH6" s="200"/>
      <c r="UKI6" s="200"/>
      <c r="UKJ6" s="200"/>
      <c r="UKK6" s="200"/>
      <c r="UKL6" s="200"/>
      <c r="UKM6" s="200"/>
      <c r="UKN6" s="200"/>
      <c r="UKO6" s="200"/>
      <c r="UKP6" s="200"/>
      <c r="UKQ6" s="200"/>
      <c r="UKR6" s="200"/>
      <c r="UKS6" s="200"/>
      <c r="UKT6" s="200"/>
      <c r="UKU6" s="200"/>
      <c r="UKV6" s="200"/>
      <c r="UKW6" s="200"/>
      <c r="UKX6" s="200"/>
      <c r="UKY6" s="200"/>
      <c r="UKZ6" s="200"/>
      <c r="ULA6" s="200"/>
      <c r="ULB6" s="200"/>
      <c r="ULC6" s="200"/>
      <c r="ULD6" s="200"/>
      <c r="ULE6" s="200"/>
      <c r="ULF6" s="200"/>
      <c r="ULG6" s="200"/>
      <c r="ULH6" s="200"/>
      <c r="ULI6" s="200"/>
      <c r="ULJ6" s="200"/>
      <c r="ULK6" s="200"/>
      <c r="ULL6" s="200"/>
      <c r="ULM6" s="200"/>
      <c r="ULN6" s="200"/>
      <c r="ULO6" s="200"/>
      <c r="ULP6" s="200"/>
      <c r="ULQ6" s="200"/>
      <c r="ULR6" s="200"/>
      <c r="ULS6" s="200"/>
      <c r="ULT6" s="200"/>
      <c r="ULU6" s="200"/>
      <c r="ULV6" s="200"/>
      <c r="ULW6" s="200"/>
      <c r="ULX6" s="200"/>
      <c r="ULY6" s="200"/>
      <c r="ULZ6" s="200"/>
      <c r="UMA6" s="200"/>
      <c r="UMB6" s="200"/>
      <c r="UMC6" s="200"/>
      <c r="UMD6" s="200"/>
      <c r="UME6" s="200"/>
      <c r="UMF6" s="200"/>
      <c r="UMG6" s="200"/>
      <c r="UMH6" s="200"/>
      <c r="UMI6" s="200"/>
      <c r="UMJ6" s="200"/>
      <c r="UMK6" s="200"/>
      <c r="UML6" s="200"/>
      <c r="UMM6" s="200"/>
      <c r="UMN6" s="200"/>
      <c r="UMO6" s="200"/>
      <c r="UMP6" s="200"/>
      <c r="UMQ6" s="200"/>
      <c r="UMR6" s="200"/>
      <c r="UMS6" s="200"/>
      <c r="UMT6" s="200"/>
      <c r="UMU6" s="200"/>
      <c r="UMV6" s="200"/>
      <c r="UMW6" s="200"/>
      <c r="UMX6" s="200"/>
      <c r="UMY6" s="200"/>
      <c r="UMZ6" s="200"/>
      <c r="UNA6" s="200"/>
      <c r="UNB6" s="200"/>
      <c r="UNC6" s="200"/>
      <c r="UND6" s="200"/>
      <c r="UNE6" s="200"/>
      <c r="UNF6" s="200"/>
      <c r="UNG6" s="200"/>
      <c r="UNH6" s="200"/>
      <c r="UNI6" s="200"/>
      <c r="UNJ6" s="200"/>
      <c r="UNK6" s="200"/>
      <c r="UNL6" s="200"/>
      <c r="UNM6" s="200"/>
      <c r="UNN6" s="200"/>
      <c r="UNO6" s="200"/>
      <c r="UNP6" s="200"/>
      <c r="UNQ6" s="200"/>
      <c r="UNR6" s="200"/>
      <c r="UNS6" s="200"/>
      <c r="UNT6" s="200"/>
      <c r="UNU6" s="200"/>
      <c r="UNV6" s="200"/>
      <c r="UNW6" s="200"/>
      <c r="UNX6" s="200"/>
      <c r="UNY6" s="200"/>
      <c r="UNZ6" s="200"/>
      <c r="UOA6" s="200"/>
      <c r="UOB6" s="200"/>
      <c r="UOC6" s="200"/>
      <c r="UOD6" s="200"/>
      <c r="UOE6" s="200"/>
      <c r="UOF6" s="200"/>
      <c r="UOG6" s="200"/>
      <c r="UOH6" s="200"/>
      <c r="UOI6" s="200"/>
      <c r="UOJ6" s="200"/>
      <c r="UOK6" s="200"/>
      <c r="UOL6" s="200"/>
      <c r="UOM6" s="200"/>
      <c r="UON6" s="200"/>
      <c r="UOO6" s="200"/>
      <c r="UOP6" s="200"/>
      <c r="UOQ6" s="200"/>
      <c r="UOR6" s="200"/>
      <c r="UOS6" s="200"/>
      <c r="UOT6" s="200"/>
      <c r="UOU6" s="200"/>
      <c r="UOV6" s="200"/>
      <c r="UOW6" s="200"/>
      <c r="UOX6" s="200"/>
      <c r="UOY6" s="200"/>
      <c r="UOZ6" s="200"/>
      <c r="UPA6" s="200"/>
      <c r="UPB6" s="200"/>
      <c r="UPC6" s="200"/>
      <c r="UPD6" s="200"/>
      <c r="UPE6" s="200"/>
      <c r="UPF6" s="200"/>
      <c r="UPG6" s="200"/>
      <c r="UPH6" s="200"/>
      <c r="UPI6" s="200"/>
      <c r="UPJ6" s="200"/>
      <c r="UPK6" s="200"/>
      <c r="UPL6" s="200"/>
      <c r="UPM6" s="200"/>
      <c r="UPN6" s="200"/>
      <c r="UPO6" s="200"/>
      <c r="UPP6" s="200"/>
      <c r="UPQ6" s="200"/>
      <c r="UPR6" s="200"/>
      <c r="UPS6" s="200"/>
      <c r="UPT6" s="200"/>
      <c r="UPU6" s="200"/>
      <c r="UPV6" s="200"/>
      <c r="UPW6" s="200"/>
      <c r="UPX6" s="200"/>
      <c r="UPY6" s="200"/>
      <c r="UPZ6" s="200"/>
      <c r="UQA6" s="200"/>
      <c r="UQB6" s="200"/>
      <c r="UQC6" s="200"/>
      <c r="UQD6" s="200"/>
      <c r="UQE6" s="200"/>
      <c r="UQF6" s="200"/>
      <c r="UQG6" s="200"/>
      <c r="UQH6" s="200"/>
      <c r="UQI6" s="200"/>
      <c r="UQJ6" s="200"/>
      <c r="UQK6" s="200"/>
      <c r="UQL6" s="200"/>
      <c r="UQM6" s="200"/>
      <c r="UQN6" s="200"/>
      <c r="UQO6" s="200"/>
      <c r="UQP6" s="200"/>
      <c r="UQQ6" s="200"/>
      <c r="UQR6" s="200"/>
      <c r="UQS6" s="200"/>
      <c r="UQT6" s="200"/>
      <c r="UQU6" s="200"/>
      <c r="UQV6" s="200"/>
      <c r="UQW6" s="200"/>
      <c r="UQX6" s="200"/>
      <c r="UQY6" s="200"/>
      <c r="UQZ6" s="200"/>
      <c r="URA6" s="200"/>
      <c r="URB6" s="200"/>
      <c r="URC6" s="200"/>
      <c r="URD6" s="200"/>
      <c r="URE6" s="200"/>
      <c r="URF6" s="200"/>
      <c r="URG6" s="200"/>
      <c r="URH6" s="200"/>
      <c r="URI6" s="200"/>
      <c r="URJ6" s="200"/>
      <c r="URK6" s="200"/>
      <c r="URL6" s="200"/>
      <c r="URM6" s="200"/>
      <c r="URN6" s="200"/>
      <c r="URO6" s="200"/>
      <c r="URP6" s="200"/>
      <c r="URQ6" s="200"/>
      <c r="URR6" s="200"/>
      <c r="URS6" s="200"/>
      <c r="URT6" s="200"/>
      <c r="URU6" s="200"/>
      <c r="URV6" s="200"/>
      <c r="URW6" s="200"/>
      <c r="URX6" s="200"/>
      <c r="URY6" s="200"/>
      <c r="URZ6" s="200"/>
      <c r="USA6" s="200"/>
      <c r="USB6" s="200"/>
      <c r="USC6" s="200"/>
      <c r="USD6" s="200"/>
      <c r="USE6" s="200"/>
      <c r="USF6" s="200"/>
      <c r="USG6" s="200"/>
      <c r="USH6" s="200"/>
      <c r="USI6" s="200"/>
      <c r="USJ6" s="200"/>
      <c r="USK6" s="200"/>
      <c r="USL6" s="200"/>
      <c r="USM6" s="200"/>
      <c r="USN6" s="200"/>
      <c r="USO6" s="200"/>
      <c r="USP6" s="200"/>
      <c r="USQ6" s="200"/>
      <c r="USR6" s="200"/>
      <c r="USS6" s="200"/>
      <c r="UST6" s="200"/>
      <c r="USU6" s="200"/>
      <c r="USV6" s="200"/>
      <c r="USW6" s="200"/>
      <c r="USX6" s="200"/>
      <c r="USY6" s="200"/>
      <c r="USZ6" s="200"/>
      <c r="UTA6" s="200"/>
      <c r="UTB6" s="200"/>
      <c r="UTC6" s="200"/>
      <c r="UTD6" s="200"/>
      <c r="UTE6" s="200"/>
      <c r="UTF6" s="200"/>
      <c r="UTG6" s="200"/>
      <c r="UTH6" s="200"/>
      <c r="UTI6" s="200"/>
      <c r="UTJ6" s="200"/>
      <c r="UTK6" s="200"/>
      <c r="UTL6" s="200"/>
      <c r="UTM6" s="200"/>
      <c r="UTN6" s="200"/>
      <c r="UTO6" s="200"/>
      <c r="UTP6" s="200"/>
      <c r="UTQ6" s="200"/>
      <c r="UTR6" s="200"/>
      <c r="UTS6" s="200"/>
      <c r="UTT6" s="200"/>
      <c r="UTU6" s="200"/>
      <c r="UTV6" s="200"/>
      <c r="UTW6" s="200"/>
      <c r="UTX6" s="200"/>
      <c r="UTY6" s="200"/>
      <c r="UTZ6" s="200"/>
      <c r="UUA6" s="200"/>
      <c r="UUB6" s="200"/>
      <c r="UUC6" s="200"/>
      <c r="UUD6" s="200"/>
      <c r="UUE6" s="200"/>
      <c r="UUF6" s="200"/>
      <c r="UUG6" s="200"/>
      <c r="UUH6" s="200"/>
      <c r="UUI6" s="200"/>
      <c r="UUJ6" s="200"/>
      <c r="UUK6" s="200"/>
      <c r="UUL6" s="200"/>
      <c r="UUM6" s="200"/>
      <c r="UUN6" s="200"/>
      <c r="UUO6" s="200"/>
      <c r="UUP6" s="200"/>
      <c r="UUQ6" s="200"/>
      <c r="UUR6" s="200"/>
      <c r="UUS6" s="200"/>
      <c r="UUT6" s="200"/>
      <c r="UUU6" s="200"/>
      <c r="UUV6" s="200"/>
      <c r="UUW6" s="200"/>
      <c r="UUX6" s="200"/>
      <c r="UUY6" s="200"/>
      <c r="UUZ6" s="200"/>
      <c r="UVA6" s="200"/>
      <c r="UVB6" s="200"/>
      <c r="UVC6" s="200"/>
      <c r="UVD6" s="200"/>
      <c r="UVE6" s="200"/>
      <c r="UVF6" s="200"/>
      <c r="UVG6" s="200"/>
      <c r="UVH6" s="200"/>
      <c r="UVI6" s="200"/>
      <c r="UVJ6" s="200"/>
      <c r="UVK6" s="200"/>
      <c r="UVL6" s="200"/>
      <c r="UVM6" s="200"/>
      <c r="UVN6" s="200"/>
      <c r="UVO6" s="200"/>
      <c r="UVP6" s="200"/>
      <c r="UVQ6" s="200"/>
      <c r="UVR6" s="200"/>
      <c r="UVS6" s="200"/>
      <c r="UVT6" s="200"/>
      <c r="UVU6" s="200"/>
      <c r="UVV6" s="200"/>
      <c r="UVW6" s="200"/>
      <c r="UVX6" s="200"/>
      <c r="UVY6" s="200"/>
      <c r="UVZ6" s="200"/>
      <c r="UWA6" s="200"/>
      <c r="UWB6" s="200"/>
      <c r="UWC6" s="200"/>
      <c r="UWD6" s="200"/>
      <c r="UWE6" s="200"/>
      <c r="UWF6" s="200"/>
      <c r="UWG6" s="200"/>
      <c r="UWH6" s="200"/>
      <c r="UWI6" s="200"/>
      <c r="UWJ6" s="200"/>
      <c r="UWK6" s="200"/>
      <c r="UWL6" s="200"/>
      <c r="UWM6" s="200"/>
      <c r="UWN6" s="200"/>
      <c r="UWO6" s="200"/>
      <c r="UWP6" s="200"/>
      <c r="UWQ6" s="200"/>
      <c r="UWR6" s="200"/>
      <c r="UWS6" s="200"/>
      <c r="UWT6" s="200"/>
      <c r="UWU6" s="200"/>
      <c r="UWV6" s="200"/>
      <c r="UWW6" s="200"/>
      <c r="UWX6" s="200"/>
      <c r="UWY6" s="200"/>
      <c r="UWZ6" s="200"/>
      <c r="UXA6" s="200"/>
      <c r="UXB6" s="200"/>
      <c r="UXC6" s="200"/>
      <c r="UXD6" s="200"/>
      <c r="UXE6" s="200"/>
      <c r="UXF6" s="200"/>
      <c r="UXG6" s="200"/>
      <c r="UXH6" s="200"/>
      <c r="UXI6" s="200"/>
      <c r="UXJ6" s="200"/>
      <c r="UXK6" s="200"/>
      <c r="UXL6" s="200"/>
      <c r="UXM6" s="200"/>
      <c r="UXN6" s="200"/>
      <c r="UXO6" s="200"/>
      <c r="UXP6" s="200"/>
      <c r="UXQ6" s="200"/>
      <c r="UXR6" s="200"/>
      <c r="UXS6" s="200"/>
      <c r="UXT6" s="200"/>
      <c r="UXU6" s="200"/>
      <c r="UXV6" s="200"/>
      <c r="UXW6" s="200"/>
      <c r="UXX6" s="200"/>
      <c r="UXY6" s="200"/>
      <c r="UXZ6" s="200"/>
      <c r="UYA6" s="200"/>
      <c r="UYB6" s="200"/>
      <c r="UYC6" s="200"/>
      <c r="UYD6" s="200"/>
      <c r="UYE6" s="200"/>
      <c r="UYF6" s="200"/>
      <c r="UYG6" s="200"/>
      <c r="UYH6" s="200"/>
      <c r="UYI6" s="200"/>
      <c r="UYJ6" s="200"/>
      <c r="UYK6" s="200"/>
      <c r="UYL6" s="200"/>
      <c r="UYM6" s="200"/>
      <c r="UYN6" s="200"/>
      <c r="UYO6" s="200"/>
      <c r="UYP6" s="200"/>
      <c r="UYQ6" s="200"/>
      <c r="UYR6" s="200"/>
      <c r="UYS6" s="200"/>
      <c r="UYT6" s="200"/>
      <c r="UYU6" s="200"/>
      <c r="UYV6" s="200"/>
      <c r="UYW6" s="200"/>
      <c r="UYX6" s="200"/>
      <c r="UYY6" s="200"/>
      <c r="UYZ6" s="200"/>
      <c r="UZA6" s="200"/>
      <c r="UZB6" s="200"/>
      <c r="UZC6" s="200"/>
      <c r="UZD6" s="200"/>
      <c r="UZE6" s="200"/>
      <c r="UZF6" s="200"/>
      <c r="UZG6" s="200"/>
      <c r="UZH6" s="200"/>
      <c r="UZI6" s="200"/>
      <c r="UZJ6" s="200"/>
      <c r="UZK6" s="200"/>
      <c r="UZL6" s="200"/>
      <c r="UZM6" s="200"/>
      <c r="UZN6" s="200"/>
      <c r="UZO6" s="200"/>
      <c r="UZP6" s="200"/>
      <c r="UZQ6" s="200"/>
      <c r="UZR6" s="200"/>
      <c r="UZS6" s="200"/>
      <c r="UZT6" s="200"/>
      <c r="UZU6" s="200"/>
      <c r="UZV6" s="200"/>
      <c r="UZW6" s="200"/>
      <c r="UZX6" s="200"/>
      <c r="UZY6" s="200"/>
      <c r="UZZ6" s="200"/>
      <c r="VAA6" s="200"/>
      <c r="VAB6" s="200"/>
      <c r="VAC6" s="200"/>
      <c r="VAD6" s="200"/>
      <c r="VAE6" s="200"/>
      <c r="VAF6" s="200"/>
      <c r="VAG6" s="200"/>
      <c r="VAH6" s="200"/>
      <c r="VAI6" s="200"/>
      <c r="VAJ6" s="200"/>
      <c r="VAK6" s="200"/>
      <c r="VAL6" s="200"/>
      <c r="VAM6" s="200"/>
      <c r="VAN6" s="200"/>
      <c r="VAO6" s="200"/>
      <c r="VAP6" s="200"/>
      <c r="VAQ6" s="200"/>
      <c r="VAR6" s="200"/>
      <c r="VAS6" s="200"/>
      <c r="VAT6" s="200"/>
      <c r="VAU6" s="200"/>
      <c r="VAV6" s="200"/>
      <c r="VAW6" s="200"/>
      <c r="VAX6" s="200"/>
      <c r="VAY6" s="200"/>
      <c r="VAZ6" s="200"/>
      <c r="VBA6" s="200"/>
      <c r="VBB6" s="200"/>
      <c r="VBC6" s="200"/>
      <c r="VBD6" s="200"/>
      <c r="VBE6" s="200"/>
      <c r="VBF6" s="200"/>
      <c r="VBG6" s="200"/>
      <c r="VBH6" s="200"/>
      <c r="VBI6" s="200"/>
      <c r="VBJ6" s="200"/>
      <c r="VBK6" s="200"/>
      <c r="VBL6" s="200"/>
      <c r="VBM6" s="200"/>
      <c r="VBN6" s="200"/>
      <c r="VBO6" s="200"/>
      <c r="VBP6" s="200"/>
      <c r="VBQ6" s="200"/>
      <c r="VBR6" s="200"/>
      <c r="VBS6" s="200"/>
      <c r="VBT6" s="200"/>
      <c r="VBU6" s="200"/>
      <c r="VBV6" s="200"/>
      <c r="VBW6" s="200"/>
      <c r="VBX6" s="200"/>
      <c r="VBY6" s="200"/>
      <c r="VBZ6" s="200"/>
      <c r="VCA6" s="200"/>
      <c r="VCB6" s="200"/>
      <c r="VCC6" s="200"/>
      <c r="VCD6" s="200"/>
      <c r="VCE6" s="200"/>
      <c r="VCF6" s="200"/>
      <c r="VCG6" s="200"/>
      <c r="VCH6" s="200"/>
      <c r="VCI6" s="200"/>
      <c r="VCJ6" s="200"/>
      <c r="VCK6" s="200"/>
      <c r="VCL6" s="200"/>
      <c r="VCM6" s="200"/>
      <c r="VCN6" s="200"/>
      <c r="VCO6" s="200"/>
      <c r="VCP6" s="200"/>
      <c r="VCQ6" s="200"/>
      <c r="VCR6" s="200"/>
      <c r="VCS6" s="200"/>
      <c r="VCT6" s="200"/>
      <c r="VCU6" s="200"/>
      <c r="VCV6" s="200"/>
      <c r="VCW6" s="200"/>
      <c r="VCX6" s="200"/>
      <c r="VCY6" s="200"/>
      <c r="VCZ6" s="200"/>
      <c r="VDA6" s="200"/>
      <c r="VDB6" s="200"/>
      <c r="VDC6" s="200"/>
      <c r="VDD6" s="200"/>
      <c r="VDE6" s="200"/>
      <c r="VDF6" s="200"/>
      <c r="VDG6" s="200"/>
      <c r="VDH6" s="200"/>
      <c r="VDI6" s="200"/>
      <c r="VDJ6" s="200"/>
      <c r="VDK6" s="200"/>
      <c r="VDL6" s="200"/>
      <c r="VDM6" s="200"/>
      <c r="VDN6" s="200"/>
      <c r="VDO6" s="200"/>
      <c r="VDP6" s="200"/>
      <c r="VDQ6" s="200"/>
      <c r="VDR6" s="200"/>
      <c r="VDS6" s="200"/>
      <c r="VDT6" s="200"/>
      <c r="VDU6" s="200"/>
      <c r="VDV6" s="200"/>
      <c r="VDW6" s="200"/>
      <c r="VDX6" s="200"/>
      <c r="VDY6" s="200"/>
      <c r="VDZ6" s="200"/>
      <c r="VEA6" s="200"/>
      <c r="VEB6" s="200"/>
      <c r="VEC6" s="200"/>
      <c r="VED6" s="200"/>
      <c r="VEE6" s="200"/>
      <c r="VEF6" s="200"/>
      <c r="VEG6" s="200"/>
      <c r="VEH6" s="200"/>
      <c r="VEI6" s="200"/>
      <c r="VEJ6" s="200"/>
      <c r="VEK6" s="200"/>
      <c r="VEL6" s="200"/>
      <c r="VEM6" s="200"/>
      <c r="VEN6" s="200"/>
      <c r="VEO6" s="200"/>
      <c r="VEP6" s="200"/>
      <c r="VEQ6" s="200"/>
      <c r="VER6" s="200"/>
      <c r="VES6" s="200"/>
      <c r="VET6" s="200"/>
      <c r="VEU6" s="200"/>
      <c r="VEV6" s="200"/>
      <c r="VEW6" s="200"/>
      <c r="VEX6" s="200"/>
      <c r="VEY6" s="200"/>
      <c r="VEZ6" s="200"/>
      <c r="VFA6" s="200"/>
      <c r="VFB6" s="200"/>
      <c r="VFC6" s="200"/>
      <c r="VFD6" s="200"/>
      <c r="VFE6" s="200"/>
      <c r="VFF6" s="200"/>
      <c r="VFG6" s="200"/>
      <c r="VFH6" s="200"/>
      <c r="VFI6" s="200"/>
      <c r="VFJ6" s="200"/>
      <c r="VFK6" s="200"/>
      <c r="VFL6" s="200"/>
      <c r="VFM6" s="200"/>
      <c r="VFN6" s="200"/>
      <c r="VFO6" s="200"/>
      <c r="VFP6" s="200"/>
      <c r="VFQ6" s="200"/>
      <c r="VFR6" s="200"/>
      <c r="VFS6" s="200"/>
      <c r="VFT6" s="200"/>
      <c r="VFU6" s="200"/>
      <c r="VFV6" s="200"/>
      <c r="VFW6" s="200"/>
      <c r="VFX6" s="200"/>
      <c r="VFY6" s="200"/>
      <c r="VFZ6" s="200"/>
      <c r="VGA6" s="200"/>
      <c r="VGB6" s="200"/>
      <c r="VGC6" s="200"/>
      <c r="VGD6" s="200"/>
      <c r="VGE6" s="200"/>
      <c r="VGF6" s="200"/>
      <c r="VGG6" s="200"/>
      <c r="VGH6" s="200"/>
      <c r="VGI6" s="200"/>
      <c r="VGJ6" s="200"/>
      <c r="VGK6" s="200"/>
      <c r="VGL6" s="200"/>
      <c r="VGM6" s="200"/>
      <c r="VGN6" s="200"/>
      <c r="VGO6" s="200"/>
      <c r="VGP6" s="200"/>
      <c r="VGQ6" s="200"/>
      <c r="VGR6" s="200"/>
      <c r="VGS6" s="200"/>
      <c r="VGT6" s="200"/>
      <c r="VGU6" s="200"/>
      <c r="VGV6" s="200"/>
      <c r="VGW6" s="200"/>
      <c r="VGX6" s="200"/>
      <c r="VGY6" s="200"/>
      <c r="VGZ6" s="200"/>
      <c r="VHA6" s="200"/>
      <c r="VHB6" s="200"/>
      <c r="VHC6" s="200"/>
      <c r="VHD6" s="200"/>
      <c r="VHE6" s="200"/>
      <c r="VHF6" s="200"/>
      <c r="VHG6" s="200"/>
      <c r="VHH6" s="200"/>
      <c r="VHI6" s="200"/>
      <c r="VHJ6" s="200"/>
      <c r="VHK6" s="200"/>
      <c r="VHL6" s="200"/>
      <c r="VHM6" s="200"/>
      <c r="VHN6" s="200"/>
      <c r="VHO6" s="200"/>
      <c r="VHP6" s="200"/>
      <c r="VHQ6" s="200"/>
      <c r="VHR6" s="200"/>
      <c r="VHS6" s="200"/>
      <c r="VHT6" s="200"/>
      <c r="VHU6" s="200"/>
      <c r="VHV6" s="200"/>
      <c r="VHW6" s="200"/>
      <c r="VHX6" s="200"/>
      <c r="VHY6" s="200"/>
      <c r="VHZ6" s="200"/>
      <c r="VIA6" s="200"/>
      <c r="VIB6" s="200"/>
      <c r="VIC6" s="200"/>
      <c r="VID6" s="200"/>
      <c r="VIE6" s="200"/>
      <c r="VIF6" s="200"/>
      <c r="VIG6" s="200"/>
      <c r="VIH6" s="200"/>
      <c r="VII6" s="200"/>
      <c r="VIJ6" s="200"/>
      <c r="VIK6" s="200"/>
      <c r="VIL6" s="200"/>
      <c r="VIM6" s="200"/>
      <c r="VIN6" s="200"/>
      <c r="VIO6" s="200"/>
      <c r="VIP6" s="200"/>
      <c r="VIQ6" s="200"/>
      <c r="VIR6" s="200"/>
      <c r="VIS6" s="200"/>
      <c r="VIT6" s="200"/>
      <c r="VIU6" s="200"/>
      <c r="VIV6" s="200"/>
      <c r="VIW6" s="200"/>
      <c r="VIX6" s="200"/>
      <c r="VIY6" s="200"/>
      <c r="VIZ6" s="200"/>
      <c r="VJA6" s="200"/>
      <c r="VJB6" s="200"/>
      <c r="VJC6" s="200"/>
      <c r="VJD6" s="200"/>
      <c r="VJE6" s="200"/>
      <c r="VJF6" s="200"/>
      <c r="VJG6" s="200"/>
      <c r="VJH6" s="200"/>
      <c r="VJI6" s="200"/>
      <c r="VJJ6" s="200"/>
      <c r="VJK6" s="200"/>
      <c r="VJL6" s="200"/>
      <c r="VJM6" s="200"/>
      <c r="VJN6" s="200"/>
      <c r="VJO6" s="200"/>
      <c r="VJP6" s="200"/>
      <c r="VJQ6" s="200"/>
      <c r="VJR6" s="200"/>
      <c r="VJS6" s="200"/>
      <c r="VJT6" s="200"/>
      <c r="VJU6" s="200"/>
      <c r="VJV6" s="200"/>
      <c r="VJW6" s="200"/>
      <c r="VJX6" s="200"/>
      <c r="VJY6" s="200"/>
      <c r="VJZ6" s="200"/>
      <c r="VKA6" s="200"/>
      <c r="VKB6" s="200"/>
      <c r="VKC6" s="200"/>
      <c r="VKD6" s="200"/>
      <c r="VKE6" s="200"/>
      <c r="VKF6" s="200"/>
      <c r="VKG6" s="200"/>
      <c r="VKH6" s="200"/>
      <c r="VKI6" s="200"/>
      <c r="VKJ6" s="200"/>
      <c r="VKK6" s="200"/>
      <c r="VKL6" s="200"/>
      <c r="VKM6" s="200"/>
      <c r="VKN6" s="200"/>
      <c r="VKO6" s="200"/>
      <c r="VKP6" s="200"/>
      <c r="VKQ6" s="200"/>
      <c r="VKR6" s="200"/>
      <c r="VKS6" s="200"/>
      <c r="VKT6" s="200"/>
      <c r="VKU6" s="200"/>
      <c r="VKV6" s="200"/>
      <c r="VKW6" s="200"/>
      <c r="VKX6" s="200"/>
      <c r="VKY6" s="200"/>
      <c r="VKZ6" s="200"/>
      <c r="VLA6" s="200"/>
      <c r="VLB6" s="200"/>
      <c r="VLC6" s="200"/>
      <c r="VLD6" s="200"/>
      <c r="VLE6" s="200"/>
      <c r="VLF6" s="200"/>
      <c r="VLG6" s="200"/>
      <c r="VLH6" s="200"/>
      <c r="VLI6" s="200"/>
      <c r="VLJ6" s="200"/>
      <c r="VLK6" s="200"/>
      <c r="VLL6" s="200"/>
      <c r="VLM6" s="200"/>
      <c r="VLN6" s="200"/>
      <c r="VLO6" s="200"/>
      <c r="VLP6" s="200"/>
      <c r="VLQ6" s="200"/>
      <c r="VLR6" s="200"/>
      <c r="VLS6" s="200"/>
      <c r="VLT6" s="200"/>
      <c r="VLU6" s="200"/>
      <c r="VLV6" s="200"/>
      <c r="VLW6" s="200"/>
      <c r="VLX6" s="200"/>
      <c r="VLY6" s="200"/>
      <c r="VLZ6" s="200"/>
      <c r="VMA6" s="200"/>
      <c r="VMB6" s="200"/>
      <c r="VMC6" s="200"/>
      <c r="VMD6" s="200"/>
      <c r="VME6" s="200"/>
      <c r="VMF6" s="200"/>
      <c r="VMG6" s="200"/>
      <c r="VMH6" s="200"/>
      <c r="VMI6" s="200"/>
      <c r="VMJ6" s="200"/>
      <c r="VMK6" s="200"/>
      <c r="VML6" s="200"/>
      <c r="VMM6" s="200"/>
      <c r="VMN6" s="200"/>
      <c r="VMO6" s="200"/>
      <c r="VMP6" s="200"/>
      <c r="VMQ6" s="200"/>
      <c r="VMR6" s="200"/>
      <c r="VMS6" s="200"/>
      <c r="VMT6" s="200"/>
      <c r="VMU6" s="200"/>
      <c r="VMV6" s="200"/>
      <c r="VMW6" s="200"/>
      <c r="VMX6" s="200"/>
      <c r="VMY6" s="200"/>
      <c r="VMZ6" s="200"/>
      <c r="VNA6" s="200"/>
      <c r="VNB6" s="200"/>
      <c r="VNC6" s="200"/>
      <c r="VND6" s="200"/>
      <c r="VNE6" s="200"/>
      <c r="VNF6" s="200"/>
      <c r="VNG6" s="200"/>
      <c r="VNH6" s="200"/>
      <c r="VNI6" s="200"/>
      <c r="VNJ6" s="200"/>
      <c r="VNK6" s="200"/>
      <c r="VNL6" s="200"/>
      <c r="VNM6" s="200"/>
      <c r="VNN6" s="200"/>
      <c r="VNO6" s="200"/>
      <c r="VNP6" s="200"/>
      <c r="VNQ6" s="200"/>
      <c r="VNR6" s="200"/>
      <c r="VNS6" s="200"/>
      <c r="VNT6" s="200"/>
      <c r="VNU6" s="200"/>
      <c r="VNV6" s="200"/>
      <c r="VNW6" s="200"/>
      <c r="VNX6" s="200"/>
      <c r="VNY6" s="200"/>
      <c r="VNZ6" s="200"/>
      <c r="VOA6" s="200"/>
      <c r="VOB6" s="200"/>
      <c r="VOC6" s="200"/>
      <c r="VOD6" s="200"/>
      <c r="VOE6" s="200"/>
      <c r="VOF6" s="200"/>
      <c r="VOG6" s="200"/>
      <c r="VOH6" s="200"/>
      <c r="VOI6" s="200"/>
      <c r="VOJ6" s="200"/>
      <c r="VOK6" s="200"/>
      <c r="VOL6" s="200"/>
      <c r="VOM6" s="200"/>
      <c r="VON6" s="200"/>
      <c r="VOO6" s="200"/>
      <c r="VOP6" s="200"/>
      <c r="VOQ6" s="200"/>
      <c r="VOR6" s="200"/>
      <c r="VOS6" s="200"/>
      <c r="VOT6" s="200"/>
      <c r="VOU6" s="200"/>
      <c r="VOV6" s="200"/>
      <c r="VOW6" s="200"/>
      <c r="VOX6" s="200"/>
      <c r="VOY6" s="200"/>
      <c r="VOZ6" s="200"/>
      <c r="VPA6" s="200"/>
      <c r="VPB6" s="200"/>
      <c r="VPC6" s="200"/>
      <c r="VPD6" s="200"/>
      <c r="VPE6" s="200"/>
      <c r="VPF6" s="200"/>
      <c r="VPG6" s="200"/>
      <c r="VPH6" s="200"/>
      <c r="VPI6" s="200"/>
      <c r="VPJ6" s="200"/>
      <c r="VPK6" s="200"/>
      <c r="VPL6" s="200"/>
      <c r="VPM6" s="200"/>
      <c r="VPN6" s="200"/>
      <c r="VPO6" s="200"/>
      <c r="VPP6" s="200"/>
      <c r="VPQ6" s="200"/>
      <c r="VPR6" s="200"/>
      <c r="VPS6" s="200"/>
      <c r="VPT6" s="200"/>
      <c r="VPU6" s="200"/>
      <c r="VPV6" s="200"/>
      <c r="VPW6" s="200"/>
      <c r="VPX6" s="200"/>
      <c r="VPY6" s="200"/>
      <c r="VPZ6" s="200"/>
      <c r="VQA6" s="200"/>
      <c r="VQB6" s="200"/>
      <c r="VQC6" s="200"/>
      <c r="VQD6" s="200"/>
      <c r="VQE6" s="200"/>
      <c r="VQF6" s="200"/>
      <c r="VQG6" s="200"/>
      <c r="VQH6" s="200"/>
      <c r="VQI6" s="200"/>
      <c r="VQJ6" s="200"/>
      <c r="VQK6" s="200"/>
      <c r="VQL6" s="200"/>
      <c r="VQM6" s="200"/>
      <c r="VQN6" s="200"/>
      <c r="VQO6" s="200"/>
      <c r="VQP6" s="200"/>
      <c r="VQQ6" s="200"/>
      <c r="VQR6" s="200"/>
      <c r="VQS6" s="200"/>
      <c r="VQT6" s="200"/>
      <c r="VQU6" s="200"/>
      <c r="VQV6" s="200"/>
      <c r="VQW6" s="200"/>
      <c r="VQX6" s="200"/>
      <c r="VQY6" s="200"/>
      <c r="VQZ6" s="200"/>
      <c r="VRA6" s="200"/>
      <c r="VRB6" s="200"/>
      <c r="VRC6" s="200"/>
      <c r="VRD6" s="200"/>
      <c r="VRE6" s="200"/>
      <c r="VRF6" s="200"/>
      <c r="VRG6" s="200"/>
      <c r="VRH6" s="200"/>
      <c r="VRI6" s="200"/>
      <c r="VRJ6" s="200"/>
      <c r="VRK6" s="200"/>
      <c r="VRL6" s="200"/>
      <c r="VRM6" s="200"/>
      <c r="VRN6" s="200"/>
      <c r="VRO6" s="200"/>
      <c r="VRP6" s="200"/>
      <c r="VRQ6" s="200"/>
      <c r="VRR6" s="200"/>
      <c r="VRS6" s="200"/>
      <c r="VRT6" s="200"/>
      <c r="VRU6" s="200"/>
      <c r="VRV6" s="200"/>
      <c r="VRW6" s="200"/>
      <c r="VRX6" s="200"/>
      <c r="VRY6" s="200"/>
      <c r="VRZ6" s="200"/>
      <c r="VSA6" s="200"/>
      <c r="VSB6" s="200"/>
      <c r="VSC6" s="200"/>
      <c r="VSD6" s="200"/>
      <c r="VSE6" s="200"/>
      <c r="VSF6" s="200"/>
      <c r="VSG6" s="200"/>
      <c r="VSH6" s="200"/>
      <c r="VSI6" s="200"/>
      <c r="VSJ6" s="200"/>
      <c r="VSK6" s="200"/>
      <c r="VSL6" s="200"/>
      <c r="VSM6" s="200"/>
      <c r="VSN6" s="200"/>
      <c r="VSO6" s="200"/>
      <c r="VSP6" s="200"/>
      <c r="VSQ6" s="200"/>
      <c r="VSR6" s="200"/>
      <c r="VSS6" s="200"/>
      <c r="VST6" s="200"/>
      <c r="VSU6" s="200"/>
      <c r="VSV6" s="200"/>
      <c r="VSW6" s="200"/>
      <c r="VSX6" s="200"/>
      <c r="VSY6" s="200"/>
      <c r="VSZ6" s="200"/>
      <c r="VTA6" s="200"/>
      <c r="VTB6" s="200"/>
      <c r="VTC6" s="200"/>
      <c r="VTD6" s="200"/>
      <c r="VTE6" s="200"/>
      <c r="VTF6" s="200"/>
      <c r="VTG6" s="200"/>
      <c r="VTH6" s="200"/>
      <c r="VTI6" s="200"/>
      <c r="VTJ6" s="200"/>
      <c r="VTK6" s="200"/>
      <c r="VTL6" s="200"/>
      <c r="VTM6" s="200"/>
      <c r="VTN6" s="200"/>
      <c r="VTO6" s="200"/>
      <c r="VTP6" s="200"/>
      <c r="VTQ6" s="200"/>
      <c r="VTR6" s="200"/>
      <c r="VTS6" s="200"/>
      <c r="VTT6" s="200"/>
      <c r="VTU6" s="200"/>
      <c r="VTV6" s="200"/>
      <c r="VTW6" s="200"/>
      <c r="VTX6" s="200"/>
      <c r="VTY6" s="200"/>
      <c r="VTZ6" s="200"/>
      <c r="VUA6" s="200"/>
      <c r="VUB6" s="200"/>
      <c r="VUC6" s="200"/>
      <c r="VUD6" s="200"/>
      <c r="VUE6" s="200"/>
      <c r="VUF6" s="200"/>
      <c r="VUG6" s="200"/>
      <c r="VUH6" s="200"/>
      <c r="VUI6" s="200"/>
      <c r="VUJ6" s="200"/>
      <c r="VUK6" s="200"/>
      <c r="VUL6" s="200"/>
      <c r="VUM6" s="200"/>
      <c r="VUN6" s="200"/>
      <c r="VUO6" s="200"/>
      <c r="VUP6" s="200"/>
      <c r="VUQ6" s="200"/>
      <c r="VUR6" s="200"/>
      <c r="VUS6" s="200"/>
      <c r="VUT6" s="200"/>
      <c r="VUU6" s="200"/>
      <c r="VUV6" s="200"/>
      <c r="VUW6" s="200"/>
      <c r="VUX6" s="200"/>
      <c r="VUY6" s="200"/>
      <c r="VUZ6" s="200"/>
      <c r="VVA6" s="200"/>
      <c r="VVB6" s="200"/>
      <c r="VVC6" s="200"/>
      <c r="VVD6" s="200"/>
      <c r="VVE6" s="200"/>
      <c r="VVF6" s="200"/>
      <c r="VVG6" s="200"/>
      <c r="VVH6" s="200"/>
      <c r="VVI6" s="200"/>
      <c r="VVJ6" s="200"/>
      <c r="VVK6" s="200"/>
      <c r="VVL6" s="200"/>
      <c r="VVM6" s="200"/>
      <c r="VVN6" s="200"/>
      <c r="VVO6" s="200"/>
      <c r="VVP6" s="200"/>
      <c r="VVQ6" s="200"/>
      <c r="VVR6" s="200"/>
      <c r="VVS6" s="200"/>
      <c r="VVT6" s="200"/>
      <c r="VVU6" s="200"/>
      <c r="VVV6" s="200"/>
      <c r="VVW6" s="200"/>
      <c r="VVX6" s="200"/>
      <c r="VVY6" s="200"/>
      <c r="VVZ6" s="200"/>
      <c r="VWA6" s="200"/>
      <c r="VWB6" s="200"/>
      <c r="VWC6" s="200"/>
      <c r="VWD6" s="200"/>
      <c r="VWE6" s="200"/>
      <c r="VWF6" s="200"/>
      <c r="VWG6" s="200"/>
      <c r="VWH6" s="200"/>
      <c r="VWI6" s="200"/>
      <c r="VWJ6" s="200"/>
      <c r="VWK6" s="200"/>
      <c r="VWL6" s="200"/>
      <c r="VWM6" s="200"/>
      <c r="VWN6" s="200"/>
      <c r="VWO6" s="200"/>
      <c r="VWP6" s="200"/>
      <c r="VWQ6" s="200"/>
      <c r="VWR6" s="200"/>
      <c r="VWS6" s="200"/>
      <c r="VWT6" s="200"/>
      <c r="VWU6" s="200"/>
      <c r="VWV6" s="200"/>
      <c r="VWW6" s="200"/>
      <c r="VWX6" s="200"/>
      <c r="VWY6" s="200"/>
      <c r="VWZ6" s="200"/>
      <c r="VXA6" s="200"/>
      <c r="VXB6" s="200"/>
      <c r="VXC6" s="200"/>
      <c r="VXD6" s="200"/>
      <c r="VXE6" s="200"/>
      <c r="VXF6" s="200"/>
      <c r="VXG6" s="200"/>
      <c r="VXH6" s="200"/>
      <c r="VXI6" s="200"/>
      <c r="VXJ6" s="200"/>
      <c r="VXK6" s="200"/>
      <c r="VXL6" s="200"/>
      <c r="VXM6" s="200"/>
      <c r="VXN6" s="200"/>
      <c r="VXO6" s="200"/>
      <c r="VXP6" s="200"/>
      <c r="VXQ6" s="200"/>
      <c r="VXR6" s="200"/>
      <c r="VXS6" s="200"/>
      <c r="VXT6" s="200"/>
      <c r="VXU6" s="200"/>
      <c r="VXV6" s="200"/>
      <c r="VXW6" s="200"/>
      <c r="VXX6" s="200"/>
      <c r="VXY6" s="200"/>
      <c r="VXZ6" s="200"/>
      <c r="VYA6" s="200"/>
      <c r="VYB6" s="200"/>
      <c r="VYC6" s="200"/>
      <c r="VYD6" s="200"/>
      <c r="VYE6" s="200"/>
      <c r="VYF6" s="200"/>
      <c r="VYG6" s="200"/>
      <c r="VYH6" s="200"/>
      <c r="VYI6" s="200"/>
      <c r="VYJ6" s="200"/>
      <c r="VYK6" s="200"/>
      <c r="VYL6" s="200"/>
      <c r="VYM6" s="200"/>
      <c r="VYN6" s="200"/>
      <c r="VYO6" s="200"/>
      <c r="VYP6" s="200"/>
      <c r="VYQ6" s="200"/>
      <c r="VYR6" s="200"/>
      <c r="VYS6" s="200"/>
      <c r="VYT6" s="200"/>
      <c r="VYU6" s="200"/>
      <c r="VYV6" s="200"/>
      <c r="VYW6" s="200"/>
      <c r="VYX6" s="200"/>
      <c r="VYY6" s="200"/>
      <c r="VYZ6" s="200"/>
      <c r="VZA6" s="200"/>
      <c r="VZB6" s="200"/>
      <c r="VZC6" s="200"/>
      <c r="VZD6" s="200"/>
      <c r="VZE6" s="200"/>
      <c r="VZF6" s="200"/>
      <c r="VZG6" s="200"/>
      <c r="VZH6" s="200"/>
      <c r="VZI6" s="200"/>
      <c r="VZJ6" s="200"/>
      <c r="VZK6" s="200"/>
      <c r="VZL6" s="200"/>
      <c r="VZM6" s="200"/>
      <c r="VZN6" s="200"/>
      <c r="VZO6" s="200"/>
      <c r="VZP6" s="200"/>
      <c r="VZQ6" s="200"/>
      <c r="VZR6" s="200"/>
      <c r="VZS6" s="200"/>
      <c r="VZT6" s="200"/>
      <c r="VZU6" s="200"/>
      <c r="VZV6" s="200"/>
      <c r="VZW6" s="200"/>
      <c r="VZX6" s="200"/>
      <c r="VZY6" s="200"/>
      <c r="VZZ6" s="200"/>
      <c r="WAA6" s="200"/>
      <c r="WAB6" s="200"/>
      <c r="WAC6" s="200"/>
      <c r="WAD6" s="200"/>
      <c r="WAE6" s="200"/>
      <c r="WAF6" s="200"/>
      <c r="WAG6" s="200"/>
      <c r="WAH6" s="200"/>
      <c r="WAI6" s="200"/>
      <c r="WAJ6" s="200"/>
      <c r="WAK6" s="200"/>
      <c r="WAL6" s="200"/>
      <c r="WAM6" s="200"/>
      <c r="WAN6" s="200"/>
      <c r="WAO6" s="200"/>
      <c r="WAP6" s="200"/>
      <c r="WAQ6" s="200"/>
      <c r="WAR6" s="200"/>
      <c r="WAS6" s="200"/>
      <c r="WAT6" s="200"/>
      <c r="WAU6" s="200"/>
      <c r="WAV6" s="200"/>
      <c r="WAW6" s="200"/>
      <c r="WAX6" s="200"/>
      <c r="WAY6" s="200"/>
      <c r="WAZ6" s="200"/>
      <c r="WBA6" s="200"/>
      <c r="WBB6" s="200"/>
      <c r="WBC6" s="200"/>
      <c r="WBD6" s="200"/>
      <c r="WBE6" s="200"/>
      <c r="WBF6" s="200"/>
      <c r="WBG6" s="200"/>
      <c r="WBH6" s="200"/>
      <c r="WBI6" s="200"/>
      <c r="WBJ6" s="200"/>
      <c r="WBK6" s="200"/>
      <c r="WBL6" s="200"/>
      <c r="WBM6" s="200"/>
      <c r="WBN6" s="200"/>
      <c r="WBO6" s="200"/>
      <c r="WBP6" s="200"/>
      <c r="WBQ6" s="200"/>
      <c r="WBR6" s="200"/>
      <c r="WBS6" s="200"/>
      <c r="WBT6" s="200"/>
      <c r="WBU6" s="200"/>
      <c r="WBV6" s="200"/>
      <c r="WBW6" s="200"/>
      <c r="WBX6" s="200"/>
      <c r="WBY6" s="200"/>
      <c r="WBZ6" s="200"/>
      <c r="WCA6" s="200"/>
      <c r="WCB6" s="200"/>
      <c r="WCC6" s="200"/>
      <c r="WCD6" s="200"/>
      <c r="WCE6" s="200"/>
      <c r="WCF6" s="200"/>
      <c r="WCG6" s="200"/>
      <c r="WCH6" s="200"/>
      <c r="WCI6" s="200"/>
      <c r="WCJ6" s="200"/>
      <c r="WCK6" s="200"/>
      <c r="WCL6" s="200"/>
      <c r="WCM6" s="200"/>
      <c r="WCN6" s="200"/>
      <c r="WCO6" s="200"/>
      <c r="WCP6" s="200"/>
      <c r="WCQ6" s="200"/>
      <c r="WCR6" s="200"/>
      <c r="WCS6" s="200"/>
      <c r="WCT6" s="200"/>
      <c r="WCU6" s="200"/>
      <c r="WCV6" s="200"/>
      <c r="WCW6" s="200"/>
      <c r="WCX6" s="200"/>
      <c r="WCY6" s="200"/>
      <c r="WCZ6" s="200"/>
      <c r="WDA6" s="200"/>
      <c r="WDB6" s="200"/>
      <c r="WDC6" s="200"/>
      <c r="WDD6" s="200"/>
      <c r="WDE6" s="200"/>
      <c r="WDF6" s="200"/>
      <c r="WDG6" s="200"/>
      <c r="WDH6" s="200"/>
      <c r="WDI6" s="200"/>
      <c r="WDJ6" s="200"/>
      <c r="WDK6" s="200"/>
      <c r="WDL6" s="200"/>
      <c r="WDM6" s="200"/>
      <c r="WDN6" s="200"/>
      <c r="WDO6" s="200"/>
      <c r="WDP6" s="200"/>
      <c r="WDQ6" s="200"/>
      <c r="WDR6" s="200"/>
      <c r="WDS6" s="200"/>
      <c r="WDT6" s="200"/>
      <c r="WDU6" s="200"/>
      <c r="WDV6" s="200"/>
      <c r="WDW6" s="200"/>
      <c r="WDX6" s="200"/>
      <c r="WDY6" s="200"/>
      <c r="WDZ6" s="200"/>
      <c r="WEA6" s="200"/>
      <c r="WEB6" s="200"/>
      <c r="WEC6" s="200"/>
      <c r="WED6" s="200"/>
      <c r="WEE6" s="200"/>
      <c r="WEF6" s="200"/>
      <c r="WEG6" s="200"/>
      <c r="WEH6" s="200"/>
      <c r="WEI6" s="200"/>
      <c r="WEJ6" s="200"/>
      <c r="WEK6" s="200"/>
      <c r="WEL6" s="200"/>
      <c r="WEM6" s="200"/>
      <c r="WEN6" s="200"/>
      <c r="WEO6" s="200"/>
      <c r="WEP6" s="200"/>
      <c r="WEQ6" s="200"/>
      <c r="WER6" s="200"/>
      <c r="WES6" s="200"/>
      <c r="WET6" s="200"/>
      <c r="WEU6" s="200"/>
      <c r="WEV6" s="200"/>
      <c r="WEW6" s="200"/>
      <c r="WEX6" s="200"/>
      <c r="WEY6" s="200"/>
      <c r="WEZ6" s="200"/>
      <c r="WFA6" s="200"/>
      <c r="WFB6" s="200"/>
      <c r="WFC6" s="200"/>
      <c r="WFD6" s="200"/>
      <c r="WFE6" s="200"/>
      <c r="WFF6" s="200"/>
      <c r="WFG6" s="200"/>
      <c r="WFH6" s="200"/>
      <c r="WFI6" s="200"/>
      <c r="WFJ6" s="200"/>
      <c r="WFK6" s="200"/>
      <c r="WFL6" s="200"/>
      <c r="WFM6" s="200"/>
      <c r="WFN6" s="200"/>
      <c r="WFO6" s="200"/>
      <c r="WFP6" s="200"/>
      <c r="WFQ6" s="200"/>
      <c r="WFR6" s="200"/>
      <c r="WFS6" s="200"/>
      <c r="WFT6" s="200"/>
      <c r="WFU6" s="200"/>
      <c r="WFV6" s="200"/>
      <c r="WFW6" s="200"/>
      <c r="WFX6" s="200"/>
      <c r="WFY6" s="200"/>
      <c r="WFZ6" s="200"/>
      <c r="WGA6" s="200"/>
      <c r="WGB6" s="200"/>
      <c r="WGC6" s="200"/>
      <c r="WGD6" s="200"/>
      <c r="WGE6" s="200"/>
      <c r="WGF6" s="200"/>
      <c r="WGG6" s="200"/>
      <c r="WGH6" s="200"/>
      <c r="WGI6" s="200"/>
      <c r="WGJ6" s="200"/>
      <c r="WGK6" s="200"/>
      <c r="WGL6" s="200"/>
      <c r="WGM6" s="200"/>
      <c r="WGN6" s="200"/>
      <c r="WGO6" s="200"/>
      <c r="WGP6" s="200"/>
      <c r="WGQ6" s="200"/>
      <c r="WGR6" s="200"/>
      <c r="WGS6" s="200"/>
      <c r="WGT6" s="200"/>
      <c r="WGU6" s="200"/>
      <c r="WGV6" s="200"/>
      <c r="WGW6" s="200"/>
      <c r="WGX6" s="200"/>
      <c r="WGY6" s="200"/>
      <c r="WGZ6" s="200"/>
      <c r="WHA6" s="200"/>
      <c r="WHB6" s="200"/>
      <c r="WHC6" s="200"/>
      <c r="WHD6" s="200"/>
      <c r="WHE6" s="200"/>
      <c r="WHF6" s="200"/>
      <c r="WHG6" s="200"/>
      <c r="WHH6" s="200"/>
      <c r="WHI6" s="200"/>
      <c r="WHJ6" s="200"/>
      <c r="WHK6" s="200"/>
      <c r="WHL6" s="200"/>
      <c r="WHM6" s="200"/>
      <c r="WHN6" s="200"/>
      <c r="WHO6" s="200"/>
      <c r="WHP6" s="200"/>
      <c r="WHQ6" s="200"/>
      <c r="WHR6" s="200"/>
      <c r="WHS6" s="200"/>
      <c r="WHT6" s="200"/>
      <c r="WHU6" s="200"/>
      <c r="WHV6" s="200"/>
      <c r="WHW6" s="200"/>
      <c r="WHX6" s="200"/>
      <c r="WHY6" s="200"/>
      <c r="WHZ6" s="200"/>
      <c r="WIA6" s="200"/>
      <c r="WIB6" s="200"/>
      <c r="WIC6" s="200"/>
      <c r="WID6" s="200"/>
      <c r="WIE6" s="200"/>
      <c r="WIF6" s="200"/>
      <c r="WIG6" s="200"/>
      <c r="WIH6" s="200"/>
      <c r="WII6" s="200"/>
      <c r="WIJ6" s="200"/>
      <c r="WIK6" s="200"/>
      <c r="WIL6" s="200"/>
      <c r="WIM6" s="200"/>
      <c r="WIN6" s="200"/>
      <c r="WIO6" s="200"/>
      <c r="WIP6" s="200"/>
      <c r="WIQ6" s="200"/>
      <c r="WIR6" s="200"/>
      <c r="WIS6" s="200"/>
      <c r="WIT6" s="200"/>
      <c r="WIU6" s="200"/>
      <c r="WIV6" s="200"/>
      <c r="WIW6" s="200"/>
      <c r="WIX6" s="200"/>
      <c r="WIY6" s="200"/>
      <c r="WIZ6" s="200"/>
      <c r="WJA6" s="200"/>
      <c r="WJB6" s="200"/>
      <c r="WJC6" s="200"/>
      <c r="WJD6" s="200"/>
      <c r="WJE6" s="200"/>
      <c r="WJF6" s="200"/>
      <c r="WJG6" s="200"/>
      <c r="WJH6" s="200"/>
      <c r="WJI6" s="200"/>
      <c r="WJJ6" s="200"/>
      <c r="WJK6" s="200"/>
      <c r="WJL6" s="200"/>
      <c r="WJM6" s="200"/>
      <c r="WJN6" s="200"/>
      <c r="WJO6" s="200"/>
      <c r="WJP6" s="200"/>
      <c r="WJQ6" s="200"/>
      <c r="WJR6" s="200"/>
      <c r="WJS6" s="200"/>
      <c r="WJT6" s="200"/>
      <c r="WJU6" s="200"/>
      <c r="WJV6" s="200"/>
      <c r="WJW6" s="200"/>
      <c r="WJX6" s="200"/>
      <c r="WJY6" s="200"/>
      <c r="WJZ6" s="200"/>
      <c r="WKA6" s="200"/>
      <c r="WKB6" s="200"/>
      <c r="WKC6" s="200"/>
      <c r="WKD6" s="200"/>
      <c r="WKE6" s="200"/>
      <c r="WKF6" s="200"/>
      <c r="WKG6" s="200"/>
      <c r="WKH6" s="200"/>
      <c r="WKI6" s="200"/>
      <c r="WKJ6" s="200"/>
      <c r="WKK6" s="200"/>
      <c r="WKL6" s="200"/>
      <c r="WKM6" s="200"/>
      <c r="WKN6" s="200"/>
      <c r="WKO6" s="200"/>
      <c r="WKP6" s="200"/>
      <c r="WKQ6" s="200"/>
      <c r="WKR6" s="200"/>
      <c r="WKS6" s="200"/>
      <c r="WKT6" s="200"/>
      <c r="WKU6" s="200"/>
      <c r="WKV6" s="200"/>
      <c r="WKW6" s="200"/>
      <c r="WKX6" s="200"/>
      <c r="WKY6" s="200"/>
      <c r="WKZ6" s="200"/>
      <c r="WLA6" s="200"/>
      <c r="WLB6" s="200"/>
      <c r="WLC6" s="200"/>
      <c r="WLD6" s="200"/>
      <c r="WLE6" s="200"/>
      <c r="WLF6" s="200"/>
      <c r="WLG6" s="200"/>
      <c r="WLH6" s="200"/>
      <c r="WLI6" s="200"/>
      <c r="WLJ6" s="200"/>
      <c r="WLK6" s="200"/>
      <c r="WLL6" s="200"/>
      <c r="WLM6" s="200"/>
      <c r="WLN6" s="200"/>
      <c r="WLO6" s="200"/>
      <c r="WLP6" s="200"/>
      <c r="WLQ6" s="200"/>
      <c r="WLR6" s="200"/>
      <c r="WLS6" s="200"/>
      <c r="WLT6" s="200"/>
      <c r="WLU6" s="200"/>
      <c r="WLV6" s="200"/>
      <c r="WLW6" s="200"/>
      <c r="WLX6" s="200"/>
      <c r="WLY6" s="200"/>
      <c r="WLZ6" s="200"/>
      <c r="WMA6" s="200"/>
      <c r="WMB6" s="200"/>
      <c r="WMC6" s="200"/>
      <c r="WMD6" s="200"/>
      <c r="WME6" s="200"/>
      <c r="WMF6" s="200"/>
      <c r="WMG6" s="200"/>
      <c r="WMH6" s="200"/>
      <c r="WMI6" s="200"/>
      <c r="WMJ6" s="200"/>
      <c r="WMK6" s="200"/>
      <c r="WML6" s="200"/>
      <c r="WMM6" s="200"/>
      <c r="WMN6" s="200"/>
      <c r="WMO6" s="200"/>
      <c r="WMP6" s="200"/>
      <c r="WMQ6" s="200"/>
      <c r="WMR6" s="200"/>
      <c r="WMS6" s="200"/>
      <c r="WMT6" s="200"/>
      <c r="WMU6" s="200"/>
      <c r="WMV6" s="200"/>
      <c r="WMW6" s="200"/>
      <c r="WMX6" s="200"/>
      <c r="WMY6" s="200"/>
      <c r="WMZ6" s="200"/>
      <c r="WNA6" s="200"/>
      <c r="WNB6" s="200"/>
      <c r="WNC6" s="200"/>
      <c r="WND6" s="200"/>
      <c r="WNE6" s="200"/>
      <c r="WNF6" s="200"/>
      <c r="WNG6" s="200"/>
      <c r="WNH6" s="200"/>
      <c r="WNI6" s="200"/>
      <c r="WNJ6" s="200"/>
      <c r="WNK6" s="200"/>
      <c r="WNL6" s="200"/>
      <c r="WNM6" s="200"/>
      <c r="WNN6" s="200"/>
      <c r="WNO6" s="200"/>
      <c r="WNP6" s="200"/>
      <c r="WNQ6" s="200"/>
      <c r="WNR6" s="200"/>
      <c r="WNS6" s="200"/>
      <c r="WNT6" s="200"/>
      <c r="WNU6" s="200"/>
      <c r="WNV6" s="200"/>
      <c r="WNW6" s="200"/>
      <c r="WNX6" s="200"/>
      <c r="WNY6" s="200"/>
      <c r="WNZ6" s="200"/>
      <c r="WOA6" s="200"/>
      <c r="WOB6" s="200"/>
      <c r="WOC6" s="200"/>
      <c r="WOD6" s="200"/>
      <c r="WOE6" s="200"/>
      <c r="WOF6" s="200"/>
      <c r="WOG6" s="200"/>
      <c r="WOH6" s="200"/>
      <c r="WOI6" s="200"/>
      <c r="WOJ6" s="200"/>
      <c r="WOK6" s="200"/>
      <c r="WOL6" s="200"/>
      <c r="WOM6" s="200"/>
      <c r="WON6" s="200"/>
      <c r="WOO6" s="200"/>
      <c r="WOP6" s="200"/>
      <c r="WOQ6" s="200"/>
      <c r="WOR6" s="200"/>
      <c r="WOS6" s="200"/>
      <c r="WOT6" s="200"/>
      <c r="WOU6" s="200"/>
      <c r="WOV6" s="200"/>
      <c r="WOW6" s="200"/>
      <c r="WOX6" s="200"/>
      <c r="WOY6" s="200"/>
      <c r="WOZ6" s="200"/>
      <c r="WPA6" s="200"/>
      <c r="WPB6" s="200"/>
      <c r="WPC6" s="200"/>
      <c r="WPD6" s="200"/>
      <c r="WPE6" s="200"/>
      <c r="WPF6" s="200"/>
      <c r="WPG6" s="200"/>
      <c r="WPH6" s="200"/>
      <c r="WPI6" s="200"/>
      <c r="WPJ6" s="200"/>
      <c r="WPK6" s="200"/>
      <c r="WPL6" s="200"/>
      <c r="WPM6" s="200"/>
      <c r="WPN6" s="200"/>
      <c r="WPO6" s="200"/>
      <c r="WPP6" s="200"/>
      <c r="WPQ6" s="200"/>
      <c r="WPR6" s="200"/>
      <c r="WPS6" s="200"/>
      <c r="WPT6" s="200"/>
      <c r="WPU6" s="200"/>
      <c r="WPV6" s="200"/>
      <c r="WPW6" s="200"/>
      <c r="WPX6" s="200"/>
      <c r="WPY6" s="200"/>
      <c r="WPZ6" s="200"/>
      <c r="WQA6" s="200"/>
      <c r="WQB6" s="200"/>
      <c r="WQC6" s="200"/>
      <c r="WQD6" s="200"/>
      <c r="WQE6" s="200"/>
      <c r="WQF6" s="200"/>
      <c r="WQG6" s="200"/>
      <c r="WQH6" s="200"/>
      <c r="WQI6" s="200"/>
      <c r="WQJ6" s="200"/>
      <c r="WQK6" s="200"/>
      <c r="WQL6" s="200"/>
      <c r="WQM6" s="200"/>
      <c r="WQN6" s="200"/>
      <c r="WQO6" s="200"/>
      <c r="WQP6" s="200"/>
      <c r="WQQ6" s="200"/>
      <c r="WQR6" s="200"/>
      <c r="WQS6" s="200"/>
      <c r="WQT6" s="200"/>
      <c r="WQU6" s="200"/>
      <c r="WQV6" s="200"/>
      <c r="WQW6" s="200"/>
      <c r="WQX6" s="200"/>
      <c r="WQY6" s="200"/>
      <c r="WQZ6" s="200"/>
      <c r="WRA6" s="200"/>
      <c r="WRB6" s="200"/>
      <c r="WRC6" s="200"/>
      <c r="WRD6" s="200"/>
      <c r="WRE6" s="200"/>
      <c r="WRF6" s="200"/>
      <c r="WRG6" s="200"/>
      <c r="WRH6" s="200"/>
      <c r="WRI6" s="200"/>
      <c r="WRJ6" s="200"/>
      <c r="WRK6" s="200"/>
      <c r="WRL6" s="200"/>
      <c r="WRM6" s="200"/>
      <c r="WRN6" s="200"/>
      <c r="WRO6" s="200"/>
      <c r="WRP6" s="200"/>
      <c r="WRQ6" s="200"/>
      <c r="WRR6" s="200"/>
      <c r="WRS6" s="200"/>
      <c r="WRT6" s="200"/>
      <c r="WRU6" s="200"/>
      <c r="WRV6" s="200"/>
      <c r="WRW6" s="200"/>
      <c r="WRX6" s="200"/>
      <c r="WRY6" s="200"/>
      <c r="WRZ6" s="200"/>
      <c r="WSA6" s="200"/>
      <c r="WSB6" s="200"/>
      <c r="WSC6" s="200"/>
      <c r="WSD6" s="200"/>
      <c r="WSE6" s="200"/>
      <c r="WSF6" s="200"/>
      <c r="WSG6" s="200"/>
      <c r="WSH6" s="200"/>
      <c r="WSI6" s="200"/>
      <c r="WSJ6" s="200"/>
      <c r="WSK6" s="200"/>
      <c r="WSL6" s="200"/>
      <c r="WSM6" s="200"/>
      <c r="WSN6" s="200"/>
      <c r="WSO6" s="200"/>
      <c r="WSP6" s="200"/>
      <c r="WSQ6" s="200"/>
      <c r="WSR6" s="200"/>
      <c r="WSS6" s="200"/>
      <c r="WST6" s="200"/>
      <c r="WSU6" s="200"/>
      <c r="WSV6" s="200"/>
      <c r="WSW6" s="200"/>
      <c r="WSX6" s="200"/>
      <c r="WSY6" s="200"/>
      <c r="WSZ6" s="200"/>
      <c r="WTA6" s="200"/>
      <c r="WTB6" s="200"/>
      <c r="WTC6" s="200"/>
      <c r="WTD6" s="200"/>
      <c r="WTE6" s="200"/>
      <c r="WTF6" s="200"/>
      <c r="WTG6" s="200"/>
      <c r="WTH6" s="200"/>
      <c r="WTI6" s="200"/>
      <c r="WTJ6" s="200"/>
      <c r="WTK6" s="200"/>
      <c r="WTL6" s="200"/>
      <c r="WTM6" s="200"/>
      <c r="WTN6" s="200"/>
      <c r="WTO6" s="200"/>
      <c r="WTP6" s="200"/>
      <c r="WTQ6" s="200"/>
      <c r="WTR6" s="200"/>
      <c r="WTS6" s="200"/>
      <c r="WTT6" s="200"/>
      <c r="WTU6" s="200"/>
      <c r="WTV6" s="200"/>
      <c r="WTW6" s="200"/>
      <c r="WTX6" s="200"/>
      <c r="WTY6" s="200"/>
      <c r="WTZ6" s="200"/>
      <c r="WUA6" s="200"/>
      <c r="WUB6" s="200"/>
      <c r="WUC6" s="200"/>
      <c r="WUD6" s="200"/>
      <c r="WUE6" s="200"/>
      <c r="WUF6" s="200"/>
      <c r="WUG6" s="200"/>
      <c r="WUH6" s="200"/>
      <c r="WUI6" s="200"/>
      <c r="WUJ6" s="200"/>
      <c r="WUK6" s="200"/>
      <c r="WUL6" s="200"/>
      <c r="WUM6" s="200"/>
      <c r="WUN6" s="200"/>
      <c r="WUO6" s="200"/>
      <c r="WUP6" s="200"/>
      <c r="WUQ6" s="200"/>
      <c r="WUR6" s="200"/>
      <c r="WUS6" s="200"/>
      <c r="WUT6" s="200"/>
      <c r="WUU6" s="200"/>
      <c r="WUV6" s="200"/>
      <c r="WUW6" s="200"/>
      <c r="WUX6" s="200"/>
      <c r="WUY6" s="200"/>
      <c r="WUZ6" s="200"/>
      <c r="WVA6" s="200"/>
      <c r="WVB6" s="200"/>
      <c r="WVC6" s="200"/>
      <c r="WVD6" s="200"/>
      <c r="WVE6" s="200"/>
      <c r="WVF6" s="200"/>
      <c r="WVG6" s="200"/>
      <c r="WVH6" s="200"/>
      <c r="WVI6" s="200"/>
      <c r="WVJ6" s="200"/>
      <c r="WVK6" s="200"/>
      <c r="WVL6" s="200"/>
      <c r="WVM6" s="200"/>
      <c r="WVN6" s="200"/>
      <c r="WVO6" s="200"/>
      <c r="WVP6" s="200"/>
      <c r="WVQ6" s="200"/>
      <c r="WVR6" s="200"/>
      <c r="WVS6" s="200"/>
      <c r="WVT6" s="200"/>
      <c r="WVU6" s="200"/>
      <c r="WVV6" s="200"/>
      <c r="WVW6" s="200"/>
      <c r="WVX6" s="200"/>
      <c r="WVY6" s="200"/>
      <c r="WVZ6" s="200"/>
      <c r="WWA6" s="200"/>
      <c r="WWB6" s="200"/>
      <c r="WWC6" s="200"/>
      <c r="WWD6" s="200"/>
      <c r="WWE6" s="200"/>
      <c r="WWF6" s="200"/>
      <c r="WWG6" s="200"/>
      <c r="WWH6" s="200"/>
      <c r="WWI6" s="200"/>
      <c r="WWJ6" s="200"/>
      <c r="WWK6" s="200"/>
      <c r="WWL6" s="200"/>
      <c r="WWM6" s="200"/>
      <c r="WWN6" s="200"/>
      <c r="WWO6" s="200"/>
      <c r="WWP6" s="200"/>
      <c r="WWQ6" s="200"/>
      <c r="WWR6" s="200"/>
      <c r="WWS6" s="200"/>
      <c r="WWT6" s="200"/>
      <c r="WWU6" s="200"/>
      <c r="WWV6" s="200"/>
      <c r="WWW6" s="200"/>
      <c r="WWX6" s="200"/>
      <c r="WWY6" s="200"/>
      <c r="WWZ6" s="200"/>
      <c r="WXA6" s="200"/>
      <c r="WXB6" s="200"/>
      <c r="WXC6" s="200"/>
      <c r="WXD6" s="200"/>
      <c r="WXE6" s="200"/>
      <c r="WXF6" s="200"/>
      <c r="WXG6" s="200"/>
      <c r="WXH6" s="200"/>
      <c r="WXI6" s="200"/>
      <c r="WXJ6" s="200"/>
      <c r="WXK6" s="200"/>
      <c r="WXL6" s="200"/>
      <c r="WXM6" s="200"/>
      <c r="WXN6" s="200"/>
      <c r="WXO6" s="200"/>
      <c r="WXP6" s="200"/>
      <c r="WXQ6" s="200"/>
      <c r="WXR6" s="200"/>
      <c r="WXS6" s="200"/>
      <c r="WXT6" s="200"/>
      <c r="WXU6" s="200"/>
      <c r="WXV6" s="200"/>
      <c r="WXW6" s="200"/>
      <c r="WXX6" s="200"/>
      <c r="WXY6" s="200"/>
      <c r="WXZ6" s="200"/>
      <c r="WYA6" s="200"/>
      <c r="WYB6" s="200"/>
      <c r="WYC6" s="200"/>
      <c r="WYD6" s="200"/>
      <c r="WYE6" s="200"/>
      <c r="WYF6" s="200"/>
      <c r="WYG6" s="200"/>
      <c r="WYH6" s="200"/>
      <c r="WYI6" s="200"/>
      <c r="WYJ6" s="200"/>
      <c r="WYK6" s="200"/>
      <c r="WYL6" s="200"/>
      <c r="WYM6" s="200"/>
      <c r="WYN6" s="200"/>
      <c r="WYO6" s="200"/>
      <c r="WYP6" s="200"/>
      <c r="WYQ6" s="200"/>
      <c r="WYR6" s="200"/>
      <c r="WYS6" s="200"/>
      <c r="WYT6" s="200"/>
      <c r="WYU6" s="200"/>
      <c r="WYV6" s="200"/>
      <c r="WYW6" s="200"/>
      <c r="WYX6" s="200"/>
      <c r="WYY6" s="200"/>
      <c r="WYZ6" s="200"/>
      <c r="WZA6" s="200"/>
      <c r="WZB6" s="200"/>
      <c r="WZC6" s="200"/>
      <c r="WZD6" s="200"/>
      <c r="WZE6" s="200"/>
      <c r="WZF6" s="200"/>
      <c r="WZG6" s="200"/>
      <c r="WZH6" s="200"/>
      <c r="WZI6" s="200"/>
      <c r="WZJ6" s="200"/>
      <c r="WZK6" s="200"/>
      <c r="WZL6" s="200"/>
      <c r="WZM6" s="200"/>
      <c r="WZN6" s="200"/>
      <c r="WZO6" s="200"/>
      <c r="WZP6" s="200"/>
      <c r="WZQ6" s="200"/>
      <c r="WZR6" s="200"/>
      <c r="WZS6" s="200"/>
      <c r="WZT6" s="200"/>
      <c r="WZU6" s="200"/>
      <c r="WZV6" s="200"/>
      <c r="WZW6" s="200"/>
      <c r="WZX6" s="200"/>
      <c r="WZY6" s="200"/>
      <c r="WZZ6" s="200"/>
      <c r="XAA6" s="200"/>
      <c r="XAB6" s="200"/>
      <c r="XAC6" s="200"/>
      <c r="XAD6" s="200"/>
      <c r="XAE6" s="200"/>
      <c r="XAF6" s="200"/>
      <c r="XAG6" s="200"/>
      <c r="XAH6" s="200"/>
      <c r="XAI6" s="200"/>
      <c r="XAJ6" s="200"/>
      <c r="XAK6" s="200"/>
      <c r="XAL6" s="200"/>
      <c r="XAM6" s="200"/>
      <c r="XAN6" s="200"/>
      <c r="XAO6" s="200"/>
      <c r="XAP6" s="200"/>
      <c r="XAQ6" s="200"/>
      <c r="XAR6" s="200"/>
      <c r="XAS6" s="200"/>
      <c r="XAT6" s="200"/>
      <c r="XAU6" s="200"/>
      <c r="XAV6" s="200"/>
      <c r="XAW6" s="200"/>
      <c r="XAX6" s="200"/>
      <c r="XAY6" s="200"/>
      <c r="XAZ6" s="200"/>
      <c r="XBA6" s="200"/>
      <c r="XBB6" s="200"/>
      <c r="XBC6" s="200"/>
      <c r="XBD6" s="200"/>
      <c r="XBE6" s="200"/>
      <c r="XBF6" s="200"/>
      <c r="XBG6" s="200"/>
      <c r="XBH6" s="200"/>
      <c r="XBI6" s="200"/>
      <c r="XBJ6" s="200"/>
      <c r="XBK6" s="200"/>
      <c r="XBL6" s="200"/>
      <c r="XBM6" s="200"/>
      <c r="XBN6" s="200"/>
      <c r="XBO6" s="200"/>
      <c r="XBP6" s="200"/>
      <c r="XBQ6" s="200"/>
      <c r="XBR6" s="200"/>
      <c r="XBS6" s="200"/>
      <c r="XBT6" s="200"/>
      <c r="XBU6" s="200"/>
      <c r="XBV6" s="200"/>
      <c r="XBW6" s="200"/>
      <c r="XBX6" s="200"/>
      <c r="XBY6" s="200"/>
      <c r="XBZ6" s="200"/>
      <c r="XCA6" s="200"/>
      <c r="XCB6" s="200"/>
      <c r="XCC6" s="200"/>
      <c r="XCD6" s="200"/>
      <c r="XCE6" s="200"/>
      <c r="XCF6" s="200"/>
      <c r="XCG6" s="200"/>
      <c r="XCH6" s="200"/>
      <c r="XCI6" s="200"/>
      <c r="XCJ6" s="200"/>
      <c r="XCK6" s="200"/>
      <c r="XCL6" s="200"/>
      <c r="XCM6" s="200"/>
      <c r="XCN6" s="200"/>
      <c r="XCO6" s="200"/>
      <c r="XCP6" s="200"/>
      <c r="XCQ6" s="200"/>
      <c r="XCR6" s="200"/>
      <c r="XCS6" s="200"/>
      <c r="XCT6" s="200"/>
      <c r="XCU6" s="200"/>
      <c r="XCV6" s="200"/>
      <c r="XCW6" s="200"/>
      <c r="XCX6" s="200"/>
      <c r="XCY6" s="200"/>
      <c r="XCZ6" s="200"/>
      <c r="XDA6" s="200"/>
      <c r="XDB6" s="200"/>
      <c r="XDC6" s="200"/>
      <c r="XDD6" s="200"/>
      <c r="XDE6" s="200"/>
      <c r="XDF6" s="200"/>
      <c r="XDG6" s="200"/>
      <c r="XDH6" s="200"/>
      <c r="XDI6" s="200"/>
      <c r="XDJ6" s="200"/>
      <c r="XDK6" s="200"/>
      <c r="XDL6" s="200"/>
      <c r="XDM6" s="200"/>
      <c r="XDN6" s="200"/>
      <c r="XDO6" s="200"/>
      <c r="XDP6" s="200"/>
      <c r="XDQ6" s="200"/>
      <c r="XDR6" s="200"/>
      <c r="XDS6" s="200"/>
      <c r="XDT6" s="200"/>
      <c r="XDU6" s="200"/>
      <c r="XDV6" s="200"/>
      <c r="XDW6" s="200"/>
      <c r="XDX6" s="200"/>
      <c r="XDY6" s="200"/>
    </row>
    <row r="7" s="186" customFormat="1" ht="26.25" customHeight="1" spans="1:16">
      <c r="A7" s="69"/>
      <c r="B7" s="73" t="s">
        <v>1211</v>
      </c>
      <c r="C7" s="191">
        <f>C8+C74</f>
        <v>44017.5315</v>
      </c>
      <c r="D7" s="191">
        <f t="shared" ref="D7:N7" si="2">D8+D74</f>
        <v>0</v>
      </c>
      <c r="E7" s="191">
        <f t="shared" si="2"/>
        <v>1462.28</v>
      </c>
      <c r="F7" s="191">
        <f t="shared" si="2"/>
        <v>15125</v>
      </c>
      <c r="G7" s="191">
        <f t="shared" si="2"/>
        <v>0</v>
      </c>
      <c r="H7" s="191">
        <f t="shared" si="2"/>
        <v>0</v>
      </c>
      <c r="I7" s="191">
        <f t="shared" si="2"/>
        <v>8873.7216</v>
      </c>
      <c r="J7" s="191">
        <f t="shared" si="2"/>
        <v>323</v>
      </c>
      <c r="K7" s="191">
        <f t="shared" si="2"/>
        <v>-308.4</v>
      </c>
      <c r="L7" s="191">
        <f t="shared" si="2"/>
        <v>-590</v>
      </c>
      <c r="M7" s="191">
        <f t="shared" si="2"/>
        <v>0</v>
      </c>
      <c r="N7" s="191">
        <f t="shared" si="2"/>
        <v>-12799.7374</v>
      </c>
      <c r="O7" s="199"/>
      <c r="P7" s="200">
        <f t="shared" si="1"/>
        <v>44017.5315</v>
      </c>
    </row>
    <row r="8" s="2" customFormat="1" ht="26.25" customHeight="1" spans="1:16">
      <c r="A8" s="74" t="s">
        <v>8</v>
      </c>
      <c r="B8" s="75" t="s">
        <v>747</v>
      </c>
      <c r="C8" s="192">
        <f>C9+C19+C35+C41+C57</f>
        <v>-3032.875</v>
      </c>
      <c r="D8" s="192">
        <f t="shared" ref="D8:N8" si="3">D9+D19+D35+D41+D57</f>
        <v>0</v>
      </c>
      <c r="E8" s="192">
        <f t="shared" si="3"/>
        <v>-32</v>
      </c>
      <c r="F8" s="192">
        <f t="shared" si="3"/>
        <v>3515</v>
      </c>
      <c r="G8" s="192">
        <f t="shared" si="3"/>
        <v>0</v>
      </c>
      <c r="H8" s="192">
        <f t="shared" si="3"/>
        <v>0</v>
      </c>
      <c r="I8" s="192">
        <f t="shared" si="3"/>
        <v>0</v>
      </c>
      <c r="J8" s="192">
        <f t="shared" si="3"/>
        <v>0</v>
      </c>
      <c r="K8" s="192">
        <f t="shared" si="3"/>
        <v>-348.4</v>
      </c>
      <c r="L8" s="192">
        <f t="shared" si="3"/>
        <v>-40</v>
      </c>
      <c r="M8" s="192">
        <f t="shared" si="3"/>
        <v>0</v>
      </c>
      <c r="N8" s="192">
        <f t="shared" si="3"/>
        <v>-7323</v>
      </c>
      <c r="O8" s="201"/>
      <c r="P8" s="200">
        <f t="shared" si="1"/>
        <v>-3032.875</v>
      </c>
    </row>
    <row r="9" s="2" customFormat="1" ht="26.25" customHeight="1" spans="1:16">
      <c r="A9" s="77"/>
      <c r="B9" s="78" t="s">
        <v>748</v>
      </c>
      <c r="C9" s="193">
        <f>C10+C14</f>
        <v>-2.57</v>
      </c>
      <c r="D9" s="193">
        <f t="shared" ref="D9:N9" si="4">D10+D14</f>
        <v>0</v>
      </c>
      <c r="E9" s="193">
        <f t="shared" si="4"/>
        <v>0</v>
      </c>
      <c r="F9" s="193">
        <f t="shared" si="4"/>
        <v>0</v>
      </c>
      <c r="G9" s="193">
        <f t="shared" si="4"/>
        <v>0</v>
      </c>
      <c r="H9" s="193">
        <f t="shared" si="4"/>
        <v>0</v>
      </c>
      <c r="I9" s="193">
        <f t="shared" si="4"/>
        <v>0</v>
      </c>
      <c r="J9" s="193">
        <f t="shared" si="4"/>
        <v>0</v>
      </c>
      <c r="K9" s="193">
        <f t="shared" si="4"/>
        <v>0</v>
      </c>
      <c r="L9" s="193">
        <f t="shared" si="4"/>
        <v>0</v>
      </c>
      <c r="M9" s="193">
        <f t="shared" si="4"/>
        <v>0</v>
      </c>
      <c r="N9" s="193">
        <f t="shared" si="4"/>
        <v>0</v>
      </c>
      <c r="O9" s="96"/>
      <c r="P9" s="200">
        <f t="shared" si="1"/>
        <v>-2.57</v>
      </c>
    </row>
    <row r="10" s="2" customFormat="1" ht="26.25" customHeight="1" spans="1:16">
      <c r="A10" s="80"/>
      <c r="B10" s="81" t="s">
        <v>1212</v>
      </c>
      <c r="C10" s="194">
        <f>SUM(C11:C13)</f>
        <v>-5.5</v>
      </c>
      <c r="D10" s="194">
        <f t="shared" ref="D10:N10" si="5">SUM(D11:D13)</f>
        <v>0</v>
      </c>
      <c r="E10" s="194">
        <f t="shared" si="5"/>
        <v>0</v>
      </c>
      <c r="F10" s="194">
        <f t="shared" si="5"/>
        <v>0</v>
      </c>
      <c r="G10" s="194">
        <f t="shared" si="5"/>
        <v>0</v>
      </c>
      <c r="H10" s="194">
        <f t="shared" si="5"/>
        <v>0</v>
      </c>
      <c r="I10" s="194">
        <f t="shared" si="5"/>
        <v>0</v>
      </c>
      <c r="J10" s="194">
        <f t="shared" si="5"/>
        <v>0</v>
      </c>
      <c r="K10" s="194">
        <f t="shared" si="5"/>
        <v>0</v>
      </c>
      <c r="L10" s="194">
        <f t="shared" si="5"/>
        <v>0</v>
      </c>
      <c r="M10" s="194">
        <f t="shared" si="5"/>
        <v>0</v>
      </c>
      <c r="N10" s="194">
        <f t="shared" si="5"/>
        <v>0</v>
      </c>
      <c r="O10" s="202"/>
      <c r="P10" s="200">
        <f t="shared" si="1"/>
        <v>-5.5</v>
      </c>
    </row>
    <row r="11" s="2" customFormat="1" ht="26.25" customHeight="1" spans="1:16">
      <c r="A11" s="19" t="s">
        <v>749</v>
      </c>
      <c r="B11" s="27" t="s">
        <v>1213</v>
      </c>
      <c r="C11" s="191">
        <v>-1</v>
      </c>
      <c r="D11" s="195"/>
      <c r="E11" s="195"/>
      <c r="F11" s="195"/>
      <c r="G11" s="195"/>
      <c r="H11" s="195"/>
      <c r="I11" s="195"/>
      <c r="J11" s="195"/>
      <c r="K11" s="195"/>
      <c r="L11" s="195"/>
      <c r="M11" s="195"/>
      <c r="N11" s="195"/>
      <c r="O11" s="22"/>
      <c r="P11" s="200">
        <f t="shared" si="1"/>
        <v>-1</v>
      </c>
    </row>
    <row r="12" s="2" customFormat="1" ht="26.25" customHeight="1" spans="1:16">
      <c r="A12" s="19">
        <v>901001</v>
      </c>
      <c r="B12" s="27" t="s">
        <v>1214</v>
      </c>
      <c r="C12" s="191">
        <v>-1</v>
      </c>
      <c r="D12" s="195"/>
      <c r="E12" s="195"/>
      <c r="F12" s="195"/>
      <c r="G12" s="195"/>
      <c r="H12" s="195"/>
      <c r="I12" s="195"/>
      <c r="J12" s="195"/>
      <c r="K12" s="195"/>
      <c r="L12" s="195"/>
      <c r="M12" s="195"/>
      <c r="N12" s="195"/>
      <c r="O12" s="22"/>
      <c r="P12" s="200">
        <f t="shared" si="1"/>
        <v>-1</v>
      </c>
    </row>
    <row r="13" s="2" customFormat="1" ht="26.25" customHeight="1" spans="1:16">
      <c r="A13" s="19" t="s">
        <v>749</v>
      </c>
      <c r="B13" s="27" t="s">
        <v>1215</v>
      </c>
      <c r="C13" s="191">
        <v>-3.5</v>
      </c>
      <c r="D13" s="195"/>
      <c r="E13" s="195"/>
      <c r="F13" s="195"/>
      <c r="G13" s="195"/>
      <c r="H13" s="195"/>
      <c r="I13" s="195"/>
      <c r="J13" s="195"/>
      <c r="K13" s="195"/>
      <c r="L13" s="195"/>
      <c r="M13" s="195"/>
      <c r="N13" s="195"/>
      <c r="O13" s="22"/>
      <c r="P13" s="200">
        <f t="shared" si="1"/>
        <v>-3.5</v>
      </c>
    </row>
    <row r="14" s="2" customFormat="1" ht="26.25" customHeight="1" spans="1:16">
      <c r="A14" s="80" t="s">
        <v>1216</v>
      </c>
      <c r="B14" s="81" t="s">
        <v>1217</v>
      </c>
      <c r="C14" s="194">
        <f>SUM(C15:C18)</f>
        <v>2.93</v>
      </c>
      <c r="D14" s="194">
        <f t="shared" ref="D14:N14" si="6">SUM(D15:D18)</f>
        <v>0</v>
      </c>
      <c r="E14" s="194">
        <f t="shared" si="6"/>
        <v>0</v>
      </c>
      <c r="F14" s="194">
        <f t="shared" si="6"/>
        <v>0</v>
      </c>
      <c r="G14" s="194">
        <f t="shared" si="6"/>
        <v>0</v>
      </c>
      <c r="H14" s="194">
        <f t="shared" si="6"/>
        <v>0</v>
      </c>
      <c r="I14" s="194">
        <f t="shared" si="6"/>
        <v>0</v>
      </c>
      <c r="J14" s="194">
        <f t="shared" si="6"/>
        <v>0</v>
      </c>
      <c r="K14" s="194">
        <f t="shared" si="6"/>
        <v>0</v>
      </c>
      <c r="L14" s="194">
        <f t="shared" si="6"/>
        <v>0</v>
      </c>
      <c r="M14" s="194">
        <f t="shared" si="6"/>
        <v>0</v>
      </c>
      <c r="N14" s="194">
        <f t="shared" si="6"/>
        <v>0</v>
      </c>
      <c r="O14" s="202"/>
      <c r="P14" s="200">
        <f t="shared" si="1"/>
        <v>2.93</v>
      </c>
    </row>
    <row r="15" s="2" customFormat="1" ht="26.25" customHeight="1" spans="1:16">
      <c r="A15" s="19" t="s">
        <v>751</v>
      </c>
      <c r="B15" s="27" t="s">
        <v>1218</v>
      </c>
      <c r="C15" s="191">
        <v>-0.843</v>
      </c>
      <c r="D15" s="195"/>
      <c r="E15" s="195"/>
      <c r="F15" s="195"/>
      <c r="G15" s="195"/>
      <c r="H15" s="195"/>
      <c r="I15" s="195"/>
      <c r="J15" s="195"/>
      <c r="K15" s="195"/>
      <c r="L15" s="195"/>
      <c r="M15" s="195"/>
      <c r="N15" s="195"/>
      <c r="O15" s="98"/>
      <c r="P15" s="200">
        <f t="shared" si="1"/>
        <v>-0.843</v>
      </c>
    </row>
    <row r="16" s="2" customFormat="1" ht="26.25" customHeight="1" spans="1:16">
      <c r="A16" s="19" t="s">
        <v>751</v>
      </c>
      <c r="B16" s="83" t="s">
        <v>1219</v>
      </c>
      <c r="C16" s="191">
        <v>-2</v>
      </c>
      <c r="D16" s="196"/>
      <c r="E16" s="196"/>
      <c r="F16" s="196"/>
      <c r="G16" s="196"/>
      <c r="H16" s="196"/>
      <c r="I16" s="196"/>
      <c r="J16" s="196"/>
      <c r="K16" s="196"/>
      <c r="L16" s="196"/>
      <c r="M16" s="196"/>
      <c r="N16" s="196"/>
      <c r="O16" s="99"/>
      <c r="P16" s="200">
        <f t="shared" si="1"/>
        <v>-2</v>
      </c>
    </row>
    <row r="17" s="54" customFormat="1" ht="26.25" customHeight="1" spans="1:223">
      <c r="A17" s="19" t="s">
        <v>751</v>
      </c>
      <c r="B17" s="27" t="s">
        <v>956</v>
      </c>
      <c r="C17" s="191">
        <v>6</v>
      </c>
      <c r="D17" s="195"/>
      <c r="E17" s="195"/>
      <c r="F17" s="195"/>
      <c r="G17" s="195"/>
      <c r="H17" s="195"/>
      <c r="I17" s="195"/>
      <c r="J17" s="195"/>
      <c r="K17" s="195"/>
      <c r="L17" s="195"/>
      <c r="M17" s="195"/>
      <c r="N17" s="195"/>
      <c r="O17" s="100"/>
      <c r="P17" s="200">
        <f t="shared" si="1"/>
        <v>6</v>
      </c>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c r="BZ17" s="53"/>
      <c r="CA17" s="53"/>
      <c r="CB17" s="53"/>
      <c r="CC17" s="53"/>
      <c r="CD17" s="53"/>
      <c r="CE17" s="53"/>
      <c r="CF17" s="53"/>
      <c r="CG17" s="53"/>
      <c r="CH17" s="53"/>
      <c r="CI17" s="53"/>
      <c r="CJ17" s="53"/>
      <c r="CK17" s="53"/>
      <c r="CL17" s="53"/>
      <c r="CM17" s="53"/>
      <c r="CN17" s="53"/>
      <c r="CO17" s="53"/>
      <c r="CP17" s="53"/>
      <c r="CQ17" s="53"/>
      <c r="CR17" s="53"/>
      <c r="CS17" s="53"/>
      <c r="CT17" s="53"/>
      <c r="CU17" s="53"/>
      <c r="CV17" s="53"/>
      <c r="CW17" s="53"/>
      <c r="CX17" s="53"/>
      <c r="CY17" s="53"/>
      <c r="CZ17" s="53"/>
      <c r="DA17" s="53"/>
      <c r="DB17" s="53"/>
      <c r="DC17" s="53"/>
      <c r="DD17" s="53"/>
      <c r="DE17" s="53"/>
      <c r="DF17" s="53"/>
      <c r="DG17" s="53"/>
      <c r="DH17" s="53"/>
      <c r="DI17" s="53"/>
      <c r="DJ17" s="53"/>
      <c r="DK17" s="53"/>
      <c r="DL17" s="53"/>
      <c r="DM17" s="53"/>
      <c r="DN17" s="53"/>
      <c r="DO17" s="53"/>
      <c r="DP17" s="53"/>
      <c r="DQ17" s="53"/>
      <c r="DR17" s="53"/>
      <c r="DS17" s="53"/>
      <c r="DT17" s="53"/>
      <c r="DU17" s="53"/>
      <c r="DV17" s="53"/>
      <c r="DW17" s="53"/>
      <c r="DX17" s="53"/>
      <c r="DY17" s="53"/>
      <c r="DZ17" s="53"/>
      <c r="EA17" s="53"/>
      <c r="EB17" s="53"/>
      <c r="EC17" s="53"/>
      <c r="ED17" s="53"/>
      <c r="EE17" s="53"/>
      <c r="EF17" s="53"/>
      <c r="EG17" s="53"/>
      <c r="EH17" s="53"/>
      <c r="EI17" s="53"/>
      <c r="EJ17" s="53"/>
      <c r="EK17" s="53"/>
      <c r="EL17" s="53"/>
      <c r="EM17" s="53"/>
      <c r="EN17" s="53"/>
      <c r="EO17" s="53"/>
      <c r="EP17" s="53"/>
      <c r="EQ17" s="53"/>
      <c r="ER17" s="53"/>
      <c r="ES17" s="53"/>
      <c r="ET17" s="53"/>
      <c r="EU17" s="53"/>
      <c r="EV17" s="53"/>
      <c r="EW17" s="53"/>
      <c r="EX17" s="53"/>
      <c r="EY17" s="53"/>
      <c r="EZ17" s="53"/>
      <c r="FA17" s="53"/>
      <c r="FB17" s="53"/>
      <c r="FC17" s="53"/>
      <c r="FD17" s="53"/>
      <c r="FE17" s="53"/>
      <c r="FF17" s="53"/>
      <c r="FG17" s="53"/>
      <c r="FH17" s="53"/>
      <c r="FI17" s="53"/>
      <c r="FJ17" s="53"/>
      <c r="FK17" s="53"/>
      <c r="FL17" s="53"/>
      <c r="FM17" s="53"/>
      <c r="FN17" s="53"/>
      <c r="FO17" s="53"/>
      <c r="FP17" s="53"/>
      <c r="FQ17" s="53"/>
      <c r="FR17" s="53"/>
      <c r="FS17" s="53"/>
      <c r="FT17" s="53"/>
      <c r="FU17" s="53"/>
      <c r="FV17" s="53"/>
      <c r="FW17" s="53"/>
      <c r="FX17" s="53"/>
      <c r="FY17" s="53"/>
      <c r="FZ17" s="53"/>
      <c r="GA17" s="53"/>
      <c r="GB17" s="53"/>
      <c r="GC17" s="53"/>
      <c r="GD17" s="53"/>
      <c r="GE17" s="53"/>
      <c r="GF17" s="53"/>
      <c r="GG17" s="53"/>
      <c r="GH17" s="53"/>
      <c r="GI17" s="53"/>
      <c r="GJ17" s="53"/>
      <c r="GK17" s="53"/>
      <c r="GL17" s="53"/>
      <c r="GM17" s="53"/>
      <c r="GN17" s="53"/>
      <c r="GO17" s="53"/>
      <c r="GP17" s="53"/>
      <c r="GQ17" s="53"/>
      <c r="GR17" s="53"/>
      <c r="GS17" s="53"/>
      <c r="GT17" s="53"/>
      <c r="GU17" s="53"/>
      <c r="GV17" s="53"/>
      <c r="GW17" s="53"/>
      <c r="GX17" s="53"/>
      <c r="GY17" s="53"/>
      <c r="GZ17" s="53"/>
      <c r="HA17" s="53"/>
      <c r="HB17" s="53"/>
      <c r="HC17" s="53"/>
      <c r="HD17" s="53"/>
      <c r="HE17" s="53"/>
      <c r="HF17" s="53"/>
      <c r="HG17" s="53"/>
      <c r="HH17" s="53"/>
      <c r="HI17" s="53"/>
      <c r="HJ17" s="53"/>
      <c r="HK17" s="53"/>
      <c r="HL17" s="53"/>
      <c r="HM17" s="53"/>
      <c r="HN17" s="53"/>
      <c r="HO17" s="53"/>
    </row>
    <row r="18" s="54" customFormat="1" ht="26.25" customHeight="1" spans="1:223">
      <c r="A18" s="19" t="s">
        <v>751</v>
      </c>
      <c r="B18" s="27" t="s">
        <v>1220</v>
      </c>
      <c r="C18" s="191">
        <v>-0.227</v>
      </c>
      <c r="D18" s="195"/>
      <c r="E18" s="195"/>
      <c r="F18" s="195"/>
      <c r="G18" s="195"/>
      <c r="H18" s="195"/>
      <c r="I18" s="195"/>
      <c r="J18" s="195"/>
      <c r="K18" s="195"/>
      <c r="L18" s="195"/>
      <c r="M18" s="195"/>
      <c r="N18" s="195"/>
      <c r="O18" s="101"/>
      <c r="P18" s="200">
        <f t="shared" si="1"/>
        <v>-0.227</v>
      </c>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c r="BP18" s="53"/>
      <c r="BQ18" s="53"/>
      <c r="BR18" s="53"/>
      <c r="BS18" s="53"/>
      <c r="BT18" s="53"/>
      <c r="BU18" s="53"/>
      <c r="BV18" s="53"/>
      <c r="BW18" s="53"/>
      <c r="BX18" s="53"/>
      <c r="BY18" s="53"/>
      <c r="BZ18" s="53"/>
      <c r="CA18" s="53"/>
      <c r="CB18" s="53"/>
      <c r="CC18" s="53"/>
      <c r="CD18" s="53"/>
      <c r="CE18" s="53"/>
      <c r="CF18" s="53"/>
      <c r="CG18" s="53"/>
      <c r="CH18" s="53"/>
      <c r="CI18" s="53"/>
      <c r="CJ18" s="53"/>
      <c r="CK18" s="53"/>
      <c r="CL18" s="53"/>
      <c r="CM18" s="53"/>
      <c r="CN18" s="53"/>
      <c r="CO18" s="53"/>
      <c r="CP18" s="53"/>
      <c r="CQ18" s="53"/>
      <c r="CR18" s="53"/>
      <c r="CS18" s="53"/>
      <c r="CT18" s="53"/>
      <c r="CU18" s="53"/>
      <c r="CV18" s="53"/>
      <c r="CW18" s="53"/>
      <c r="CX18" s="53"/>
      <c r="CY18" s="53"/>
      <c r="CZ18" s="53"/>
      <c r="DA18" s="53"/>
      <c r="DB18" s="53"/>
      <c r="DC18" s="53"/>
      <c r="DD18" s="53"/>
      <c r="DE18" s="53"/>
      <c r="DF18" s="53"/>
      <c r="DG18" s="53"/>
      <c r="DH18" s="53"/>
      <c r="DI18" s="53"/>
      <c r="DJ18" s="53"/>
      <c r="DK18" s="53"/>
      <c r="DL18" s="53"/>
      <c r="DM18" s="53"/>
      <c r="DN18" s="53"/>
      <c r="DO18" s="53"/>
      <c r="DP18" s="53"/>
      <c r="DQ18" s="53"/>
      <c r="DR18" s="53"/>
      <c r="DS18" s="53"/>
      <c r="DT18" s="53"/>
      <c r="DU18" s="53"/>
      <c r="DV18" s="53"/>
      <c r="DW18" s="53"/>
      <c r="DX18" s="53"/>
      <c r="DY18" s="53"/>
      <c r="DZ18" s="53"/>
      <c r="EA18" s="53"/>
      <c r="EB18" s="53"/>
      <c r="EC18" s="53"/>
      <c r="ED18" s="53"/>
      <c r="EE18" s="53"/>
      <c r="EF18" s="53"/>
      <c r="EG18" s="53"/>
      <c r="EH18" s="53"/>
      <c r="EI18" s="53"/>
      <c r="EJ18" s="53"/>
      <c r="EK18" s="53"/>
      <c r="EL18" s="53"/>
      <c r="EM18" s="53"/>
      <c r="EN18" s="53"/>
      <c r="EO18" s="53"/>
      <c r="EP18" s="53"/>
      <c r="EQ18" s="53"/>
      <c r="ER18" s="53"/>
      <c r="ES18" s="53"/>
      <c r="ET18" s="53"/>
      <c r="EU18" s="53"/>
      <c r="EV18" s="53"/>
      <c r="EW18" s="53"/>
      <c r="EX18" s="53"/>
      <c r="EY18" s="53"/>
      <c r="EZ18" s="53"/>
      <c r="FA18" s="53"/>
      <c r="FB18" s="53"/>
      <c r="FC18" s="53"/>
      <c r="FD18" s="53"/>
      <c r="FE18" s="53"/>
      <c r="FF18" s="53"/>
      <c r="FG18" s="53"/>
      <c r="FH18" s="53"/>
      <c r="FI18" s="53"/>
      <c r="FJ18" s="53"/>
      <c r="FK18" s="53"/>
      <c r="FL18" s="53"/>
      <c r="FM18" s="53"/>
      <c r="FN18" s="53"/>
      <c r="FO18" s="53"/>
      <c r="FP18" s="53"/>
      <c r="FQ18" s="53"/>
      <c r="FR18" s="53"/>
      <c r="FS18" s="53"/>
      <c r="FT18" s="53"/>
      <c r="FU18" s="53"/>
      <c r="FV18" s="53"/>
      <c r="FW18" s="53"/>
      <c r="FX18" s="53"/>
      <c r="FY18" s="53"/>
      <c r="FZ18" s="53"/>
      <c r="GA18" s="53"/>
      <c r="GB18" s="53"/>
      <c r="GC18" s="53"/>
      <c r="GD18" s="53"/>
      <c r="GE18" s="53"/>
      <c r="GF18" s="53"/>
      <c r="GG18" s="53"/>
      <c r="GH18" s="53"/>
      <c r="GI18" s="53"/>
      <c r="GJ18" s="53"/>
      <c r="GK18" s="53"/>
      <c r="GL18" s="53"/>
      <c r="GM18" s="53"/>
      <c r="GN18" s="53"/>
      <c r="GO18" s="53"/>
      <c r="GP18" s="53"/>
      <c r="GQ18" s="53"/>
      <c r="GR18" s="53"/>
      <c r="GS18" s="53"/>
      <c r="GT18" s="53"/>
      <c r="GU18" s="53"/>
      <c r="GV18" s="53"/>
      <c r="GW18" s="53"/>
      <c r="GX18" s="53"/>
      <c r="GY18" s="53"/>
      <c r="GZ18" s="53"/>
      <c r="HA18" s="53"/>
      <c r="HB18" s="53"/>
      <c r="HC18" s="53"/>
      <c r="HD18" s="53"/>
      <c r="HE18" s="53"/>
      <c r="HF18" s="53"/>
      <c r="HG18" s="53"/>
      <c r="HH18" s="53"/>
      <c r="HI18" s="53"/>
      <c r="HJ18" s="53"/>
      <c r="HK18" s="53"/>
      <c r="HL18" s="53"/>
      <c r="HM18" s="53"/>
      <c r="HN18" s="53"/>
      <c r="HO18" s="53"/>
    </row>
    <row r="19" s="53" customFormat="1" ht="26.25" customHeight="1" spans="1:16">
      <c r="A19" s="77" t="s">
        <v>1216</v>
      </c>
      <c r="B19" s="78" t="s">
        <v>755</v>
      </c>
      <c r="C19" s="193">
        <f>C20+C23+C26+C29</f>
        <v>59.165</v>
      </c>
      <c r="D19" s="193">
        <f t="shared" ref="D19:N19" si="7">D20+D23+D26+D29</f>
        <v>0</v>
      </c>
      <c r="E19" s="193">
        <f t="shared" si="7"/>
        <v>0</v>
      </c>
      <c r="F19" s="193">
        <f t="shared" si="7"/>
        <v>0</v>
      </c>
      <c r="G19" s="193">
        <f t="shared" si="7"/>
        <v>0</v>
      </c>
      <c r="H19" s="193">
        <f t="shared" si="7"/>
        <v>0</v>
      </c>
      <c r="I19" s="193">
        <f t="shared" si="7"/>
        <v>0</v>
      </c>
      <c r="J19" s="193">
        <f t="shared" si="7"/>
        <v>0</v>
      </c>
      <c r="K19" s="193">
        <f t="shared" si="7"/>
        <v>0</v>
      </c>
      <c r="L19" s="193">
        <f t="shared" si="7"/>
        <v>0</v>
      </c>
      <c r="M19" s="193">
        <f t="shared" si="7"/>
        <v>0</v>
      </c>
      <c r="N19" s="193">
        <f t="shared" si="7"/>
        <v>0</v>
      </c>
      <c r="O19" s="96"/>
      <c r="P19" s="200">
        <f t="shared" si="1"/>
        <v>59.165</v>
      </c>
    </row>
    <row r="20" s="53" customFormat="1" ht="26.25" customHeight="1" spans="1:16">
      <c r="A20" s="80" t="s">
        <v>1216</v>
      </c>
      <c r="B20" s="81" t="s">
        <v>1221</v>
      </c>
      <c r="C20" s="194">
        <f>SUM(C21:C22)</f>
        <v>0.890000000000001</v>
      </c>
      <c r="D20" s="194">
        <f t="shared" ref="D20:N20" si="8">SUM(D21:D22)</f>
        <v>0</v>
      </c>
      <c r="E20" s="194">
        <f t="shared" si="8"/>
        <v>0</v>
      </c>
      <c r="F20" s="194">
        <f t="shared" si="8"/>
        <v>0</v>
      </c>
      <c r="G20" s="194">
        <f t="shared" si="8"/>
        <v>0</v>
      </c>
      <c r="H20" s="194">
        <f t="shared" si="8"/>
        <v>0</v>
      </c>
      <c r="I20" s="194">
        <f t="shared" si="8"/>
        <v>0</v>
      </c>
      <c r="J20" s="194">
        <f t="shared" si="8"/>
        <v>0</v>
      </c>
      <c r="K20" s="194">
        <f t="shared" si="8"/>
        <v>0</v>
      </c>
      <c r="L20" s="194">
        <f t="shared" si="8"/>
        <v>0</v>
      </c>
      <c r="M20" s="194">
        <f t="shared" si="8"/>
        <v>0</v>
      </c>
      <c r="N20" s="194">
        <f t="shared" si="8"/>
        <v>0</v>
      </c>
      <c r="O20" s="202"/>
      <c r="P20" s="200">
        <f t="shared" si="1"/>
        <v>0.890000000000001</v>
      </c>
    </row>
    <row r="21" s="2" customFormat="1" ht="26.25" customHeight="1" spans="1:16">
      <c r="A21" s="87" t="s">
        <v>756</v>
      </c>
      <c r="B21" s="27" t="s">
        <v>1222</v>
      </c>
      <c r="C21" s="191">
        <v>79.43</v>
      </c>
      <c r="D21" s="195"/>
      <c r="E21" s="195"/>
      <c r="F21" s="195"/>
      <c r="G21" s="195"/>
      <c r="H21" s="195"/>
      <c r="I21" s="195"/>
      <c r="J21" s="195"/>
      <c r="K21" s="195"/>
      <c r="L21" s="195"/>
      <c r="M21" s="195"/>
      <c r="N21" s="195"/>
      <c r="O21" s="22" t="s">
        <v>1223</v>
      </c>
      <c r="P21" s="200">
        <f t="shared" si="1"/>
        <v>79.43</v>
      </c>
    </row>
    <row r="22" s="2" customFormat="1" ht="26.25" customHeight="1" spans="1:16">
      <c r="A22" s="23" t="s">
        <v>756</v>
      </c>
      <c r="B22" s="27" t="s">
        <v>1224</v>
      </c>
      <c r="C22" s="191">
        <v>-78.54</v>
      </c>
      <c r="D22" s="195"/>
      <c r="E22" s="195"/>
      <c r="F22" s="195"/>
      <c r="G22" s="195"/>
      <c r="H22" s="195"/>
      <c r="I22" s="195"/>
      <c r="J22" s="195"/>
      <c r="K22" s="195"/>
      <c r="L22" s="195"/>
      <c r="M22" s="195"/>
      <c r="N22" s="195"/>
      <c r="O22" s="103"/>
      <c r="P22" s="200">
        <f t="shared" si="1"/>
        <v>-78.54</v>
      </c>
    </row>
    <row r="23" s="53" customFormat="1" ht="26.25" customHeight="1" spans="1:16">
      <c r="A23" s="80" t="s">
        <v>1216</v>
      </c>
      <c r="B23" s="81" t="s">
        <v>1225</v>
      </c>
      <c r="C23" s="194">
        <f>SUM(C24:C25)</f>
        <v>5.0083</v>
      </c>
      <c r="D23" s="194">
        <f t="shared" ref="D23:N23" si="9">SUM(D24:D25)</f>
        <v>0</v>
      </c>
      <c r="E23" s="194">
        <f t="shared" si="9"/>
        <v>0</v>
      </c>
      <c r="F23" s="194">
        <f t="shared" si="9"/>
        <v>0</v>
      </c>
      <c r="G23" s="194">
        <f t="shared" si="9"/>
        <v>0</v>
      </c>
      <c r="H23" s="194">
        <f t="shared" si="9"/>
        <v>0</v>
      </c>
      <c r="I23" s="194">
        <f t="shared" si="9"/>
        <v>0</v>
      </c>
      <c r="J23" s="194">
        <f t="shared" si="9"/>
        <v>0</v>
      </c>
      <c r="K23" s="194">
        <f t="shared" si="9"/>
        <v>0</v>
      </c>
      <c r="L23" s="194">
        <f t="shared" si="9"/>
        <v>0</v>
      </c>
      <c r="M23" s="194">
        <f t="shared" si="9"/>
        <v>0</v>
      </c>
      <c r="N23" s="194">
        <f t="shared" si="9"/>
        <v>0</v>
      </c>
      <c r="O23" s="202"/>
      <c r="P23" s="200">
        <f t="shared" si="1"/>
        <v>5.0083</v>
      </c>
    </row>
    <row r="24" s="53" customFormat="1" ht="26.25" customHeight="1" spans="1:16">
      <c r="A24" s="87">
        <v>906003</v>
      </c>
      <c r="B24" s="27" t="s">
        <v>1222</v>
      </c>
      <c r="C24" s="191">
        <v>12.6583</v>
      </c>
      <c r="D24" s="195"/>
      <c r="E24" s="195"/>
      <c r="F24" s="195"/>
      <c r="G24" s="195"/>
      <c r="H24" s="195"/>
      <c r="I24" s="195"/>
      <c r="J24" s="195"/>
      <c r="K24" s="195"/>
      <c r="L24" s="195"/>
      <c r="M24" s="195"/>
      <c r="N24" s="195"/>
      <c r="O24" s="22" t="s">
        <v>1223</v>
      </c>
      <c r="P24" s="200">
        <f t="shared" si="1"/>
        <v>12.6583</v>
      </c>
    </row>
    <row r="25" s="58" customFormat="1" ht="26.25" customHeight="1" spans="1:223">
      <c r="A25" s="23" t="s">
        <v>758</v>
      </c>
      <c r="B25" s="27" t="s">
        <v>1224</v>
      </c>
      <c r="C25" s="191">
        <v>-7.65</v>
      </c>
      <c r="D25" s="195"/>
      <c r="E25" s="195"/>
      <c r="F25" s="195"/>
      <c r="G25" s="195"/>
      <c r="H25" s="195"/>
      <c r="I25" s="195"/>
      <c r="J25" s="195"/>
      <c r="K25" s="195"/>
      <c r="L25" s="195"/>
      <c r="M25" s="195"/>
      <c r="N25" s="195"/>
      <c r="O25" s="103"/>
      <c r="P25" s="200">
        <f t="shared" si="1"/>
        <v>-7.65</v>
      </c>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c r="BR25" s="53"/>
      <c r="BS25" s="53"/>
      <c r="BT25" s="53"/>
      <c r="BU25" s="53"/>
      <c r="BV25" s="53"/>
      <c r="BW25" s="53"/>
      <c r="BX25" s="53"/>
      <c r="BY25" s="53"/>
      <c r="BZ25" s="53"/>
      <c r="CA25" s="53"/>
      <c r="CB25" s="53"/>
      <c r="CC25" s="53"/>
      <c r="CD25" s="53"/>
      <c r="CE25" s="53"/>
      <c r="CF25" s="53"/>
      <c r="CG25" s="53"/>
      <c r="CH25" s="53"/>
      <c r="CI25" s="53"/>
      <c r="CJ25" s="53"/>
      <c r="CK25" s="53"/>
      <c r="CL25" s="53"/>
      <c r="CM25" s="53"/>
      <c r="CN25" s="53"/>
      <c r="CO25" s="53"/>
      <c r="CP25" s="53"/>
      <c r="CQ25" s="53"/>
      <c r="CR25" s="53"/>
      <c r="CS25" s="53"/>
      <c r="CT25" s="53"/>
      <c r="CU25" s="53"/>
      <c r="CV25" s="53"/>
      <c r="CW25" s="53"/>
      <c r="CX25" s="53"/>
      <c r="CY25" s="53"/>
      <c r="CZ25" s="53"/>
      <c r="DA25" s="53"/>
      <c r="DB25" s="53"/>
      <c r="DC25" s="53"/>
      <c r="DD25" s="53"/>
      <c r="DE25" s="53"/>
      <c r="DF25" s="53"/>
      <c r="DG25" s="53"/>
      <c r="DH25" s="53"/>
      <c r="DI25" s="53"/>
      <c r="DJ25" s="53"/>
      <c r="DK25" s="53"/>
      <c r="DL25" s="53"/>
      <c r="DM25" s="53"/>
      <c r="DN25" s="53"/>
      <c r="DO25" s="53"/>
      <c r="DP25" s="53"/>
      <c r="DQ25" s="53"/>
      <c r="DR25" s="53"/>
      <c r="DS25" s="53"/>
      <c r="DT25" s="53"/>
      <c r="DU25" s="53"/>
      <c r="DV25" s="53"/>
      <c r="DW25" s="53"/>
      <c r="DX25" s="53"/>
      <c r="DY25" s="53"/>
      <c r="DZ25" s="53"/>
      <c r="EA25" s="53"/>
      <c r="EB25" s="53"/>
      <c r="EC25" s="53"/>
      <c r="ED25" s="53"/>
      <c r="EE25" s="53"/>
      <c r="EF25" s="53"/>
      <c r="EG25" s="53"/>
      <c r="EH25" s="53"/>
      <c r="EI25" s="53"/>
      <c r="EJ25" s="53"/>
      <c r="EK25" s="53"/>
      <c r="EL25" s="53"/>
      <c r="EM25" s="53"/>
      <c r="EN25" s="53"/>
      <c r="EO25" s="53"/>
      <c r="EP25" s="53"/>
      <c r="EQ25" s="53"/>
      <c r="ER25" s="53"/>
      <c r="ES25" s="53"/>
      <c r="ET25" s="53"/>
      <c r="EU25" s="53"/>
      <c r="EV25" s="53"/>
      <c r="EW25" s="53"/>
      <c r="EX25" s="53"/>
      <c r="EY25" s="53"/>
      <c r="EZ25" s="53"/>
      <c r="FA25" s="53"/>
      <c r="FB25" s="53"/>
      <c r="FC25" s="53"/>
      <c r="FD25" s="53"/>
      <c r="FE25" s="53"/>
      <c r="FF25" s="53"/>
      <c r="FG25" s="53"/>
      <c r="FH25" s="53"/>
      <c r="FI25" s="53"/>
      <c r="FJ25" s="53"/>
      <c r="FK25" s="53"/>
      <c r="FL25" s="53"/>
      <c r="FM25" s="53"/>
      <c r="FN25" s="53"/>
      <c r="FO25" s="53"/>
      <c r="FP25" s="53"/>
      <c r="FQ25" s="53"/>
      <c r="FR25" s="53"/>
      <c r="FS25" s="53"/>
      <c r="FT25" s="53"/>
      <c r="FU25" s="53"/>
      <c r="FV25" s="53"/>
      <c r="FW25" s="53"/>
      <c r="FX25" s="53"/>
      <c r="FY25" s="53"/>
      <c r="FZ25" s="53"/>
      <c r="GA25" s="53"/>
      <c r="GB25" s="53"/>
      <c r="GC25" s="53"/>
      <c r="GD25" s="53"/>
      <c r="GE25" s="53"/>
      <c r="GF25" s="53"/>
      <c r="GG25" s="53"/>
      <c r="GH25" s="53"/>
      <c r="GI25" s="53"/>
      <c r="GJ25" s="53"/>
      <c r="GK25" s="53"/>
      <c r="GL25" s="53"/>
      <c r="GM25" s="53"/>
      <c r="GN25" s="53"/>
      <c r="GO25" s="53"/>
      <c r="GP25" s="53"/>
      <c r="GQ25" s="53"/>
      <c r="GR25" s="53"/>
      <c r="GS25" s="53"/>
      <c r="GT25" s="53"/>
      <c r="GU25" s="53"/>
      <c r="GV25" s="53"/>
      <c r="GW25" s="53"/>
      <c r="GX25" s="53"/>
      <c r="GY25" s="53"/>
      <c r="GZ25" s="53"/>
      <c r="HA25" s="53"/>
      <c r="HB25" s="53"/>
      <c r="HC25" s="53"/>
      <c r="HD25" s="53"/>
      <c r="HE25" s="53"/>
      <c r="HF25" s="53"/>
      <c r="HG25" s="53"/>
      <c r="HH25" s="53"/>
      <c r="HI25" s="53"/>
      <c r="HJ25" s="53"/>
      <c r="HK25" s="53"/>
      <c r="HL25" s="53"/>
      <c r="HM25" s="53"/>
      <c r="HN25" s="53"/>
      <c r="HO25" s="53"/>
    </row>
    <row r="26" s="58" customFormat="1" ht="26.25" customHeight="1" spans="1:223">
      <c r="A26" s="80" t="s">
        <v>1216</v>
      </c>
      <c r="B26" s="81" t="s">
        <v>1226</v>
      </c>
      <c r="C26" s="194">
        <f>SUM(C27:C28)</f>
        <v>-6.59</v>
      </c>
      <c r="D26" s="194">
        <f t="shared" ref="D26:N26" si="10">SUM(D27:D28)</f>
        <v>0</v>
      </c>
      <c r="E26" s="194">
        <f t="shared" si="10"/>
        <v>0</v>
      </c>
      <c r="F26" s="194">
        <f t="shared" si="10"/>
        <v>0</v>
      </c>
      <c r="G26" s="194">
        <f t="shared" si="10"/>
        <v>0</v>
      </c>
      <c r="H26" s="194">
        <f t="shared" si="10"/>
        <v>0</v>
      </c>
      <c r="I26" s="194">
        <f t="shared" si="10"/>
        <v>0</v>
      </c>
      <c r="J26" s="194">
        <f t="shared" si="10"/>
        <v>0</v>
      </c>
      <c r="K26" s="194">
        <f t="shared" si="10"/>
        <v>0</v>
      </c>
      <c r="L26" s="194">
        <f t="shared" si="10"/>
        <v>0</v>
      </c>
      <c r="M26" s="194">
        <f t="shared" si="10"/>
        <v>0</v>
      </c>
      <c r="N26" s="194">
        <f t="shared" si="10"/>
        <v>0</v>
      </c>
      <c r="O26" s="202"/>
      <c r="P26" s="200">
        <f t="shared" si="1"/>
        <v>-6.59</v>
      </c>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row>
    <row r="27" s="2" customFormat="1" ht="26.25" customHeight="1" spans="1:16">
      <c r="A27" s="87" t="s">
        <v>760</v>
      </c>
      <c r="B27" s="27" t="s">
        <v>1222</v>
      </c>
      <c r="C27" s="191">
        <v>50.48</v>
      </c>
      <c r="D27" s="195"/>
      <c r="E27" s="195"/>
      <c r="F27" s="195"/>
      <c r="G27" s="195"/>
      <c r="H27" s="195"/>
      <c r="I27" s="195"/>
      <c r="J27" s="195"/>
      <c r="K27" s="195"/>
      <c r="L27" s="195"/>
      <c r="M27" s="195"/>
      <c r="N27" s="195"/>
      <c r="O27" s="22" t="s">
        <v>1223</v>
      </c>
      <c r="P27" s="200">
        <f t="shared" si="1"/>
        <v>50.48</v>
      </c>
    </row>
    <row r="28" s="2" customFormat="1" ht="26.25" customHeight="1" spans="1:16">
      <c r="A28" s="23" t="s">
        <v>760</v>
      </c>
      <c r="B28" s="27" t="s">
        <v>1224</v>
      </c>
      <c r="C28" s="191">
        <v>-57.07</v>
      </c>
      <c r="D28" s="195"/>
      <c r="E28" s="195"/>
      <c r="F28" s="195"/>
      <c r="G28" s="195"/>
      <c r="H28" s="195"/>
      <c r="I28" s="195"/>
      <c r="J28" s="195"/>
      <c r="K28" s="195"/>
      <c r="L28" s="195"/>
      <c r="M28" s="195"/>
      <c r="N28" s="195"/>
      <c r="O28" s="103"/>
      <c r="P28" s="200">
        <f t="shared" si="1"/>
        <v>-57.07</v>
      </c>
    </row>
    <row r="29" s="2" customFormat="1" ht="26.25" customHeight="1" spans="1:16">
      <c r="A29" s="80" t="s">
        <v>1216</v>
      </c>
      <c r="B29" s="81" t="s">
        <v>1227</v>
      </c>
      <c r="C29" s="194">
        <f>SUM(C30:C34)</f>
        <v>59.8567</v>
      </c>
      <c r="D29" s="194">
        <f t="shared" ref="D29:N29" si="11">SUM(D30:D34)</f>
        <v>0</v>
      </c>
      <c r="E29" s="194">
        <f t="shared" si="11"/>
        <v>0</v>
      </c>
      <c r="F29" s="194">
        <f t="shared" si="11"/>
        <v>0</v>
      </c>
      <c r="G29" s="194">
        <f t="shared" si="11"/>
        <v>0</v>
      </c>
      <c r="H29" s="194">
        <f t="shared" si="11"/>
        <v>0</v>
      </c>
      <c r="I29" s="194">
        <f t="shared" si="11"/>
        <v>0</v>
      </c>
      <c r="J29" s="194">
        <f t="shared" si="11"/>
        <v>0</v>
      </c>
      <c r="K29" s="194">
        <f t="shared" si="11"/>
        <v>0</v>
      </c>
      <c r="L29" s="194">
        <f t="shared" si="11"/>
        <v>0</v>
      </c>
      <c r="M29" s="194">
        <f t="shared" si="11"/>
        <v>0</v>
      </c>
      <c r="N29" s="194">
        <f t="shared" si="11"/>
        <v>0</v>
      </c>
      <c r="O29" s="202"/>
      <c r="P29" s="200">
        <f t="shared" si="1"/>
        <v>59.8567</v>
      </c>
    </row>
    <row r="30" s="53" customFormat="1" ht="26.25" customHeight="1" spans="1:16">
      <c r="A30" s="23" t="s">
        <v>762</v>
      </c>
      <c r="B30" s="89" t="s">
        <v>1228</v>
      </c>
      <c r="C30" s="191">
        <v>20</v>
      </c>
      <c r="D30" s="195"/>
      <c r="E30" s="195"/>
      <c r="F30" s="195"/>
      <c r="G30" s="195"/>
      <c r="H30" s="195"/>
      <c r="I30" s="195"/>
      <c r="J30" s="195"/>
      <c r="K30" s="195"/>
      <c r="L30" s="195"/>
      <c r="M30" s="195"/>
      <c r="N30" s="195"/>
      <c r="O30" s="22" t="s">
        <v>1229</v>
      </c>
      <c r="P30" s="200">
        <f t="shared" si="1"/>
        <v>20</v>
      </c>
    </row>
    <row r="31" s="2" customFormat="1" ht="26.25" customHeight="1" spans="1:16">
      <c r="A31" s="23" t="s">
        <v>762</v>
      </c>
      <c r="B31" s="27" t="s">
        <v>1230</v>
      </c>
      <c r="C31" s="191">
        <v>21.5711</v>
      </c>
      <c r="D31" s="195"/>
      <c r="E31" s="195"/>
      <c r="F31" s="195"/>
      <c r="G31" s="195"/>
      <c r="H31" s="195"/>
      <c r="I31" s="195"/>
      <c r="J31" s="195"/>
      <c r="K31" s="195"/>
      <c r="L31" s="195"/>
      <c r="M31" s="195"/>
      <c r="N31" s="195"/>
      <c r="O31" s="102" t="s">
        <v>1231</v>
      </c>
      <c r="P31" s="200">
        <f t="shared" si="1"/>
        <v>21.5711</v>
      </c>
    </row>
    <row r="32" s="58" customFormat="1" ht="26.25" customHeight="1" spans="1:223">
      <c r="A32" s="87" t="s">
        <v>762</v>
      </c>
      <c r="B32" s="27" t="s">
        <v>1222</v>
      </c>
      <c r="C32" s="191">
        <v>94.7056</v>
      </c>
      <c r="D32" s="195"/>
      <c r="E32" s="195"/>
      <c r="F32" s="195"/>
      <c r="G32" s="195"/>
      <c r="H32" s="195"/>
      <c r="I32" s="195"/>
      <c r="J32" s="195"/>
      <c r="K32" s="195"/>
      <c r="L32" s="195"/>
      <c r="M32" s="195"/>
      <c r="N32" s="195"/>
      <c r="O32" s="22" t="s">
        <v>1223</v>
      </c>
      <c r="P32" s="200">
        <f t="shared" si="1"/>
        <v>94.7056</v>
      </c>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row>
    <row r="33" s="53" customFormat="1" ht="26.25" customHeight="1" spans="1:16">
      <c r="A33" s="87" t="s">
        <v>762</v>
      </c>
      <c r="B33" s="27" t="s">
        <v>1222</v>
      </c>
      <c r="C33" s="191">
        <v>3</v>
      </c>
      <c r="D33" s="195"/>
      <c r="E33" s="195"/>
      <c r="F33" s="195"/>
      <c r="G33" s="195"/>
      <c r="H33" s="195"/>
      <c r="I33" s="195"/>
      <c r="J33" s="195"/>
      <c r="K33" s="195"/>
      <c r="L33" s="195"/>
      <c r="M33" s="195"/>
      <c r="N33" s="195"/>
      <c r="O33" s="104" t="s">
        <v>1232</v>
      </c>
      <c r="P33" s="200">
        <f t="shared" si="1"/>
        <v>3</v>
      </c>
    </row>
    <row r="34" s="54" customFormat="1" ht="26.25" customHeight="1" spans="1:223">
      <c r="A34" s="23" t="s">
        <v>762</v>
      </c>
      <c r="B34" s="27" t="s">
        <v>1224</v>
      </c>
      <c r="C34" s="191">
        <v>-79.42</v>
      </c>
      <c r="D34" s="195"/>
      <c r="E34" s="195"/>
      <c r="F34" s="195"/>
      <c r="G34" s="195"/>
      <c r="H34" s="195"/>
      <c r="I34" s="195"/>
      <c r="J34" s="195"/>
      <c r="K34" s="195"/>
      <c r="L34" s="195"/>
      <c r="M34" s="195"/>
      <c r="N34" s="195"/>
      <c r="O34" s="103"/>
      <c r="P34" s="200">
        <f t="shared" si="1"/>
        <v>-79.42</v>
      </c>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53"/>
      <c r="CS34" s="53"/>
      <c r="CT34" s="53"/>
      <c r="CU34" s="53"/>
      <c r="CV34" s="53"/>
      <c r="CW34" s="53"/>
      <c r="CX34" s="53"/>
      <c r="CY34" s="53"/>
      <c r="CZ34" s="53"/>
      <c r="DA34" s="53"/>
      <c r="DB34" s="53"/>
      <c r="DC34" s="53"/>
      <c r="DD34" s="53"/>
      <c r="DE34" s="53"/>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c r="FD34" s="53"/>
      <c r="FE34" s="53"/>
      <c r="FF34" s="53"/>
      <c r="FG34" s="53"/>
      <c r="FH34" s="53"/>
      <c r="FI34" s="53"/>
      <c r="FJ34" s="53"/>
      <c r="FK34" s="53"/>
      <c r="FL34" s="53"/>
      <c r="FM34" s="53"/>
      <c r="FN34" s="53"/>
      <c r="FO34" s="53"/>
      <c r="FP34" s="53"/>
      <c r="FQ34" s="53"/>
      <c r="FR34" s="53"/>
      <c r="FS34" s="53"/>
      <c r="FT34" s="53"/>
      <c r="FU34" s="53"/>
      <c r="FV34" s="53"/>
      <c r="FW34" s="53"/>
      <c r="FX34" s="53"/>
      <c r="FY34" s="53"/>
      <c r="FZ34" s="53"/>
      <c r="GA34" s="53"/>
      <c r="GB34" s="53"/>
      <c r="GC34" s="53"/>
      <c r="GD34" s="53"/>
      <c r="GE34" s="53"/>
      <c r="GF34" s="53"/>
      <c r="GG34" s="53"/>
      <c r="GH34" s="53"/>
      <c r="GI34" s="53"/>
      <c r="GJ34" s="53"/>
      <c r="GK34" s="53"/>
      <c r="GL34" s="53"/>
      <c r="GM34" s="53"/>
      <c r="GN34" s="53"/>
      <c r="GO34" s="53"/>
      <c r="GP34" s="53"/>
      <c r="GQ34" s="53"/>
      <c r="GR34" s="53"/>
      <c r="GS34" s="53"/>
      <c r="GT34" s="53"/>
      <c r="GU34" s="53"/>
      <c r="GV34" s="53"/>
      <c r="GW34" s="53"/>
      <c r="GX34" s="53"/>
      <c r="GY34" s="53"/>
      <c r="GZ34" s="53"/>
      <c r="HA34" s="53"/>
      <c r="HB34" s="53"/>
      <c r="HC34" s="53"/>
      <c r="HD34" s="53"/>
      <c r="HE34" s="53"/>
      <c r="HF34" s="53"/>
      <c r="HG34" s="53"/>
      <c r="HH34" s="53"/>
      <c r="HI34" s="53"/>
      <c r="HJ34" s="53"/>
      <c r="HK34" s="53"/>
      <c r="HL34" s="53"/>
      <c r="HM34" s="53"/>
      <c r="HN34" s="53"/>
      <c r="HO34" s="53"/>
    </row>
    <row r="35" s="2" customFormat="1" ht="26.25" customHeight="1" spans="1:16">
      <c r="A35" s="77" t="s">
        <v>1216</v>
      </c>
      <c r="B35" s="78" t="s">
        <v>764</v>
      </c>
      <c r="C35" s="193">
        <f>C36</f>
        <v>335.2</v>
      </c>
      <c r="D35" s="193">
        <f t="shared" ref="D35:N35" si="12">D36</f>
        <v>0</v>
      </c>
      <c r="E35" s="193">
        <f t="shared" si="12"/>
        <v>0</v>
      </c>
      <c r="F35" s="193">
        <f t="shared" si="12"/>
        <v>0</v>
      </c>
      <c r="G35" s="193">
        <f t="shared" si="12"/>
        <v>0</v>
      </c>
      <c r="H35" s="193">
        <f t="shared" si="12"/>
        <v>0</v>
      </c>
      <c r="I35" s="193">
        <f t="shared" si="12"/>
        <v>0</v>
      </c>
      <c r="J35" s="193">
        <f t="shared" si="12"/>
        <v>0</v>
      </c>
      <c r="K35" s="193">
        <f t="shared" si="12"/>
        <v>0</v>
      </c>
      <c r="L35" s="193">
        <f t="shared" si="12"/>
        <v>0</v>
      </c>
      <c r="M35" s="193">
        <f t="shared" si="12"/>
        <v>0</v>
      </c>
      <c r="N35" s="193">
        <f t="shared" si="12"/>
        <v>0</v>
      </c>
      <c r="O35" s="96"/>
      <c r="P35" s="200">
        <f t="shared" si="1"/>
        <v>335.2</v>
      </c>
    </row>
    <row r="36" s="2" customFormat="1" ht="26.25" customHeight="1" spans="1:16">
      <c r="A36" s="80" t="s">
        <v>1216</v>
      </c>
      <c r="B36" s="81" t="s">
        <v>1233</v>
      </c>
      <c r="C36" s="194">
        <f>SUM(C37:C40)</f>
        <v>335.2</v>
      </c>
      <c r="D36" s="194">
        <f t="shared" ref="D36:N36" si="13">SUM(D37:D40)</f>
        <v>0</v>
      </c>
      <c r="E36" s="194">
        <f t="shared" si="13"/>
        <v>0</v>
      </c>
      <c r="F36" s="194">
        <f t="shared" si="13"/>
        <v>0</v>
      </c>
      <c r="G36" s="194">
        <f t="shared" si="13"/>
        <v>0</v>
      </c>
      <c r="H36" s="194">
        <f t="shared" si="13"/>
        <v>0</v>
      </c>
      <c r="I36" s="194">
        <f t="shared" si="13"/>
        <v>0</v>
      </c>
      <c r="J36" s="194">
        <f t="shared" si="13"/>
        <v>0</v>
      </c>
      <c r="K36" s="194">
        <f t="shared" si="13"/>
        <v>0</v>
      </c>
      <c r="L36" s="194">
        <f t="shared" si="13"/>
        <v>0</v>
      </c>
      <c r="M36" s="194">
        <f t="shared" si="13"/>
        <v>0</v>
      </c>
      <c r="N36" s="194">
        <f t="shared" si="13"/>
        <v>0</v>
      </c>
      <c r="O36" s="202"/>
      <c r="P36" s="200">
        <f t="shared" si="1"/>
        <v>335.2</v>
      </c>
    </row>
    <row r="37" s="53" customFormat="1" ht="26.25" customHeight="1" spans="1:16">
      <c r="A37" s="87" t="s">
        <v>765</v>
      </c>
      <c r="B37" s="89" t="s">
        <v>1234</v>
      </c>
      <c r="C37" s="191">
        <v>15</v>
      </c>
      <c r="D37" s="195"/>
      <c r="E37" s="195"/>
      <c r="F37" s="195"/>
      <c r="G37" s="195"/>
      <c r="H37" s="195"/>
      <c r="I37" s="195"/>
      <c r="J37" s="195"/>
      <c r="K37" s="195"/>
      <c r="L37" s="195"/>
      <c r="M37" s="195"/>
      <c r="N37" s="195"/>
      <c r="O37" s="105" t="s">
        <v>1235</v>
      </c>
      <c r="P37" s="200">
        <f t="shared" si="1"/>
        <v>15</v>
      </c>
    </row>
    <row r="38" s="2" customFormat="1" ht="26.25" customHeight="1" spans="1:16">
      <c r="A38" s="19" t="s">
        <v>765</v>
      </c>
      <c r="B38" s="90" t="s">
        <v>1236</v>
      </c>
      <c r="C38" s="191">
        <v>101.2</v>
      </c>
      <c r="D38" s="195"/>
      <c r="E38" s="195"/>
      <c r="F38" s="195"/>
      <c r="G38" s="195"/>
      <c r="H38" s="195"/>
      <c r="I38" s="195"/>
      <c r="J38" s="195"/>
      <c r="K38" s="195"/>
      <c r="L38" s="195"/>
      <c r="M38" s="195"/>
      <c r="N38" s="195"/>
      <c r="O38" s="22"/>
      <c r="P38" s="200">
        <f t="shared" si="1"/>
        <v>101.2</v>
      </c>
    </row>
    <row r="39" s="2" customFormat="1" ht="26.25" customHeight="1" spans="1:16">
      <c r="A39" s="87" t="s">
        <v>765</v>
      </c>
      <c r="B39" s="91" t="s">
        <v>1237</v>
      </c>
      <c r="C39" s="191">
        <v>187</v>
      </c>
      <c r="D39" s="196"/>
      <c r="E39" s="196"/>
      <c r="F39" s="196"/>
      <c r="G39" s="196"/>
      <c r="H39" s="196"/>
      <c r="I39" s="196"/>
      <c r="J39" s="196"/>
      <c r="K39" s="196"/>
      <c r="L39" s="196"/>
      <c r="M39" s="196"/>
      <c r="N39" s="196"/>
      <c r="O39" s="105" t="s">
        <v>1238</v>
      </c>
      <c r="P39" s="200">
        <f t="shared" si="1"/>
        <v>187</v>
      </c>
    </row>
    <row r="40" s="53" customFormat="1" ht="26.25" customHeight="1" spans="1:16">
      <c r="A40" s="87" t="s">
        <v>765</v>
      </c>
      <c r="B40" s="91" t="s">
        <v>1239</v>
      </c>
      <c r="C40" s="191">
        <v>32</v>
      </c>
      <c r="D40" s="195"/>
      <c r="E40" s="195"/>
      <c r="F40" s="195"/>
      <c r="G40" s="195"/>
      <c r="H40" s="195"/>
      <c r="I40" s="195"/>
      <c r="J40" s="195"/>
      <c r="K40" s="195"/>
      <c r="L40" s="195"/>
      <c r="M40" s="195"/>
      <c r="N40" s="195"/>
      <c r="O40" s="105" t="s">
        <v>1240</v>
      </c>
      <c r="P40" s="200">
        <f t="shared" si="1"/>
        <v>32</v>
      </c>
    </row>
    <row r="41" s="2" customFormat="1" ht="26.25" customHeight="1" spans="1:16">
      <c r="A41" s="77" t="s">
        <v>1216</v>
      </c>
      <c r="B41" s="78" t="s">
        <v>767</v>
      </c>
      <c r="C41" s="193">
        <f>C42+C55</f>
        <v>803.73</v>
      </c>
      <c r="D41" s="193">
        <f t="shared" ref="D41:N41" si="14">D42+D55</f>
        <v>0</v>
      </c>
      <c r="E41" s="193">
        <f t="shared" si="14"/>
        <v>0</v>
      </c>
      <c r="F41" s="193">
        <f t="shared" si="14"/>
        <v>0</v>
      </c>
      <c r="G41" s="193">
        <f t="shared" si="14"/>
        <v>0</v>
      </c>
      <c r="H41" s="193">
        <f t="shared" si="14"/>
        <v>0</v>
      </c>
      <c r="I41" s="193">
        <f t="shared" si="14"/>
        <v>0</v>
      </c>
      <c r="J41" s="193">
        <f t="shared" si="14"/>
        <v>0</v>
      </c>
      <c r="K41" s="193">
        <f t="shared" si="14"/>
        <v>0</v>
      </c>
      <c r="L41" s="193">
        <f t="shared" si="14"/>
        <v>0</v>
      </c>
      <c r="M41" s="193">
        <f t="shared" si="14"/>
        <v>0</v>
      </c>
      <c r="N41" s="193">
        <f t="shared" si="14"/>
        <v>0</v>
      </c>
      <c r="O41" s="96"/>
      <c r="P41" s="200">
        <f t="shared" si="1"/>
        <v>803.73</v>
      </c>
    </row>
    <row r="42" s="54" customFormat="1" ht="26.25" customHeight="1" spans="1:223">
      <c r="A42" s="80" t="s">
        <v>1216</v>
      </c>
      <c r="B42" s="81" t="s">
        <v>1241</v>
      </c>
      <c r="C42" s="194">
        <f>SUM(C43:C54)</f>
        <v>803.73</v>
      </c>
      <c r="D42" s="194">
        <f t="shared" ref="D42:N42" si="15">SUM(D43:D54)</f>
        <v>0</v>
      </c>
      <c r="E42" s="194">
        <f t="shared" si="15"/>
        <v>0</v>
      </c>
      <c r="F42" s="194">
        <f t="shared" si="15"/>
        <v>0</v>
      </c>
      <c r="G42" s="194">
        <f t="shared" si="15"/>
        <v>0</v>
      </c>
      <c r="H42" s="194">
        <f t="shared" si="15"/>
        <v>0</v>
      </c>
      <c r="I42" s="194">
        <f t="shared" si="15"/>
        <v>0</v>
      </c>
      <c r="J42" s="194">
        <f t="shared" si="15"/>
        <v>0</v>
      </c>
      <c r="K42" s="194">
        <f t="shared" si="15"/>
        <v>0</v>
      </c>
      <c r="L42" s="194">
        <f t="shared" si="15"/>
        <v>0</v>
      </c>
      <c r="M42" s="194">
        <f t="shared" si="15"/>
        <v>0</v>
      </c>
      <c r="N42" s="194">
        <f t="shared" si="15"/>
        <v>0</v>
      </c>
      <c r="O42" s="202"/>
      <c r="P42" s="200">
        <f t="shared" si="1"/>
        <v>803.73</v>
      </c>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c r="FN42" s="53"/>
      <c r="FO42" s="53"/>
      <c r="FP42" s="53"/>
      <c r="FQ42" s="53"/>
      <c r="FR42" s="53"/>
      <c r="FS42" s="53"/>
      <c r="FT42" s="53"/>
      <c r="FU42" s="53"/>
      <c r="FV42" s="53"/>
      <c r="FW42" s="53"/>
      <c r="FX42" s="53"/>
      <c r="FY42" s="53"/>
      <c r="FZ42" s="53"/>
      <c r="GA42" s="53"/>
      <c r="GB42" s="53"/>
      <c r="GC42" s="53"/>
      <c r="GD42" s="53"/>
      <c r="GE42" s="53"/>
      <c r="GF42" s="53"/>
      <c r="GG42" s="53"/>
      <c r="GH42" s="53"/>
      <c r="GI42" s="53"/>
      <c r="GJ42" s="53"/>
      <c r="GK42" s="53"/>
      <c r="GL42" s="53"/>
      <c r="GM42" s="53"/>
      <c r="GN42" s="53"/>
      <c r="GO42" s="53"/>
      <c r="GP42" s="53"/>
      <c r="GQ42" s="53"/>
      <c r="GR42" s="53"/>
      <c r="GS42" s="53"/>
      <c r="GT42" s="53"/>
      <c r="GU42" s="53"/>
      <c r="GV42" s="53"/>
      <c r="GW42" s="53"/>
      <c r="GX42" s="53"/>
      <c r="GY42" s="53"/>
      <c r="GZ42" s="53"/>
      <c r="HA42" s="53"/>
      <c r="HB42" s="53"/>
      <c r="HC42" s="53"/>
      <c r="HD42" s="53"/>
      <c r="HE42" s="53"/>
      <c r="HF42" s="53"/>
      <c r="HG42" s="53"/>
      <c r="HH42" s="53"/>
      <c r="HI42" s="53"/>
      <c r="HJ42" s="53"/>
      <c r="HK42" s="53"/>
      <c r="HL42" s="53"/>
      <c r="HM42" s="53"/>
      <c r="HN42" s="53"/>
      <c r="HO42" s="53"/>
    </row>
    <row r="43" s="53" customFormat="1" ht="26.25" customHeight="1" spans="1:16">
      <c r="A43" s="19" t="s">
        <v>768</v>
      </c>
      <c r="B43" s="27" t="s">
        <v>1242</v>
      </c>
      <c r="C43" s="191">
        <v>-0.5</v>
      </c>
      <c r="D43" s="196"/>
      <c r="E43" s="196"/>
      <c r="F43" s="196"/>
      <c r="G43" s="196"/>
      <c r="H43" s="196"/>
      <c r="I43" s="196"/>
      <c r="J43" s="196"/>
      <c r="K43" s="196"/>
      <c r="L43" s="196"/>
      <c r="M43" s="196"/>
      <c r="N43" s="196"/>
      <c r="O43" s="22"/>
      <c r="P43" s="200">
        <f t="shared" si="1"/>
        <v>-0.5</v>
      </c>
    </row>
    <row r="44" s="2" customFormat="1" ht="26.25" customHeight="1" spans="1:16">
      <c r="A44" s="19" t="s">
        <v>768</v>
      </c>
      <c r="B44" s="27" t="s">
        <v>959</v>
      </c>
      <c r="C44" s="191">
        <v>50</v>
      </c>
      <c r="D44" s="195"/>
      <c r="E44" s="195"/>
      <c r="F44" s="195"/>
      <c r="G44" s="195"/>
      <c r="H44" s="195"/>
      <c r="I44" s="195"/>
      <c r="J44" s="195"/>
      <c r="K44" s="195"/>
      <c r="L44" s="195"/>
      <c r="M44" s="195"/>
      <c r="N44" s="195"/>
      <c r="O44" s="22"/>
      <c r="P44" s="200">
        <f t="shared" si="1"/>
        <v>50</v>
      </c>
    </row>
    <row r="45" s="2" customFormat="1" ht="26.25" customHeight="1" spans="1:16">
      <c r="A45" s="19" t="s">
        <v>768</v>
      </c>
      <c r="B45" s="27" t="s">
        <v>960</v>
      </c>
      <c r="C45" s="191">
        <v>1000</v>
      </c>
      <c r="D45" s="195"/>
      <c r="E45" s="195"/>
      <c r="F45" s="195"/>
      <c r="G45" s="195"/>
      <c r="H45" s="195"/>
      <c r="I45" s="195"/>
      <c r="J45" s="195"/>
      <c r="K45" s="195"/>
      <c r="L45" s="195"/>
      <c r="M45" s="195"/>
      <c r="N45" s="195"/>
      <c r="O45" s="22"/>
      <c r="P45" s="200">
        <f t="shared" si="1"/>
        <v>1000</v>
      </c>
    </row>
    <row r="46" s="53" customFormat="1" ht="26.25" customHeight="1" spans="1:16">
      <c r="A46" s="19" t="s">
        <v>768</v>
      </c>
      <c r="B46" s="27" t="s">
        <v>1243</v>
      </c>
      <c r="C46" s="191">
        <v>-2</v>
      </c>
      <c r="D46" s="196"/>
      <c r="E46" s="196"/>
      <c r="F46" s="196"/>
      <c r="G46" s="196"/>
      <c r="H46" s="196"/>
      <c r="I46" s="196"/>
      <c r="J46" s="196"/>
      <c r="K46" s="196"/>
      <c r="L46" s="196"/>
      <c r="M46" s="196"/>
      <c r="N46" s="196"/>
      <c r="O46" s="108"/>
      <c r="P46" s="200">
        <f t="shared" si="1"/>
        <v>-2</v>
      </c>
    </row>
    <row r="47" s="2" customFormat="1" ht="26.25" customHeight="1" spans="1:16">
      <c r="A47" s="19" t="s">
        <v>768</v>
      </c>
      <c r="B47" s="27" t="s">
        <v>1244</v>
      </c>
      <c r="C47" s="191">
        <v>-10.8</v>
      </c>
      <c r="D47" s="196"/>
      <c r="E47" s="196"/>
      <c r="F47" s="196"/>
      <c r="G47" s="196"/>
      <c r="H47" s="196"/>
      <c r="I47" s="196"/>
      <c r="J47" s="196"/>
      <c r="K47" s="196"/>
      <c r="L47" s="196"/>
      <c r="M47" s="196"/>
      <c r="N47" s="196"/>
      <c r="O47" s="22"/>
      <c r="P47" s="200">
        <f t="shared" si="1"/>
        <v>-10.8</v>
      </c>
    </row>
    <row r="48" s="2" customFormat="1" ht="26.25" customHeight="1" spans="1:16">
      <c r="A48" s="19" t="s">
        <v>768</v>
      </c>
      <c r="B48" s="27" t="s">
        <v>1245</v>
      </c>
      <c r="C48" s="191">
        <v>-1</v>
      </c>
      <c r="D48" s="195"/>
      <c r="E48" s="195"/>
      <c r="F48" s="195"/>
      <c r="G48" s="195"/>
      <c r="H48" s="195"/>
      <c r="I48" s="195"/>
      <c r="J48" s="195"/>
      <c r="K48" s="195"/>
      <c r="L48" s="195"/>
      <c r="M48" s="195"/>
      <c r="N48" s="195"/>
      <c r="O48" s="22"/>
      <c r="P48" s="200">
        <f t="shared" si="1"/>
        <v>-1</v>
      </c>
    </row>
    <row r="49" s="53" customFormat="1" ht="26.25" customHeight="1" spans="1:16">
      <c r="A49" s="19" t="s">
        <v>768</v>
      </c>
      <c r="B49" s="27" t="s">
        <v>1246</v>
      </c>
      <c r="C49" s="191">
        <v>-230.7</v>
      </c>
      <c r="D49" s="195"/>
      <c r="E49" s="195"/>
      <c r="F49" s="195"/>
      <c r="G49" s="195"/>
      <c r="H49" s="195"/>
      <c r="I49" s="195"/>
      <c r="J49" s="195"/>
      <c r="K49" s="195"/>
      <c r="L49" s="195"/>
      <c r="M49" s="195"/>
      <c r="N49" s="195"/>
      <c r="O49" s="22"/>
      <c r="P49" s="200">
        <f t="shared" si="1"/>
        <v>-230.7</v>
      </c>
    </row>
    <row r="50" s="2" customFormat="1" ht="26.25" customHeight="1" spans="1:16">
      <c r="A50" s="19" t="s">
        <v>768</v>
      </c>
      <c r="B50" s="27" t="s">
        <v>1247</v>
      </c>
      <c r="C50" s="191">
        <v>100.5</v>
      </c>
      <c r="D50" s="195"/>
      <c r="E50" s="195"/>
      <c r="F50" s="195"/>
      <c r="G50" s="195"/>
      <c r="H50" s="195"/>
      <c r="I50" s="195"/>
      <c r="J50" s="195"/>
      <c r="K50" s="195"/>
      <c r="L50" s="195"/>
      <c r="M50" s="195"/>
      <c r="N50" s="195"/>
      <c r="O50" s="108"/>
      <c r="P50" s="200">
        <f t="shared" si="1"/>
        <v>100.5</v>
      </c>
    </row>
    <row r="51" s="53" customFormat="1" ht="26.25" customHeight="1" spans="1:16">
      <c r="A51" s="87" t="s">
        <v>768</v>
      </c>
      <c r="B51" s="89" t="s">
        <v>1248</v>
      </c>
      <c r="C51" s="191">
        <v>6.75</v>
      </c>
      <c r="D51" s="195"/>
      <c r="E51" s="195"/>
      <c r="F51" s="195"/>
      <c r="G51" s="195"/>
      <c r="H51" s="195"/>
      <c r="I51" s="195"/>
      <c r="J51" s="195"/>
      <c r="K51" s="195"/>
      <c r="L51" s="195"/>
      <c r="M51" s="195"/>
      <c r="N51" s="195"/>
      <c r="O51" s="108" t="s">
        <v>1249</v>
      </c>
      <c r="P51" s="200">
        <f t="shared" si="1"/>
        <v>6.75</v>
      </c>
    </row>
    <row r="52" s="54" customFormat="1" ht="26.25" customHeight="1" spans="1:223">
      <c r="A52" s="19" t="s">
        <v>768</v>
      </c>
      <c r="B52" s="27" t="s">
        <v>962</v>
      </c>
      <c r="C52" s="191">
        <v>899.8</v>
      </c>
      <c r="D52" s="195"/>
      <c r="E52" s="195"/>
      <c r="F52" s="195"/>
      <c r="G52" s="195"/>
      <c r="H52" s="195"/>
      <c r="I52" s="195"/>
      <c r="J52" s="195"/>
      <c r="K52" s="195"/>
      <c r="L52" s="195"/>
      <c r="M52" s="195"/>
      <c r="N52" s="195"/>
      <c r="O52" s="108"/>
      <c r="P52" s="200">
        <f t="shared" si="1"/>
        <v>899.8</v>
      </c>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c r="BM52" s="53"/>
      <c r="BN52" s="53"/>
      <c r="BO52" s="53"/>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c r="DD52" s="53"/>
      <c r="DE52" s="53"/>
      <c r="DF52" s="53"/>
      <c r="DG52" s="53"/>
      <c r="DH52" s="53"/>
      <c r="DI52" s="53"/>
      <c r="DJ52" s="53"/>
      <c r="DK52" s="53"/>
      <c r="DL52" s="53"/>
      <c r="DM52" s="53"/>
      <c r="DN52" s="53"/>
      <c r="DO52" s="53"/>
      <c r="DP52" s="53"/>
      <c r="DQ52" s="53"/>
      <c r="DR52" s="53"/>
      <c r="DS52" s="53"/>
      <c r="DT52" s="53"/>
      <c r="DU52" s="53"/>
      <c r="DV52" s="53"/>
      <c r="DW52" s="53"/>
      <c r="DX52" s="53"/>
      <c r="DY52" s="53"/>
      <c r="DZ52" s="53"/>
      <c r="EA52" s="53"/>
      <c r="EB52" s="53"/>
      <c r="EC52" s="53"/>
      <c r="ED52" s="53"/>
      <c r="EE52" s="53"/>
      <c r="EF52" s="53"/>
      <c r="EG52" s="53"/>
      <c r="EH52" s="53"/>
      <c r="EI52" s="53"/>
      <c r="EJ52" s="53"/>
      <c r="EK52" s="53"/>
      <c r="EL52" s="53"/>
      <c r="EM52" s="53"/>
      <c r="EN52" s="53"/>
      <c r="EO52" s="53"/>
      <c r="EP52" s="53"/>
      <c r="EQ52" s="53"/>
      <c r="ER52" s="53"/>
      <c r="ES52" s="53"/>
      <c r="ET52" s="53"/>
      <c r="EU52" s="53"/>
      <c r="EV52" s="53"/>
      <c r="EW52" s="53"/>
      <c r="EX52" s="53"/>
      <c r="EY52" s="53"/>
      <c r="EZ52" s="53"/>
      <c r="FA52" s="53"/>
      <c r="FB52" s="53"/>
      <c r="FC52" s="53"/>
      <c r="FD52" s="53"/>
      <c r="FE52" s="53"/>
      <c r="FF52" s="53"/>
      <c r="FG52" s="53"/>
      <c r="FH52" s="53"/>
      <c r="FI52" s="53"/>
      <c r="FJ52" s="53"/>
      <c r="FK52" s="53"/>
      <c r="FL52" s="53"/>
      <c r="FM52" s="53"/>
      <c r="FN52" s="53"/>
      <c r="FO52" s="53"/>
      <c r="FP52" s="53"/>
      <c r="FQ52" s="53"/>
      <c r="FR52" s="53"/>
      <c r="FS52" s="53"/>
      <c r="FT52" s="53"/>
      <c r="FU52" s="53"/>
      <c r="FV52" s="53"/>
      <c r="FW52" s="53"/>
      <c r="FX52" s="53"/>
      <c r="FY52" s="53"/>
      <c r="FZ52" s="53"/>
      <c r="GA52" s="53"/>
      <c r="GB52" s="53"/>
      <c r="GC52" s="53"/>
      <c r="GD52" s="53"/>
      <c r="GE52" s="53"/>
      <c r="GF52" s="53"/>
      <c r="GG52" s="53"/>
      <c r="GH52" s="53"/>
      <c r="GI52" s="53"/>
      <c r="GJ52" s="53"/>
      <c r="GK52" s="53"/>
      <c r="GL52" s="53"/>
      <c r="GM52" s="53"/>
      <c r="GN52" s="53"/>
      <c r="GO52" s="53"/>
      <c r="GP52" s="53"/>
      <c r="GQ52" s="53"/>
      <c r="GR52" s="53"/>
      <c r="GS52" s="53"/>
      <c r="GT52" s="53"/>
      <c r="GU52" s="53"/>
      <c r="GV52" s="53"/>
      <c r="GW52" s="53"/>
      <c r="GX52" s="53"/>
      <c r="GY52" s="53"/>
      <c r="GZ52" s="53"/>
      <c r="HA52" s="53"/>
      <c r="HB52" s="53"/>
      <c r="HC52" s="53"/>
      <c r="HD52" s="53"/>
      <c r="HE52" s="53"/>
      <c r="HF52" s="53"/>
      <c r="HG52" s="53"/>
      <c r="HH52" s="53"/>
      <c r="HI52" s="53"/>
      <c r="HJ52" s="53"/>
      <c r="HK52" s="53"/>
      <c r="HL52" s="53"/>
      <c r="HM52" s="53"/>
      <c r="HN52" s="53"/>
      <c r="HO52" s="53"/>
    </row>
    <row r="53" s="53" customFormat="1" ht="26.25" customHeight="1" spans="1:16">
      <c r="A53" s="19" t="s">
        <v>768</v>
      </c>
      <c r="B53" s="27" t="s">
        <v>958</v>
      </c>
      <c r="C53" s="191">
        <v>-996.32</v>
      </c>
      <c r="D53" s="195"/>
      <c r="E53" s="195"/>
      <c r="F53" s="195"/>
      <c r="G53" s="195"/>
      <c r="H53" s="195"/>
      <c r="I53" s="195"/>
      <c r="J53" s="195"/>
      <c r="K53" s="195"/>
      <c r="L53" s="195"/>
      <c r="M53" s="195"/>
      <c r="N53" s="195"/>
      <c r="O53" s="108"/>
      <c r="P53" s="200">
        <f t="shared" si="1"/>
        <v>-996.32</v>
      </c>
    </row>
    <row r="54" s="53" customFormat="1" ht="26.25" customHeight="1" spans="1:16">
      <c r="A54" s="19" t="s">
        <v>768</v>
      </c>
      <c r="B54" s="27" t="s">
        <v>1250</v>
      </c>
      <c r="C54" s="191">
        <v>-12</v>
      </c>
      <c r="D54" s="195"/>
      <c r="E54" s="195"/>
      <c r="F54" s="195"/>
      <c r="G54" s="195"/>
      <c r="H54" s="195"/>
      <c r="I54" s="195"/>
      <c r="J54" s="195"/>
      <c r="K54" s="195"/>
      <c r="L54" s="195"/>
      <c r="M54" s="195"/>
      <c r="N54" s="195"/>
      <c r="O54" s="22"/>
      <c r="P54" s="200">
        <f t="shared" si="1"/>
        <v>-12</v>
      </c>
    </row>
    <row r="55" s="53" customFormat="1" ht="26.25" customHeight="1" spans="1:16">
      <c r="A55" s="80" t="s">
        <v>1216</v>
      </c>
      <c r="B55" s="81" t="s">
        <v>1251</v>
      </c>
      <c r="C55" s="194">
        <f>SUM(C56)</f>
        <v>0</v>
      </c>
      <c r="D55" s="194">
        <f t="shared" ref="D55:N55" si="16">SUM(D56)</f>
        <v>0</v>
      </c>
      <c r="E55" s="194">
        <f t="shared" si="16"/>
        <v>0</v>
      </c>
      <c r="F55" s="194">
        <f t="shared" si="16"/>
        <v>0</v>
      </c>
      <c r="G55" s="194">
        <f t="shared" si="16"/>
        <v>0</v>
      </c>
      <c r="H55" s="194">
        <f t="shared" si="16"/>
        <v>0</v>
      </c>
      <c r="I55" s="194">
        <f t="shared" si="16"/>
        <v>0</v>
      </c>
      <c r="J55" s="194">
        <f t="shared" si="16"/>
        <v>0</v>
      </c>
      <c r="K55" s="194">
        <f t="shared" si="16"/>
        <v>0</v>
      </c>
      <c r="L55" s="194">
        <f t="shared" si="16"/>
        <v>0</v>
      </c>
      <c r="M55" s="194">
        <f t="shared" si="16"/>
        <v>0</v>
      </c>
      <c r="N55" s="194">
        <f t="shared" si="16"/>
        <v>0</v>
      </c>
      <c r="O55" s="202"/>
      <c r="P55" s="200" t="str">
        <f t="shared" si="1"/>
        <v/>
      </c>
    </row>
    <row r="56" s="2" customFormat="1" ht="26.25" customHeight="1" spans="1:16">
      <c r="A56" s="19" t="s">
        <v>770</v>
      </c>
      <c r="B56" s="27"/>
      <c r="C56" s="191">
        <v>0</v>
      </c>
      <c r="D56" s="195"/>
      <c r="E56" s="195"/>
      <c r="F56" s="195"/>
      <c r="G56" s="195"/>
      <c r="H56" s="195"/>
      <c r="I56" s="195"/>
      <c r="J56" s="195"/>
      <c r="K56" s="195"/>
      <c r="L56" s="195"/>
      <c r="M56" s="195"/>
      <c r="N56" s="195"/>
      <c r="O56" s="22"/>
      <c r="P56" s="200" t="str">
        <f t="shared" si="1"/>
        <v/>
      </c>
    </row>
    <row r="57" s="2" customFormat="1" ht="26.25" customHeight="1" spans="1:16">
      <c r="A57" s="77" t="s">
        <v>1216</v>
      </c>
      <c r="B57" s="78" t="s">
        <v>1252</v>
      </c>
      <c r="C57" s="193">
        <f>SUM(C58:C73)</f>
        <v>-4228.4</v>
      </c>
      <c r="D57" s="193">
        <f t="shared" ref="D57:N57" si="17">SUM(D58:D73)</f>
        <v>0</v>
      </c>
      <c r="E57" s="193">
        <f t="shared" si="17"/>
        <v>-32</v>
      </c>
      <c r="F57" s="193">
        <f t="shared" si="17"/>
        <v>3515</v>
      </c>
      <c r="G57" s="193">
        <f t="shared" si="17"/>
        <v>0</v>
      </c>
      <c r="H57" s="193">
        <f t="shared" si="17"/>
        <v>0</v>
      </c>
      <c r="I57" s="193">
        <f t="shared" si="17"/>
        <v>0</v>
      </c>
      <c r="J57" s="193">
        <f t="shared" si="17"/>
        <v>0</v>
      </c>
      <c r="K57" s="193">
        <f t="shared" si="17"/>
        <v>-348.4</v>
      </c>
      <c r="L57" s="193">
        <f t="shared" si="17"/>
        <v>-40</v>
      </c>
      <c r="M57" s="193">
        <f t="shared" si="17"/>
        <v>0</v>
      </c>
      <c r="N57" s="193">
        <f t="shared" si="17"/>
        <v>-7323</v>
      </c>
      <c r="O57" s="96"/>
      <c r="P57" s="200" t="str">
        <f t="shared" si="1"/>
        <v/>
      </c>
    </row>
    <row r="58" s="2" customFormat="1" ht="26.25" customHeight="1" spans="1:16">
      <c r="A58" s="19" t="s">
        <v>773</v>
      </c>
      <c r="B58" s="27" t="s">
        <v>1253</v>
      </c>
      <c r="C58" s="191">
        <v>-50</v>
      </c>
      <c r="D58" s="195"/>
      <c r="E58" s="195">
        <v>-50</v>
      </c>
      <c r="F58" s="195"/>
      <c r="G58" s="195"/>
      <c r="H58" s="195"/>
      <c r="I58" s="195"/>
      <c r="J58" s="195"/>
      <c r="K58" s="195"/>
      <c r="L58" s="195"/>
      <c r="M58" s="195"/>
      <c r="N58" s="195"/>
      <c r="O58" s="109"/>
      <c r="P58" s="200" t="str">
        <f t="shared" si="1"/>
        <v/>
      </c>
    </row>
    <row r="59" s="2" customFormat="1" ht="26.25" customHeight="1" spans="1:16">
      <c r="A59" s="19" t="s">
        <v>773</v>
      </c>
      <c r="B59" s="89" t="s">
        <v>1254</v>
      </c>
      <c r="C59" s="191">
        <v>13</v>
      </c>
      <c r="D59" s="196"/>
      <c r="E59" s="196">
        <v>13</v>
      </c>
      <c r="F59" s="196"/>
      <c r="G59" s="196"/>
      <c r="H59" s="196"/>
      <c r="I59" s="196"/>
      <c r="J59" s="196"/>
      <c r="K59" s="196"/>
      <c r="L59" s="196"/>
      <c r="M59" s="196"/>
      <c r="N59" s="196"/>
      <c r="O59" s="22" t="s">
        <v>1255</v>
      </c>
      <c r="P59" s="200" t="str">
        <f t="shared" si="1"/>
        <v/>
      </c>
    </row>
    <row r="60" s="2" customFormat="1" ht="26.25" customHeight="1" spans="1:16">
      <c r="A60" s="19" t="s">
        <v>773</v>
      </c>
      <c r="B60" s="27" t="s">
        <v>1256</v>
      </c>
      <c r="C60" s="191">
        <v>251</v>
      </c>
      <c r="D60" s="195"/>
      <c r="E60" s="195"/>
      <c r="F60" s="195"/>
      <c r="G60" s="195"/>
      <c r="H60" s="195"/>
      <c r="I60" s="195"/>
      <c r="J60" s="195"/>
      <c r="K60" s="195">
        <v>251</v>
      </c>
      <c r="L60" s="195"/>
      <c r="M60" s="195"/>
      <c r="N60" s="195"/>
      <c r="O60" s="111" t="s">
        <v>1257</v>
      </c>
      <c r="P60" s="200" t="str">
        <f t="shared" si="1"/>
        <v/>
      </c>
    </row>
    <row r="61" s="53" customFormat="1" ht="26.25" customHeight="1" spans="1:16">
      <c r="A61" s="19" t="s">
        <v>773</v>
      </c>
      <c r="B61" s="27" t="s">
        <v>1258</v>
      </c>
      <c r="C61" s="191">
        <v>-700</v>
      </c>
      <c r="D61" s="195"/>
      <c r="E61" s="195"/>
      <c r="F61" s="195"/>
      <c r="G61" s="195"/>
      <c r="H61" s="195"/>
      <c r="I61" s="195"/>
      <c r="J61" s="195"/>
      <c r="K61" s="195">
        <v>-700</v>
      </c>
      <c r="L61" s="195"/>
      <c r="M61" s="195"/>
      <c r="N61" s="195"/>
      <c r="O61" s="22" t="s">
        <v>1259</v>
      </c>
      <c r="P61" s="200" t="str">
        <f t="shared" si="1"/>
        <v/>
      </c>
    </row>
    <row r="62" s="53" customFormat="1" ht="26.25" customHeight="1" spans="1:16">
      <c r="A62" s="19" t="s">
        <v>773</v>
      </c>
      <c r="B62" s="89" t="s">
        <v>1260</v>
      </c>
      <c r="C62" s="191">
        <v>21</v>
      </c>
      <c r="D62" s="195"/>
      <c r="E62" s="195"/>
      <c r="F62" s="195"/>
      <c r="G62" s="195"/>
      <c r="H62" s="195"/>
      <c r="I62" s="195"/>
      <c r="J62" s="195"/>
      <c r="K62" s="195">
        <v>21</v>
      </c>
      <c r="L62" s="195"/>
      <c r="M62" s="195"/>
      <c r="N62" s="195"/>
      <c r="O62" s="110" t="s">
        <v>1261</v>
      </c>
      <c r="P62" s="200" t="str">
        <f t="shared" si="1"/>
        <v/>
      </c>
    </row>
    <row r="63" s="2" customFormat="1" ht="26.25" customHeight="1" spans="1:16">
      <c r="A63" s="19" t="s">
        <v>773</v>
      </c>
      <c r="B63" s="27" t="s">
        <v>1262</v>
      </c>
      <c r="C63" s="191">
        <v>63.5</v>
      </c>
      <c r="D63" s="195"/>
      <c r="E63" s="195"/>
      <c r="F63" s="195"/>
      <c r="G63" s="195"/>
      <c r="H63" s="195"/>
      <c r="I63" s="195"/>
      <c r="J63" s="195"/>
      <c r="K63" s="195">
        <v>63.5</v>
      </c>
      <c r="L63" s="195"/>
      <c r="M63" s="195"/>
      <c r="N63" s="195"/>
      <c r="O63" s="111" t="s">
        <v>1263</v>
      </c>
      <c r="P63" s="200" t="str">
        <f t="shared" si="1"/>
        <v/>
      </c>
    </row>
    <row r="64" s="53" customFormat="1" ht="26.25" customHeight="1" spans="1:16">
      <c r="A64" s="19" t="s">
        <v>773</v>
      </c>
      <c r="B64" s="89" t="s">
        <v>1264</v>
      </c>
      <c r="C64" s="191">
        <v>10.1</v>
      </c>
      <c r="D64" s="196"/>
      <c r="E64" s="196"/>
      <c r="F64" s="196"/>
      <c r="G64" s="196"/>
      <c r="H64" s="196"/>
      <c r="I64" s="196"/>
      <c r="J64" s="196"/>
      <c r="K64" s="196">
        <v>10.1</v>
      </c>
      <c r="L64" s="196"/>
      <c r="M64" s="196"/>
      <c r="N64" s="196"/>
      <c r="O64" s="110" t="s">
        <v>1265</v>
      </c>
      <c r="P64" s="200" t="str">
        <f t="shared" si="1"/>
        <v/>
      </c>
    </row>
    <row r="65" s="2" customFormat="1" ht="26.25" customHeight="1" spans="1:16">
      <c r="A65" s="19" t="s">
        <v>773</v>
      </c>
      <c r="B65" s="89" t="s">
        <v>1266</v>
      </c>
      <c r="C65" s="191">
        <v>4</v>
      </c>
      <c r="D65" s="195"/>
      <c r="E65" s="195"/>
      <c r="F65" s="195"/>
      <c r="G65" s="195"/>
      <c r="H65" s="195"/>
      <c r="I65" s="195"/>
      <c r="J65" s="195"/>
      <c r="K65" s="195">
        <v>4</v>
      </c>
      <c r="L65" s="195"/>
      <c r="M65" s="195"/>
      <c r="N65" s="195"/>
      <c r="O65" s="110" t="s">
        <v>1267</v>
      </c>
      <c r="P65" s="200" t="str">
        <f t="shared" si="1"/>
        <v/>
      </c>
    </row>
    <row r="66" s="53" customFormat="1" ht="26.25" customHeight="1" spans="1:16">
      <c r="A66" s="19" t="s">
        <v>773</v>
      </c>
      <c r="B66" s="89" t="s">
        <v>1268</v>
      </c>
      <c r="C66" s="191">
        <v>2</v>
      </c>
      <c r="D66" s="196"/>
      <c r="E66" s="196"/>
      <c r="F66" s="196"/>
      <c r="G66" s="196"/>
      <c r="H66" s="196"/>
      <c r="I66" s="196"/>
      <c r="J66" s="196"/>
      <c r="K66" s="196">
        <v>2</v>
      </c>
      <c r="L66" s="196"/>
      <c r="M66" s="196"/>
      <c r="N66" s="196"/>
      <c r="O66" s="110" t="s">
        <v>1269</v>
      </c>
      <c r="P66" s="200" t="str">
        <f t="shared" si="1"/>
        <v/>
      </c>
    </row>
    <row r="67" s="53" customFormat="1" ht="26.25" customHeight="1" spans="1:16">
      <c r="A67" s="19" t="s">
        <v>773</v>
      </c>
      <c r="B67" s="27" t="s">
        <v>1270</v>
      </c>
      <c r="C67" s="191">
        <v>3515</v>
      </c>
      <c r="D67" s="195"/>
      <c r="E67" s="195"/>
      <c r="F67" s="195">
        <v>3515</v>
      </c>
      <c r="G67" s="195"/>
      <c r="H67" s="195"/>
      <c r="I67" s="195"/>
      <c r="J67" s="195"/>
      <c r="K67" s="195"/>
      <c r="L67" s="195"/>
      <c r="M67" s="195"/>
      <c r="N67" s="195"/>
      <c r="O67" s="22" t="s">
        <v>1271</v>
      </c>
      <c r="P67" s="200" t="str">
        <f t="shared" si="1"/>
        <v/>
      </c>
    </row>
    <row r="68" s="53" customFormat="1" ht="26.25" customHeight="1" spans="1:16">
      <c r="A68" s="19" t="s">
        <v>773</v>
      </c>
      <c r="B68" s="27" t="s">
        <v>1062</v>
      </c>
      <c r="C68" s="191">
        <v>-1000</v>
      </c>
      <c r="D68" s="195"/>
      <c r="E68" s="195"/>
      <c r="F68" s="195"/>
      <c r="G68" s="195"/>
      <c r="H68" s="195"/>
      <c r="I68" s="195"/>
      <c r="J68" s="195"/>
      <c r="K68" s="195"/>
      <c r="L68" s="195"/>
      <c r="M68" s="195"/>
      <c r="N68" s="195">
        <v>-1000</v>
      </c>
      <c r="O68" s="22"/>
      <c r="P68" s="200" t="str">
        <f t="shared" si="1"/>
        <v/>
      </c>
    </row>
    <row r="69" s="2" customFormat="1" ht="26.25" customHeight="1" spans="1:16">
      <c r="A69" s="19" t="s">
        <v>773</v>
      </c>
      <c r="B69" s="27" t="s">
        <v>1272</v>
      </c>
      <c r="C69" s="191">
        <v>3</v>
      </c>
      <c r="D69" s="195"/>
      <c r="E69" s="195">
        <v>3</v>
      </c>
      <c r="F69" s="195"/>
      <c r="G69" s="195"/>
      <c r="H69" s="195"/>
      <c r="I69" s="195"/>
      <c r="J69" s="195"/>
      <c r="K69" s="195"/>
      <c r="L69" s="195"/>
      <c r="M69" s="195"/>
      <c r="N69" s="195"/>
      <c r="O69" s="108" t="s">
        <v>1273</v>
      </c>
      <c r="P69" s="200" t="str">
        <f t="shared" si="1"/>
        <v/>
      </c>
    </row>
    <row r="70" s="53" customFormat="1" ht="26.25" customHeight="1" spans="1:16">
      <c r="A70" s="19" t="s">
        <v>773</v>
      </c>
      <c r="B70" s="27" t="s">
        <v>1274</v>
      </c>
      <c r="C70" s="191">
        <v>-6323</v>
      </c>
      <c r="D70" s="195"/>
      <c r="E70" s="195"/>
      <c r="F70" s="195"/>
      <c r="G70" s="195"/>
      <c r="H70" s="195"/>
      <c r="I70" s="195"/>
      <c r="J70" s="195"/>
      <c r="K70" s="195"/>
      <c r="L70" s="195"/>
      <c r="M70" s="195"/>
      <c r="N70" s="195">
        <v>-6323</v>
      </c>
      <c r="O70" s="22"/>
      <c r="P70" s="200" t="str">
        <f t="shared" ref="P70:P133" si="18">IF(SUM(D70:N70)=C70,"",C70)</f>
        <v/>
      </c>
    </row>
    <row r="71" s="53" customFormat="1" ht="26.25" customHeight="1" spans="1:16">
      <c r="A71" s="19" t="s">
        <v>773</v>
      </c>
      <c r="B71" s="89" t="s">
        <v>1275</v>
      </c>
      <c r="C71" s="191">
        <v>2</v>
      </c>
      <c r="D71" s="195"/>
      <c r="E71" s="195">
        <v>2</v>
      </c>
      <c r="F71" s="195"/>
      <c r="G71" s="195"/>
      <c r="H71" s="195"/>
      <c r="I71" s="195"/>
      <c r="J71" s="195"/>
      <c r="K71" s="195"/>
      <c r="L71" s="195"/>
      <c r="M71" s="195"/>
      <c r="N71" s="195"/>
      <c r="O71" s="113" t="s">
        <v>1276</v>
      </c>
      <c r="P71" s="200" t="str">
        <f t="shared" si="18"/>
        <v/>
      </c>
    </row>
    <row r="72" s="2" customFormat="1" ht="26.25" customHeight="1" spans="1:16">
      <c r="A72" s="19" t="s">
        <v>773</v>
      </c>
      <c r="B72" s="27" t="s">
        <v>1277</v>
      </c>
      <c r="C72" s="191">
        <v>-42.4841</v>
      </c>
      <c r="D72" s="195"/>
      <c r="E72" s="195"/>
      <c r="F72" s="195"/>
      <c r="G72" s="195"/>
      <c r="H72" s="195"/>
      <c r="I72" s="195"/>
      <c r="J72" s="195"/>
      <c r="K72" s="195"/>
      <c r="L72" s="191">
        <v>-42.4841</v>
      </c>
      <c r="M72" s="195"/>
      <c r="N72" s="195"/>
      <c r="O72" s="22"/>
      <c r="P72" s="200" t="str">
        <f t="shared" si="18"/>
        <v/>
      </c>
    </row>
    <row r="73" s="2" customFormat="1" ht="26.25" customHeight="1" spans="1:16">
      <c r="A73" s="19" t="s">
        <v>773</v>
      </c>
      <c r="B73" s="27" t="s">
        <v>1278</v>
      </c>
      <c r="C73" s="191">
        <v>2.4841</v>
      </c>
      <c r="D73" s="195"/>
      <c r="E73" s="195"/>
      <c r="F73" s="195"/>
      <c r="G73" s="195"/>
      <c r="H73" s="195"/>
      <c r="I73" s="195"/>
      <c r="J73" s="195"/>
      <c r="K73" s="195"/>
      <c r="L73" s="191">
        <v>2.4841</v>
      </c>
      <c r="M73" s="195"/>
      <c r="N73" s="195"/>
      <c r="O73" s="22"/>
      <c r="P73" s="200" t="str">
        <f t="shared" si="18"/>
        <v/>
      </c>
    </row>
    <row r="74" s="2" customFormat="1" ht="26.25" customHeight="1" spans="1:16">
      <c r="A74" s="74" t="s">
        <v>7</v>
      </c>
      <c r="B74" s="75" t="s">
        <v>747</v>
      </c>
      <c r="C74" s="192">
        <f>C75+C444+C505+C523+C640</f>
        <v>47050.4065</v>
      </c>
      <c r="D74" s="192">
        <f t="shared" ref="D74:N74" si="19">D75+D444+D505+D523+D640</f>
        <v>0</v>
      </c>
      <c r="E74" s="192">
        <f t="shared" si="19"/>
        <v>1494.28</v>
      </c>
      <c r="F74" s="192">
        <f t="shared" si="19"/>
        <v>11610</v>
      </c>
      <c r="G74" s="192">
        <f t="shared" si="19"/>
        <v>0</v>
      </c>
      <c r="H74" s="192">
        <f t="shared" si="19"/>
        <v>0</v>
      </c>
      <c r="I74" s="192">
        <f t="shared" si="19"/>
        <v>8873.7216</v>
      </c>
      <c r="J74" s="192">
        <f t="shared" si="19"/>
        <v>323</v>
      </c>
      <c r="K74" s="192">
        <f t="shared" si="19"/>
        <v>40</v>
      </c>
      <c r="L74" s="192">
        <f t="shared" si="19"/>
        <v>-550</v>
      </c>
      <c r="M74" s="192">
        <f t="shared" si="19"/>
        <v>0</v>
      </c>
      <c r="N74" s="192">
        <f t="shared" si="19"/>
        <v>-5476.7374</v>
      </c>
      <c r="O74" s="201"/>
      <c r="P74" s="200">
        <f t="shared" si="18"/>
        <v>47050.4065</v>
      </c>
    </row>
    <row r="75" s="2" customFormat="1" ht="26.25" customHeight="1" spans="1:16">
      <c r="A75" s="77" t="s">
        <v>1216</v>
      </c>
      <c r="B75" s="78" t="s">
        <v>748</v>
      </c>
      <c r="C75" s="193">
        <f>C76+C96+C110+C113+C128+C131+C140+C148+C150+C158+C164+C170+C176+C180+C183+C186+C202+C222+C252+C264+C292+C317+C325+C341+C349+C353+C359+C372+C376+C382+C399+C407+C416+C423+C435+C442</f>
        <v>29114.9174</v>
      </c>
      <c r="D75" s="193">
        <f t="shared" ref="D75:N75" si="20">D76+D96+D110+D113+D128+D131+D140+D148+D150+D158+D164+D170+D176+D180+D183+D186+D202+D222+D252+D264+D292+D317+D325+D341+D349+D353+D359+D372+D376+D382+D399+D407+D416+D423+D435+D442</f>
        <v>0</v>
      </c>
      <c r="E75" s="193">
        <f t="shared" si="20"/>
        <v>8.2</v>
      </c>
      <c r="F75" s="193">
        <f t="shared" si="20"/>
        <v>5000</v>
      </c>
      <c r="G75" s="193">
        <f t="shared" si="20"/>
        <v>0</v>
      </c>
      <c r="H75" s="193">
        <f t="shared" si="20"/>
        <v>0</v>
      </c>
      <c r="I75" s="193">
        <f t="shared" si="20"/>
        <v>-50</v>
      </c>
      <c r="J75" s="193">
        <f t="shared" si="20"/>
        <v>-12.04</v>
      </c>
      <c r="K75" s="193">
        <f t="shared" si="20"/>
        <v>0</v>
      </c>
      <c r="L75" s="193">
        <f t="shared" si="20"/>
        <v>0</v>
      </c>
      <c r="M75" s="193">
        <f t="shared" si="20"/>
        <v>0</v>
      </c>
      <c r="N75" s="193">
        <f t="shared" si="20"/>
        <v>0</v>
      </c>
      <c r="O75" s="203"/>
      <c r="P75" s="200">
        <f t="shared" si="18"/>
        <v>29114.9174</v>
      </c>
    </row>
    <row r="76" s="2" customFormat="1" ht="26.25" customHeight="1" spans="1:16">
      <c r="A76" s="80" t="s">
        <v>1216</v>
      </c>
      <c r="B76" s="81" t="s">
        <v>1279</v>
      </c>
      <c r="C76" s="194">
        <f>SUM(C77:C95)</f>
        <v>-151.456</v>
      </c>
      <c r="D76" s="194">
        <f t="shared" ref="D76:N76" si="21">SUM(D77:D95)</f>
        <v>0</v>
      </c>
      <c r="E76" s="194">
        <f t="shared" si="21"/>
        <v>0</v>
      </c>
      <c r="F76" s="194">
        <f t="shared" si="21"/>
        <v>0</v>
      </c>
      <c r="G76" s="194">
        <f t="shared" si="21"/>
        <v>0</v>
      </c>
      <c r="H76" s="194">
        <f t="shared" si="21"/>
        <v>0</v>
      </c>
      <c r="I76" s="194">
        <f t="shared" si="21"/>
        <v>0</v>
      </c>
      <c r="J76" s="194">
        <f t="shared" si="21"/>
        <v>0</v>
      </c>
      <c r="K76" s="194">
        <f t="shared" si="21"/>
        <v>0</v>
      </c>
      <c r="L76" s="194">
        <f t="shared" si="21"/>
        <v>0</v>
      </c>
      <c r="M76" s="194">
        <f t="shared" si="21"/>
        <v>0</v>
      </c>
      <c r="N76" s="194">
        <f t="shared" si="21"/>
        <v>0</v>
      </c>
      <c r="O76" s="202"/>
      <c r="P76" s="200">
        <f t="shared" si="18"/>
        <v>-151.456</v>
      </c>
    </row>
    <row r="77" s="2" customFormat="1" ht="26.25" customHeight="1" spans="1:16">
      <c r="A77" s="19" t="s">
        <v>774</v>
      </c>
      <c r="B77" s="21" t="s">
        <v>973</v>
      </c>
      <c r="C77" s="191">
        <v>23.444</v>
      </c>
      <c r="D77" s="195"/>
      <c r="E77" s="195"/>
      <c r="F77" s="195"/>
      <c r="G77" s="195"/>
      <c r="H77" s="195"/>
      <c r="I77" s="195"/>
      <c r="J77" s="195"/>
      <c r="K77" s="195"/>
      <c r="L77" s="195"/>
      <c r="M77" s="195"/>
      <c r="N77" s="195"/>
      <c r="O77" s="22"/>
      <c r="P77" s="200">
        <f t="shared" si="18"/>
        <v>23.444</v>
      </c>
    </row>
    <row r="78" s="2" customFormat="1" ht="26.25" customHeight="1" spans="1:16">
      <c r="A78" s="19" t="s">
        <v>774</v>
      </c>
      <c r="B78" s="21" t="s">
        <v>1280</v>
      </c>
      <c r="C78" s="191">
        <v>-28</v>
      </c>
      <c r="D78" s="196"/>
      <c r="E78" s="196"/>
      <c r="F78" s="196"/>
      <c r="G78" s="196"/>
      <c r="H78" s="196"/>
      <c r="I78" s="196"/>
      <c r="J78" s="196"/>
      <c r="K78" s="196"/>
      <c r="L78" s="196"/>
      <c r="M78" s="196"/>
      <c r="N78" s="196"/>
      <c r="O78" s="22"/>
      <c r="P78" s="200">
        <f t="shared" si="18"/>
        <v>-28</v>
      </c>
    </row>
    <row r="79" s="53" customFormat="1" ht="26.25" customHeight="1" spans="1:16">
      <c r="A79" s="19" t="s">
        <v>774</v>
      </c>
      <c r="B79" s="21" t="s">
        <v>1281</v>
      </c>
      <c r="C79" s="191">
        <v>-3</v>
      </c>
      <c r="D79" s="195"/>
      <c r="E79" s="195"/>
      <c r="F79" s="195"/>
      <c r="G79" s="195"/>
      <c r="H79" s="195"/>
      <c r="I79" s="195"/>
      <c r="J79" s="195"/>
      <c r="K79" s="195"/>
      <c r="L79" s="195"/>
      <c r="M79" s="195"/>
      <c r="N79" s="195"/>
      <c r="O79" s="22"/>
      <c r="P79" s="200">
        <f t="shared" si="18"/>
        <v>-3</v>
      </c>
    </row>
    <row r="80" s="2" customFormat="1" ht="26.25" customHeight="1" spans="1:16">
      <c r="A80" s="19" t="s">
        <v>774</v>
      </c>
      <c r="B80" s="21" t="s">
        <v>1282</v>
      </c>
      <c r="C80" s="191">
        <v>-109.3</v>
      </c>
      <c r="D80" s="195"/>
      <c r="E80" s="195"/>
      <c r="F80" s="195"/>
      <c r="G80" s="195"/>
      <c r="H80" s="195"/>
      <c r="I80" s="195"/>
      <c r="J80" s="195"/>
      <c r="K80" s="195"/>
      <c r="L80" s="195"/>
      <c r="M80" s="195"/>
      <c r="N80" s="195"/>
      <c r="O80" s="22"/>
      <c r="P80" s="200">
        <f t="shared" si="18"/>
        <v>-109.3</v>
      </c>
    </row>
    <row r="81" s="53" customFormat="1" ht="26.25" customHeight="1" spans="1:16">
      <c r="A81" s="19" t="s">
        <v>774</v>
      </c>
      <c r="B81" s="21" t="s">
        <v>1283</v>
      </c>
      <c r="C81" s="191">
        <v>-1.2</v>
      </c>
      <c r="D81" s="195"/>
      <c r="E81" s="195"/>
      <c r="F81" s="195"/>
      <c r="G81" s="195"/>
      <c r="H81" s="195"/>
      <c r="I81" s="195"/>
      <c r="J81" s="195"/>
      <c r="K81" s="195"/>
      <c r="L81" s="195"/>
      <c r="M81" s="195"/>
      <c r="N81" s="195"/>
      <c r="O81" s="22"/>
      <c r="P81" s="200">
        <f t="shared" si="18"/>
        <v>-1.2</v>
      </c>
    </row>
    <row r="82" s="53" customFormat="1" ht="26.25" customHeight="1" spans="1:16">
      <c r="A82" s="19" t="s">
        <v>774</v>
      </c>
      <c r="B82" s="107" t="s">
        <v>1284</v>
      </c>
      <c r="C82" s="191">
        <v>25</v>
      </c>
      <c r="D82" s="195"/>
      <c r="E82" s="195"/>
      <c r="F82" s="195"/>
      <c r="G82" s="195"/>
      <c r="H82" s="195"/>
      <c r="I82" s="195"/>
      <c r="J82" s="195"/>
      <c r="K82" s="195"/>
      <c r="L82" s="195"/>
      <c r="M82" s="195"/>
      <c r="N82" s="195"/>
      <c r="O82" s="22"/>
      <c r="P82" s="200">
        <f t="shared" si="18"/>
        <v>25</v>
      </c>
    </row>
    <row r="83" s="53" customFormat="1" ht="26.25" customHeight="1" spans="1:16">
      <c r="A83" s="19" t="s">
        <v>774</v>
      </c>
      <c r="B83" s="21" t="s">
        <v>1285</v>
      </c>
      <c r="C83" s="191">
        <v>-0.4</v>
      </c>
      <c r="D83" s="195"/>
      <c r="E83" s="195"/>
      <c r="F83" s="195"/>
      <c r="G83" s="195"/>
      <c r="H83" s="195"/>
      <c r="I83" s="195"/>
      <c r="J83" s="195"/>
      <c r="K83" s="195"/>
      <c r="L83" s="195"/>
      <c r="M83" s="195"/>
      <c r="N83" s="195"/>
      <c r="O83" s="22"/>
      <c r="P83" s="200">
        <f t="shared" si="18"/>
        <v>-0.4</v>
      </c>
    </row>
    <row r="84" s="2" customFormat="1" ht="26.25" customHeight="1" spans="1:16">
      <c r="A84" s="19" t="s">
        <v>774</v>
      </c>
      <c r="B84" s="21" t="s">
        <v>1286</v>
      </c>
      <c r="C84" s="191">
        <v>-0.8</v>
      </c>
      <c r="D84" s="195"/>
      <c r="E84" s="195"/>
      <c r="F84" s="195"/>
      <c r="G84" s="195"/>
      <c r="H84" s="195"/>
      <c r="I84" s="195"/>
      <c r="J84" s="195"/>
      <c r="K84" s="195"/>
      <c r="L84" s="195"/>
      <c r="M84" s="195"/>
      <c r="N84" s="195"/>
      <c r="O84" s="22"/>
      <c r="P84" s="200">
        <f t="shared" si="18"/>
        <v>-0.8</v>
      </c>
    </row>
    <row r="85" s="2" customFormat="1" ht="26.25" customHeight="1" spans="1:16">
      <c r="A85" s="19" t="s">
        <v>774</v>
      </c>
      <c r="B85" s="21" t="s">
        <v>1287</v>
      </c>
      <c r="C85" s="191">
        <v>-1</v>
      </c>
      <c r="D85" s="195"/>
      <c r="E85" s="195"/>
      <c r="F85" s="195"/>
      <c r="G85" s="195"/>
      <c r="H85" s="195"/>
      <c r="I85" s="195"/>
      <c r="J85" s="195"/>
      <c r="K85" s="195"/>
      <c r="L85" s="195"/>
      <c r="M85" s="195"/>
      <c r="N85" s="195"/>
      <c r="O85" s="22"/>
      <c r="P85" s="200">
        <f t="shared" si="18"/>
        <v>-1</v>
      </c>
    </row>
    <row r="86" s="2" customFormat="1" ht="26.25" customHeight="1" spans="1:16">
      <c r="A86" s="19" t="s">
        <v>774</v>
      </c>
      <c r="B86" s="21" t="s">
        <v>1287</v>
      </c>
      <c r="C86" s="191">
        <v>4</v>
      </c>
      <c r="D86" s="195"/>
      <c r="E86" s="195"/>
      <c r="F86" s="195"/>
      <c r="G86" s="195"/>
      <c r="H86" s="195"/>
      <c r="I86" s="195"/>
      <c r="J86" s="195"/>
      <c r="K86" s="195"/>
      <c r="L86" s="195"/>
      <c r="M86" s="195"/>
      <c r="N86" s="195"/>
      <c r="O86" s="22" t="s">
        <v>1288</v>
      </c>
      <c r="P86" s="200">
        <f t="shared" si="18"/>
        <v>4</v>
      </c>
    </row>
    <row r="87" s="2" customFormat="1" ht="26.25" customHeight="1" spans="1:16">
      <c r="A87" s="19" t="s">
        <v>774</v>
      </c>
      <c r="B87" s="21" t="s">
        <v>1289</v>
      </c>
      <c r="C87" s="191">
        <v>-5</v>
      </c>
      <c r="D87" s="195"/>
      <c r="E87" s="195"/>
      <c r="F87" s="195"/>
      <c r="G87" s="195"/>
      <c r="H87" s="195"/>
      <c r="I87" s="195"/>
      <c r="J87" s="195"/>
      <c r="K87" s="195"/>
      <c r="L87" s="195"/>
      <c r="M87" s="195"/>
      <c r="N87" s="195"/>
      <c r="O87" s="108"/>
      <c r="P87" s="200">
        <f t="shared" si="18"/>
        <v>-5</v>
      </c>
    </row>
    <row r="88" s="2" customFormat="1" ht="26.25" customHeight="1" spans="1:16">
      <c r="A88" s="19" t="s">
        <v>774</v>
      </c>
      <c r="B88" s="21" t="s">
        <v>1290</v>
      </c>
      <c r="C88" s="191">
        <v>-24.5</v>
      </c>
      <c r="D88" s="195"/>
      <c r="E88" s="195"/>
      <c r="F88" s="195"/>
      <c r="G88" s="195"/>
      <c r="H88" s="195"/>
      <c r="I88" s="195"/>
      <c r="J88" s="195"/>
      <c r="K88" s="195"/>
      <c r="L88" s="195"/>
      <c r="M88" s="195"/>
      <c r="N88" s="195"/>
      <c r="O88" s="22"/>
      <c r="P88" s="200">
        <f t="shared" si="18"/>
        <v>-24.5</v>
      </c>
    </row>
    <row r="89" s="2" customFormat="1" ht="26.25" customHeight="1" spans="1:16">
      <c r="A89" s="19" t="s">
        <v>774</v>
      </c>
      <c r="B89" s="21" t="s">
        <v>1291</v>
      </c>
      <c r="C89" s="191">
        <v>-3.1</v>
      </c>
      <c r="D89" s="195"/>
      <c r="E89" s="195"/>
      <c r="F89" s="195"/>
      <c r="G89" s="195"/>
      <c r="H89" s="195"/>
      <c r="I89" s="195"/>
      <c r="J89" s="195"/>
      <c r="K89" s="195"/>
      <c r="L89" s="195"/>
      <c r="M89" s="195"/>
      <c r="N89" s="195"/>
      <c r="O89" s="22"/>
      <c r="P89" s="200">
        <f t="shared" si="18"/>
        <v>-3.1</v>
      </c>
    </row>
    <row r="90" s="2" customFormat="1" ht="26.25" customHeight="1" spans="1:16">
      <c r="A90" s="19" t="s">
        <v>774</v>
      </c>
      <c r="B90" s="21" t="s">
        <v>1292</v>
      </c>
      <c r="C90" s="191">
        <v>-38.9</v>
      </c>
      <c r="D90" s="195"/>
      <c r="E90" s="195"/>
      <c r="F90" s="195"/>
      <c r="G90" s="195"/>
      <c r="H90" s="195"/>
      <c r="I90" s="195"/>
      <c r="J90" s="195"/>
      <c r="K90" s="195"/>
      <c r="L90" s="195"/>
      <c r="M90" s="195"/>
      <c r="N90" s="195"/>
      <c r="O90" s="22"/>
      <c r="P90" s="200">
        <f t="shared" si="18"/>
        <v>-38.9</v>
      </c>
    </row>
    <row r="91" s="53" customFormat="1" ht="26.25" customHeight="1" spans="1:16">
      <c r="A91" s="19" t="s">
        <v>774</v>
      </c>
      <c r="B91" s="21" t="s">
        <v>1293</v>
      </c>
      <c r="C91" s="191">
        <v>-1.5</v>
      </c>
      <c r="D91" s="195"/>
      <c r="E91" s="195"/>
      <c r="F91" s="195"/>
      <c r="G91" s="195"/>
      <c r="H91" s="195"/>
      <c r="I91" s="195"/>
      <c r="J91" s="195"/>
      <c r="K91" s="195"/>
      <c r="L91" s="195"/>
      <c r="M91" s="195"/>
      <c r="N91" s="195"/>
      <c r="O91" s="22"/>
      <c r="P91" s="200">
        <f t="shared" si="18"/>
        <v>-1.5</v>
      </c>
    </row>
    <row r="92" s="2" customFormat="1" ht="26.25" customHeight="1" spans="1:16">
      <c r="A92" s="19" t="s">
        <v>774</v>
      </c>
      <c r="B92" s="21" t="s">
        <v>1294</v>
      </c>
      <c r="C92" s="191">
        <v>-10.4</v>
      </c>
      <c r="D92" s="195"/>
      <c r="E92" s="195"/>
      <c r="F92" s="195"/>
      <c r="G92" s="195"/>
      <c r="H92" s="195"/>
      <c r="I92" s="195"/>
      <c r="J92" s="195"/>
      <c r="K92" s="195"/>
      <c r="L92" s="195"/>
      <c r="M92" s="195"/>
      <c r="N92" s="195"/>
      <c r="O92" s="22"/>
      <c r="P92" s="200">
        <f t="shared" si="18"/>
        <v>-10.4</v>
      </c>
    </row>
    <row r="93" s="54" customFormat="1" ht="26.25" customHeight="1" spans="1:223">
      <c r="A93" s="19" t="s">
        <v>774</v>
      </c>
      <c r="B93" s="21" t="s">
        <v>1295</v>
      </c>
      <c r="C93" s="191">
        <v>-0.8</v>
      </c>
      <c r="D93" s="195"/>
      <c r="E93" s="195"/>
      <c r="F93" s="195"/>
      <c r="G93" s="195"/>
      <c r="H93" s="195"/>
      <c r="I93" s="195"/>
      <c r="J93" s="195"/>
      <c r="K93" s="195"/>
      <c r="L93" s="195"/>
      <c r="M93" s="195"/>
      <c r="N93" s="195"/>
      <c r="O93" s="22"/>
      <c r="P93" s="200">
        <f t="shared" si="18"/>
        <v>-0.8</v>
      </c>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c r="BQ93" s="53"/>
      <c r="BR93" s="53"/>
      <c r="BS93" s="53"/>
      <c r="BT93" s="53"/>
      <c r="BU93" s="53"/>
      <c r="BV93" s="53"/>
      <c r="BW93" s="53"/>
      <c r="BX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L93" s="53"/>
      <c r="FM93" s="53"/>
      <c r="FN93" s="53"/>
      <c r="FO93" s="53"/>
      <c r="FP93" s="53"/>
      <c r="FQ93" s="53"/>
      <c r="FR93" s="53"/>
      <c r="FS93" s="53"/>
      <c r="FT93" s="53"/>
      <c r="FU93" s="53"/>
      <c r="FV93" s="53"/>
      <c r="FW93" s="53"/>
      <c r="FX93" s="53"/>
      <c r="FY93" s="53"/>
      <c r="FZ93" s="53"/>
      <c r="GA93" s="53"/>
      <c r="GB93" s="53"/>
      <c r="GC93" s="53"/>
      <c r="GD93" s="53"/>
      <c r="GE93" s="53"/>
      <c r="GF93" s="53"/>
      <c r="GG93" s="53"/>
      <c r="GH93" s="53"/>
      <c r="GI93" s="53"/>
      <c r="GJ93" s="53"/>
      <c r="GK93" s="53"/>
      <c r="GL93" s="53"/>
      <c r="GM93" s="53"/>
      <c r="GN93" s="53"/>
      <c r="GO93" s="53"/>
      <c r="GP93" s="53"/>
      <c r="GQ93" s="53"/>
      <c r="GR93" s="53"/>
      <c r="GS93" s="53"/>
      <c r="GT93" s="53"/>
      <c r="GU93" s="53"/>
      <c r="GV93" s="53"/>
      <c r="GW93" s="53"/>
      <c r="GX93" s="53"/>
      <c r="GY93" s="53"/>
      <c r="GZ93" s="53"/>
      <c r="HA93" s="53"/>
      <c r="HB93" s="53"/>
      <c r="HC93" s="53"/>
      <c r="HD93" s="53"/>
      <c r="HE93" s="53"/>
      <c r="HF93" s="53"/>
      <c r="HG93" s="53"/>
      <c r="HH93" s="53"/>
      <c r="HI93" s="53"/>
      <c r="HJ93" s="53"/>
      <c r="HK93" s="53"/>
      <c r="HL93" s="53"/>
      <c r="HM93" s="53"/>
      <c r="HN93" s="53"/>
      <c r="HO93" s="53"/>
    </row>
    <row r="94" s="2" customFormat="1" ht="26.25" customHeight="1" spans="1:16">
      <c r="A94" s="19" t="s">
        <v>774</v>
      </c>
      <c r="B94" s="21" t="s">
        <v>1296</v>
      </c>
      <c r="C94" s="191">
        <v>25</v>
      </c>
      <c r="D94" s="196"/>
      <c r="E94" s="196"/>
      <c r="F94" s="196"/>
      <c r="G94" s="196"/>
      <c r="H94" s="196"/>
      <c r="I94" s="196"/>
      <c r="J94" s="196"/>
      <c r="K94" s="196"/>
      <c r="L94" s="196"/>
      <c r="M94" s="196"/>
      <c r="N94" s="196"/>
      <c r="O94" s="22"/>
      <c r="P94" s="200">
        <f t="shared" si="18"/>
        <v>25</v>
      </c>
    </row>
    <row r="95" s="2" customFormat="1" ht="26.25" customHeight="1" spans="1:16">
      <c r="A95" s="19" t="s">
        <v>774</v>
      </c>
      <c r="B95" s="21" t="s">
        <v>1297</v>
      </c>
      <c r="C95" s="191">
        <v>-1</v>
      </c>
      <c r="D95" s="195"/>
      <c r="E95" s="195"/>
      <c r="F95" s="195"/>
      <c r="G95" s="195"/>
      <c r="H95" s="195"/>
      <c r="I95" s="195"/>
      <c r="J95" s="195"/>
      <c r="K95" s="195"/>
      <c r="L95" s="195"/>
      <c r="M95" s="195"/>
      <c r="N95" s="195"/>
      <c r="O95" s="22"/>
      <c r="P95" s="200">
        <f t="shared" si="18"/>
        <v>-1</v>
      </c>
    </row>
    <row r="96" s="54" customFormat="1" ht="26.25" customHeight="1" spans="1:223">
      <c r="A96" s="80" t="s">
        <v>1216</v>
      </c>
      <c r="B96" s="81" t="s">
        <v>1298</v>
      </c>
      <c r="C96" s="194">
        <f>SUM(C97:C109)</f>
        <v>-869.39</v>
      </c>
      <c r="D96" s="194">
        <f t="shared" ref="D96:N96" si="22">SUM(D97:D109)</f>
        <v>0</v>
      </c>
      <c r="E96" s="194">
        <f t="shared" si="22"/>
        <v>0</v>
      </c>
      <c r="F96" s="194">
        <f t="shared" si="22"/>
        <v>0</v>
      </c>
      <c r="G96" s="194">
        <f t="shared" si="22"/>
        <v>0</v>
      </c>
      <c r="H96" s="194">
        <f t="shared" si="22"/>
        <v>0</v>
      </c>
      <c r="I96" s="194">
        <f t="shared" si="22"/>
        <v>0</v>
      </c>
      <c r="J96" s="194">
        <f t="shared" si="22"/>
        <v>0</v>
      </c>
      <c r="K96" s="194">
        <f t="shared" si="22"/>
        <v>0</v>
      </c>
      <c r="L96" s="194">
        <f t="shared" si="22"/>
        <v>0</v>
      </c>
      <c r="M96" s="194">
        <f t="shared" si="22"/>
        <v>0</v>
      </c>
      <c r="N96" s="194">
        <f t="shared" si="22"/>
        <v>0</v>
      </c>
      <c r="O96" s="202"/>
      <c r="P96" s="200">
        <f t="shared" si="18"/>
        <v>-869.39</v>
      </c>
      <c r="Q96" s="53"/>
      <c r="R96" s="53"/>
      <c r="S96" s="53"/>
      <c r="T96" s="53"/>
      <c r="U96" s="53"/>
      <c r="V96" s="53"/>
      <c r="W96" s="53"/>
      <c r="X96" s="53"/>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c r="BC96" s="53"/>
      <c r="BD96" s="53"/>
      <c r="BE96" s="53"/>
      <c r="BF96" s="53"/>
      <c r="BG96" s="53"/>
      <c r="BH96" s="53"/>
      <c r="BI96" s="53"/>
      <c r="BJ96" s="53"/>
      <c r="BK96" s="53"/>
      <c r="BL96" s="53"/>
      <c r="BM96" s="53"/>
      <c r="BN96" s="53"/>
      <c r="BO96" s="53"/>
      <c r="BP96" s="53"/>
      <c r="BQ96" s="53"/>
      <c r="BR96" s="53"/>
      <c r="BS96" s="53"/>
      <c r="BT96" s="53"/>
      <c r="BU96" s="53"/>
      <c r="BV96" s="53"/>
      <c r="BW96" s="53"/>
      <c r="BX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L96" s="53"/>
      <c r="FM96" s="53"/>
      <c r="FN96" s="53"/>
      <c r="FO96" s="53"/>
      <c r="FP96" s="53"/>
      <c r="FQ96" s="53"/>
      <c r="FR96" s="53"/>
      <c r="FS96" s="53"/>
      <c r="FT96" s="53"/>
      <c r="FU96" s="53"/>
      <c r="FV96" s="53"/>
      <c r="FW96" s="53"/>
      <c r="FX96" s="53"/>
      <c r="FY96" s="53"/>
      <c r="FZ96" s="53"/>
      <c r="GA96" s="53"/>
      <c r="GB96" s="53"/>
      <c r="GC96" s="53"/>
      <c r="GD96" s="53"/>
      <c r="GE96" s="53"/>
      <c r="GF96" s="53"/>
      <c r="GG96" s="53"/>
      <c r="GH96" s="53"/>
      <c r="GI96" s="53"/>
      <c r="GJ96" s="53"/>
      <c r="GK96" s="53"/>
      <c r="GL96" s="53"/>
      <c r="GM96" s="53"/>
      <c r="GN96" s="53"/>
      <c r="GO96" s="53"/>
      <c r="GP96" s="53"/>
      <c r="GQ96" s="53"/>
      <c r="GR96" s="53"/>
      <c r="GS96" s="53"/>
      <c r="GT96" s="53"/>
      <c r="GU96" s="53"/>
      <c r="GV96" s="53"/>
      <c r="GW96" s="53"/>
      <c r="GX96" s="53"/>
      <c r="GY96" s="53"/>
      <c r="GZ96" s="53"/>
      <c r="HA96" s="53"/>
      <c r="HB96" s="53"/>
      <c r="HC96" s="53"/>
      <c r="HD96" s="53"/>
      <c r="HE96" s="53"/>
      <c r="HF96" s="53"/>
      <c r="HG96" s="53"/>
      <c r="HH96" s="53"/>
      <c r="HI96" s="53"/>
      <c r="HJ96" s="53"/>
      <c r="HK96" s="53"/>
      <c r="HL96" s="53"/>
      <c r="HM96" s="53"/>
      <c r="HN96" s="53"/>
      <c r="HO96" s="53"/>
    </row>
    <row r="97" s="54" customFormat="1" ht="26.25" customHeight="1" spans="1:223">
      <c r="A97" s="87" t="s">
        <v>776</v>
      </c>
      <c r="B97" s="114" t="s">
        <v>1299</v>
      </c>
      <c r="C97" s="191">
        <v>2</v>
      </c>
      <c r="D97" s="195"/>
      <c r="E97" s="195"/>
      <c r="F97" s="195"/>
      <c r="G97" s="195"/>
      <c r="H97" s="195"/>
      <c r="I97" s="195"/>
      <c r="J97" s="195"/>
      <c r="K97" s="195"/>
      <c r="L97" s="195"/>
      <c r="M97" s="195"/>
      <c r="N97" s="195"/>
      <c r="O97" s="116" t="s">
        <v>1300</v>
      </c>
      <c r="P97" s="200">
        <f t="shared" si="18"/>
        <v>2</v>
      </c>
      <c r="Q97" s="53"/>
      <c r="R97" s="53"/>
      <c r="S97" s="53"/>
      <c r="T97" s="53"/>
      <c r="U97" s="53"/>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c r="BC97" s="53"/>
      <c r="BD97" s="53"/>
      <c r="BE97" s="53"/>
      <c r="BF97" s="53"/>
      <c r="BG97" s="53"/>
      <c r="BH97" s="53"/>
      <c r="BI97" s="53"/>
      <c r="BJ97" s="53"/>
      <c r="BK97" s="53"/>
      <c r="BL97" s="53"/>
      <c r="BM97" s="53"/>
      <c r="BN97" s="53"/>
      <c r="BO97" s="53"/>
      <c r="BP97" s="53"/>
      <c r="BQ97" s="53"/>
      <c r="BR97" s="53"/>
      <c r="BS97" s="53"/>
      <c r="BT97" s="53"/>
      <c r="BU97" s="53"/>
      <c r="BV97" s="53"/>
      <c r="BW97" s="53"/>
      <c r="BX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L97" s="53"/>
      <c r="FM97" s="53"/>
      <c r="FN97" s="53"/>
      <c r="FO97" s="53"/>
      <c r="FP97" s="53"/>
      <c r="FQ97" s="53"/>
      <c r="FR97" s="53"/>
      <c r="FS97" s="53"/>
      <c r="FT97" s="53"/>
      <c r="FU97" s="53"/>
      <c r="FV97" s="53"/>
      <c r="FW97" s="53"/>
      <c r="FX97" s="53"/>
      <c r="FY97" s="53"/>
      <c r="FZ97" s="53"/>
      <c r="GA97" s="53"/>
      <c r="GB97" s="53"/>
      <c r="GC97" s="53"/>
      <c r="GD97" s="53"/>
      <c r="GE97" s="53"/>
      <c r="GF97" s="53"/>
      <c r="GG97" s="53"/>
      <c r="GH97" s="53"/>
      <c r="GI97" s="53"/>
      <c r="GJ97" s="53"/>
      <c r="GK97" s="53"/>
      <c r="GL97" s="53"/>
      <c r="GM97" s="53"/>
      <c r="GN97" s="53"/>
      <c r="GO97" s="53"/>
      <c r="GP97" s="53"/>
      <c r="GQ97" s="53"/>
      <c r="GR97" s="53"/>
      <c r="GS97" s="53"/>
      <c r="GT97" s="53"/>
      <c r="GU97" s="53"/>
      <c r="GV97" s="53"/>
      <c r="GW97" s="53"/>
      <c r="GX97" s="53"/>
      <c r="GY97" s="53"/>
      <c r="GZ97" s="53"/>
      <c r="HA97" s="53"/>
      <c r="HB97" s="53"/>
      <c r="HC97" s="53"/>
      <c r="HD97" s="53"/>
      <c r="HE97" s="53"/>
      <c r="HF97" s="53"/>
      <c r="HG97" s="53"/>
      <c r="HH97" s="53"/>
      <c r="HI97" s="53"/>
      <c r="HJ97" s="53"/>
      <c r="HK97" s="53"/>
      <c r="HL97" s="53"/>
      <c r="HM97" s="53"/>
      <c r="HN97" s="53"/>
      <c r="HO97" s="53"/>
    </row>
    <row r="98" s="54" customFormat="1" ht="26.25" customHeight="1" spans="1:223">
      <c r="A98" s="87" t="s">
        <v>776</v>
      </c>
      <c r="B98" s="115" t="s">
        <v>1301</v>
      </c>
      <c r="C98" s="191">
        <v>2</v>
      </c>
      <c r="D98" s="195"/>
      <c r="E98" s="195"/>
      <c r="F98" s="195"/>
      <c r="G98" s="195"/>
      <c r="H98" s="195"/>
      <c r="I98" s="195"/>
      <c r="J98" s="195"/>
      <c r="K98" s="195"/>
      <c r="L98" s="195"/>
      <c r="M98" s="195"/>
      <c r="N98" s="195"/>
      <c r="O98" s="116" t="s">
        <v>1302</v>
      </c>
      <c r="P98" s="200">
        <f t="shared" si="18"/>
        <v>2</v>
      </c>
      <c r="Q98" s="53"/>
      <c r="R98" s="53"/>
      <c r="S98" s="53"/>
      <c r="T98" s="53"/>
      <c r="U98" s="53"/>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c r="BC98" s="53"/>
      <c r="BD98" s="53"/>
      <c r="BE98" s="53"/>
      <c r="BF98" s="53"/>
      <c r="BG98" s="53"/>
      <c r="BH98" s="53"/>
      <c r="BI98" s="53"/>
      <c r="BJ98" s="53"/>
      <c r="BK98" s="53"/>
      <c r="BL98" s="53"/>
      <c r="BM98" s="53"/>
      <c r="BN98" s="53"/>
      <c r="BO98" s="53"/>
      <c r="BP98" s="53"/>
      <c r="BQ98" s="53"/>
      <c r="BR98" s="53"/>
      <c r="BS98" s="53"/>
      <c r="BT98" s="53"/>
      <c r="BU98" s="53"/>
      <c r="BV98" s="53"/>
      <c r="BW98" s="53"/>
      <c r="BX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L98" s="53"/>
      <c r="FM98" s="53"/>
      <c r="FN98" s="53"/>
      <c r="FO98" s="53"/>
      <c r="FP98" s="53"/>
      <c r="FQ98" s="53"/>
      <c r="FR98" s="53"/>
      <c r="FS98" s="53"/>
      <c r="FT98" s="53"/>
      <c r="FU98" s="53"/>
      <c r="FV98" s="53"/>
      <c r="FW98" s="53"/>
      <c r="FX98" s="53"/>
      <c r="FY98" s="53"/>
      <c r="FZ98" s="53"/>
      <c r="GA98" s="53"/>
      <c r="GB98" s="53"/>
      <c r="GC98" s="53"/>
      <c r="GD98" s="53"/>
      <c r="GE98" s="53"/>
      <c r="GF98" s="53"/>
      <c r="GG98" s="53"/>
      <c r="GH98" s="53"/>
      <c r="GI98" s="53"/>
      <c r="GJ98" s="53"/>
      <c r="GK98" s="53"/>
      <c r="GL98" s="53"/>
      <c r="GM98" s="53"/>
      <c r="GN98" s="53"/>
      <c r="GO98" s="53"/>
      <c r="GP98" s="53"/>
      <c r="GQ98" s="53"/>
      <c r="GR98" s="53"/>
      <c r="GS98" s="53"/>
      <c r="GT98" s="53"/>
      <c r="GU98" s="53"/>
      <c r="GV98" s="53"/>
      <c r="GW98" s="53"/>
      <c r="GX98" s="53"/>
      <c r="GY98" s="53"/>
      <c r="GZ98" s="53"/>
      <c r="HA98" s="53"/>
      <c r="HB98" s="53"/>
      <c r="HC98" s="53"/>
      <c r="HD98" s="53"/>
      <c r="HE98" s="53"/>
      <c r="HF98" s="53"/>
      <c r="HG98" s="53"/>
      <c r="HH98" s="53"/>
      <c r="HI98" s="53"/>
      <c r="HJ98" s="53"/>
      <c r="HK98" s="53"/>
      <c r="HL98" s="53"/>
      <c r="HM98" s="53"/>
      <c r="HN98" s="53"/>
      <c r="HO98" s="53"/>
    </row>
    <row r="99" s="54" customFormat="1" ht="26.25" customHeight="1" spans="1:223">
      <c r="A99" s="19" t="s">
        <v>776</v>
      </c>
      <c r="B99" s="21" t="s">
        <v>1303</v>
      </c>
      <c r="C99" s="191">
        <v>-10</v>
      </c>
      <c r="D99" s="195"/>
      <c r="E99" s="195"/>
      <c r="F99" s="195"/>
      <c r="G99" s="195"/>
      <c r="H99" s="195"/>
      <c r="I99" s="195"/>
      <c r="J99" s="195"/>
      <c r="K99" s="195"/>
      <c r="L99" s="195"/>
      <c r="M99" s="195"/>
      <c r="N99" s="195"/>
      <c r="O99" s="117"/>
      <c r="P99" s="200">
        <f t="shared" si="18"/>
        <v>-10</v>
      </c>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c r="BM99" s="53"/>
      <c r="BN99" s="53"/>
      <c r="BO99" s="53"/>
      <c r="BP99" s="53"/>
      <c r="BQ99" s="53"/>
      <c r="BR99" s="53"/>
      <c r="BS99" s="53"/>
      <c r="BT99" s="53"/>
      <c r="BU99" s="53"/>
      <c r="BV99" s="53"/>
      <c r="BW99" s="53"/>
      <c r="BX99" s="53"/>
      <c r="BY99" s="53"/>
      <c r="BZ99" s="53"/>
      <c r="CA99" s="53"/>
      <c r="CB99" s="53"/>
      <c r="CC99" s="53"/>
      <c r="CD99" s="53"/>
      <c r="CE99" s="53"/>
      <c r="CF99" s="53"/>
      <c r="CG99" s="53"/>
      <c r="CH99" s="53"/>
      <c r="CI99" s="53"/>
      <c r="CJ99" s="53"/>
      <c r="CK99" s="53"/>
      <c r="CL99" s="53"/>
      <c r="CM99" s="53"/>
      <c r="CN99" s="53"/>
      <c r="CO99" s="53"/>
      <c r="CP99" s="53"/>
      <c r="CQ99" s="53"/>
      <c r="CR99" s="53"/>
      <c r="CS99" s="53"/>
      <c r="CT99" s="53"/>
      <c r="CU99" s="53"/>
      <c r="CV99" s="53"/>
      <c r="CW99" s="53"/>
      <c r="CX99" s="53"/>
      <c r="CY99" s="53"/>
      <c r="CZ99" s="53"/>
      <c r="DA99" s="53"/>
      <c r="DB99" s="53"/>
      <c r="DC99" s="53"/>
      <c r="DD99" s="53"/>
      <c r="DE99" s="53"/>
      <c r="DF99" s="53"/>
      <c r="DG99" s="53"/>
      <c r="DH99" s="53"/>
      <c r="DI99" s="53"/>
      <c r="DJ99" s="53"/>
      <c r="DK99" s="53"/>
      <c r="DL99" s="53"/>
      <c r="DM99" s="53"/>
      <c r="DN99" s="53"/>
      <c r="DO99" s="53"/>
      <c r="DP99" s="53"/>
      <c r="DQ99" s="53"/>
      <c r="DR99" s="53"/>
      <c r="DS99" s="53"/>
      <c r="DT99" s="53"/>
      <c r="DU99" s="53"/>
      <c r="DV99" s="53"/>
      <c r="DW99" s="53"/>
      <c r="DX99" s="53"/>
      <c r="DY99" s="53"/>
      <c r="DZ99" s="53"/>
      <c r="EA99" s="53"/>
      <c r="EB99" s="53"/>
      <c r="EC99" s="53"/>
      <c r="ED99" s="53"/>
      <c r="EE99" s="53"/>
      <c r="EF99" s="53"/>
      <c r="EG99" s="53"/>
      <c r="EH99" s="53"/>
      <c r="EI99" s="53"/>
      <c r="EJ99" s="53"/>
      <c r="EK99" s="53"/>
      <c r="EL99" s="53"/>
      <c r="EM99" s="53"/>
      <c r="EN99" s="53"/>
      <c r="EO99" s="53"/>
      <c r="EP99" s="53"/>
      <c r="EQ99" s="53"/>
      <c r="ER99" s="53"/>
      <c r="ES99" s="53"/>
      <c r="ET99" s="53"/>
      <c r="EU99" s="53"/>
      <c r="EV99" s="53"/>
      <c r="EW99" s="53"/>
      <c r="EX99" s="53"/>
      <c r="EY99" s="53"/>
      <c r="EZ99" s="53"/>
      <c r="FA99" s="53"/>
      <c r="FB99" s="53"/>
      <c r="FC99" s="53"/>
      <c r="FD99" s="53"/>
      <c r="FE99" s="53"/>
      <c r="FF99" s="53"/>
      <c r="FG99" s="53"/>
      <c r="FH99" s="53"/>
      <c r="FI99" s="53"/>
      <c r="FJ99" s="53"/>
      <c r="FK99" s="53"/>
      <c r="FL99" s="53"/>
      <c r="FM99" s="53"/>
      <c r="FN99" s="53"/>
      <c r="FO99" s="53"/>
      <c r="FP99" s="53"/>
      <c r="FQ99" s="53"/>
      <c r="FR99" s="53"/>
      <c r="FS99" s="53"/>
      <c r="FT99" s="53"/>
      <c r="FU99" s="53"/>
      <c r="FV99" s="53"/>
      <c r="FW99" s="53"/>
      <c r="FX99" s="53"/>
      <c r="FY99" s="53"/>
      <c r="FZ99" s="53"/>
      <c r="GA99" s="53"/>
      <c r="GB99" s="53"/>
      <c r="GC99" s="53"/>
      <c r="GD99" s="53"/>
      <c r="GE99" s="53"/>
      <c r="GF99" s="53"/>
      <c r="GG99" s="53"/>
      <c r="GH99" s="53"/>
      <c r="GI99" s="53"/>
      <c r="GJ99" s="53"/>
      <c r="GK99" s="53"/>
      <c r="GL99" s="53"/>
      <c r="GM99" s="53"/>
      <c r="GN99" s="53"/>
      <c r="GO99" s="53"/>
      <c r="GP99" s="53"/>
      <c r="GQ99" s="53"/>
      <c r="GR99" s="53"/>
      <c r="GS99" s="53"/>
      <c r="GT99" s="53"/>
      <c r="GU99" s="53"/>
      <c r="GV99" s="53"/>
      <c r="GW99" s="53"/>
      <c r="GX99" s="53"/>
      <c r="GY99" s="53"/>
      <c r="GZ99" s="53"/>
      <c r="HA99" s="53"/>
      <c r="HB99" s="53"/>
      <c r="HC99" s="53"/>
      <c r="HD99" s="53"/>
      <c r="HE99" s="53"/>
      <c r="HF99" s="53"/>
      <c r="HG99" s="53"/>
      <c r="HH99" s="53"/>
      <c r="HI99" s="53"/>
      <c r="HJ99" s="53"/>
      <c r="HK99" s="53"/>
      <c r="HL99" s="53"/>
      <c r="HM99" s="53"/>
      <c r="HN99" s="53"/>
      <c r="HO99" s="53"/>
    </row>
    <row r="100" s="2" customFormat="1" ht="26.25" customHeight="1" spans="1:16">
      <c r="A100" s="87" t="s">
        <v>776</v>
      </c>
      <c r="B100" s="114" t="s">
        <v>1304</v>
      </c>
      <c r="C100" s="191">
        <v>16</v>
      </c>
      <c r="D100" s="195"/>
      <c r="E100" s="195"/>
      <c r="F100" s="195"/>
      <c r="G100" s="195"/>
      <c r="H100" s="195"/>
      <c r="I100" s="195"/>
      <c r="J100" s="195"/>
      <c r="K100" s="195"/>
      <c r="L100" s="195"/>
      <c r="M100" s="195"/>
      <c r="N100" s="195"/>
      <c r="O100" s="119" t="s">
        <v>1305</v>
      </c>
      <c r="P100" s="200">
        <f t="shared" si="18"/>
        <v>16</v>
      </c>
    </row>
    <row r="101" s="2" customFormat="1" ht="26.25" customHeight="1" spans="1:16">
      <c r="A101" s="19" t="s">
        <v>776</v>
      </c>
      <c r="B101" s="21" t="s">
        <v>1306</v>
      </c>
      <c r="C101" s="191">
        <v>-54.2</v>
      </c>
      <c r="D101" s="195"/>
      <c r="E101" s="195"/>
      <c r="F101" s="195"/>
      <c r="G101" s="195"/>
      <c r="H101" s="195"/>
      <c r="I101" s="195"/>
      <c r="J101" s="195"/>
      <c r="K101" s="195"/>
      <c r="L101" s="195"/>
      <c r="M101" s="195"/>
      <c r="N101" s="195"/>
      <c r="O101" s="22"/>
      <c r="P101" s="200">
        <f t="shared" si="18"/>
        <v>-54.2</v>
      </c>
    </row>
    <row r="102" s="2" customFormat="1" ht="26.25" customHeight="1" spans="1:16">
      <c r="A102" s="87" t="s">
        <v>776</v>
      </c>
      <c r="B102" s="114" t="s">
        <v>1307</v>
      </c>
      <c r="C102" s="191">
        <v>5</v>
      </c>
      <c r="D102" s="195"/>
      <c r="E102" s="195"/>
      <c r="F102" s="195"/>
      <c r="G102" s="195"/>
      <c r="H102" s="195"/>
      <c r="I102" s="195"/>
      <c r="J102" s="195"/>
      <c r="K102" s="195"/>
      <c r="L102" s="195"/>
      <c r="M102" s="195"/>
      <c r="N102" s="195"/>
      <c r="O102" s="119" t="s">
        <v>1308</v>
      </c>
      <c r="P102" s="200">
        <f t="shared" si="18"/>
        <v>5</v>
      </c>
    </row>
    <row r="103" s="2" customFormat="1" ht="26.25" customHeight="1" spans="1:16">
      <c r="A103" s="87" t="s">
        <v>776</v>
      </c>
      <c r="B103" s="114" t="s">
        <v>1309</v>
      </c>
      <c r="C103" s="191">
        <v>6.09</v>
      </c>
      <c r="D103" s="195"/>
      <c r="E103" s="195"/>
      <c r="F103" s="195"/>
      <c r="G103" s="195"/>
      <c r="H103" s="195"/>
      <c r="I103" s="195"/>
      <c r="J103" s="195"/>
      <c r="K103" s="195"/>
      <c r="L103" s="195"/>
      <c r="M103" s="195"/>
      <c r="N103" s="195"/>
      <c r="O103" s="119" t="s">
        <v>1310</v>
      </c>
      <c r="P103" s="200">
        <f t="shared" si="18"/>
        <v>6.09</v>
      </c>
    </row>
    <row r="104" s="2" customFormat="1" ht="26.25" customHeight="1" spans="1:16">
      <c r="A104" s="87" t="s">
        <v>776</v>
      </c>
      <c r="B104" s="114" t="s">
        <v>1311</v>
      </c>
      <c r="C104" s="191">
        <v>25</v>
      </c>
      <c r="D104" s="195"/>
      <c r="E104" s="195"/>
      <c r="F104" s="195"/>
      <c r="G104" s="195"/>
      <c r="H104" s="195"/>
      <c r="I104" s="195"/>
      <c r="J104" s="195"/>
      <c r="K104" s="195"/>
      <c r="L104" s="195"/>
      <c r="M104" s="195"/>
      <c r="N104" s="195"/>
      <c r="O104" s="119" t="s">
        <v>1312</v>
      </c>
      <c r="P104" s="200">
        <f t="shared" si="18"/>
        <v>25</v>
      </c>
    </row>
    <row r="105" s="2" customFormat="1" ht="26.25" customHeight="1" spans="1:16">
      <c r="A105" s="87" t="s">
        <v>776</v>
      </c>
      <c r="B105" s="114" t="s">
        <v>1313</v>
      </c>
      <c r="C105" s="191">
        <v>7</v>
      </c>
      <c r="D105" s="195"/>
      <c r="E105" s="195"/>
      <c r="F105" s="195"/>
      <c r="G105" s="195"/>
      <c r="H105" s="195"/>
      <c r="I105" s="195"/>
      <c r="J105" s="195"/>
      <c r="K105" s="195"/>
      <c r="L105" s="195"/>
      <c r="M105" s="195"/>
      <c r="N105" s="195"/>
      <c r="O105" s="119" t="s">
        <v>1314</v>
      </c>
      <c r="P105" s="200">
        <f t="shared" si="18"/>
        <v>7</v>
      </c>
    </row>
    <row r="106" s="2" customFormat="1" ht="26.25" customHeight="1" spans="1:16">
      <c r="A106" s="87" t="s">
        <v>776</v>
      </c>
      <c r="B106" s="114" t="s">
        <v>1315</v>
      </c>
      <c r="C106" s="191">
        <v>16</v>
      </c>
      <c r="D106" s="195"/>
      <c r="E106" s="195"/>
      <c r="F106" s="195"/>
      <c r="G106" s="195"/>
      <c r="H106" s="195"/>
      <c r="I106" s="195"/>
      <c r="J106" s="195"/>
      <c r="K106" s="195"/>
      <c r="L106" s="195"/>
      <c r="M106" s="195"/>
      <c r="N106" s="195"/>
      <c r="O106" s="119" t="s">
        <v>1316</v>
      </c>
      <c r="P106" s="200">
        <f t="shared" si="18"/>
        <v>16</v>
      </c>
    </row>
    <row r="107" s="53" customFormat="1" ht="26.25" customHeight="1" spans="1:16">
      <c r="A107" s="87" t="s">
        <v>776</v>
      </c>
      <c r="B107" s="21" t="s">
        <v>1317</v>
      </c>
      <c r="C107" s="191">
        <v>21</v>
      </c>
      <c r="D107" s="196"/>
      <c r="E107" s="196"/>
      <c r="F107" s="196"/>
      <c r="G107" s="196"/>
      <c r="H107" s="196"/>
      <c r="I107" s="196"/>
      <c r="J107" s="196"/>
      <c r="K107" s="196"/>
      <c r="L107" s="196"/>
      <c r="M107" s="196"/>
      <c r="N107" s="196"/>
      <c r="O107" s="22" t="s">
        <v>1318</v>
      </c>
      <c r="P107" s="200">
        <f t="shared" si="18"/>
        <v>21</v>
      </c>
    </row>
    <row r="108" s="53" customFormat="1" ht="26.25" customHeight="1" spans="1:16">
      <c r="A108" s="19" t="s">
        <v>776</v>
      </c>
      <c r="B108" s="21" t="s">
        <v>1319</v>
      </c>
      <c r="C108" s="191">
        <v>-900</v>
      </c>
      <c r="D108" s="195"/>
      <c r="E108" s="195"/>
      <c r="F108" s="195"/>
      <c r="G108" s="195"/>
      <c r="H108" s="195"/>
      <c r="I108" s="195"/>
      <c r="J108" s="195"/>
      <c r="K108" s="195"/>
      <c r="L108" s="195"/>
      <c r="M108" s="195"/>
      <c r="N108" s="195"/>
      <c r="O108" s="99"/>
      <c r="P108" s="200">
        <f t="shared" si="18"/>
        <v>-900</v>
      </c>
    </row>
    <row r="109" s="53" customFormat="1" ht="26.25" customHeight="1" spans="1:16">
      <c r="A109" s="19" t="s">
        <v>776</v>
      </c>
      <c r="B109" s="21" t="s">
        <v>1320</v>
      </c>
      <c r="C109" s="191">
        <v>-5.28</v>
      </c>
      <c r="D109" s="195"/>
      <c r="E109" s="195"/>
      <c r="F109" s="195"/>
      <c r="G109" s="195"/>
      <c r="H109" s="195"/>
      <c r="I109" s="195"/>
      <c r="J109" s="195"/>
      <c r="K109" s="195"/>
      <c r="L109" s="195"/>
      <c r="M109" s="195"/>
      <c r="N109" s="195"/>
      <c r="O109" s="22"/>
      <c r="P109" s="200">
        <f t="shared" si="18"/>
        <v>-5.28</v>
      </c>
    </row>
    <row r="110" s="53" customFormat="1" ht="26.25" customHeight="1" spans="1:16">
      <c r="A110" s="80" t="s">
        <v>1216</v>
      </c>
      <c r="B110" s="81" t="s">
        <v>1321</v>
      </c>
      <c r="C110" s="194">
        <f>SUM(C111:C112)</f>
        <v>-14.43</v>
      </c>
      <c r="D110" s="194">
        <f t="shared" ref="D110:N110" si="23">SUM(D111:D112)</f>
        <v>0</v>
      </c>
      <c r="E110" s="194">
        <f t="shared" si="23"/>
        <v>0</v>
      </c>
      <c r="F110" s="194">
        <f t="shared" si="23"/>
        <v>0</v>
      </c>
      <c r="G110" s="194">
        <f t="shared" si="23"/>
        <v>0</v>
      </c>
      <c r="H110" s="194">
        <f t="shared" si="23"/>
        <v>0</v>
      </c>
      <c r="I110" s="194">
        <f t="shared" si="23"/>
        <v>0</v>
      </c>
      <c r="J110" s="194">
        <f t="shared" si="23"/>
        <v>0</v>
      </c>
      <c r="K110" s="194">
        <f t="shared" si="23"/>
        <v>0</v>
      </c>
      <c r="L110" s="194">
        <f t="shared" si="23"/>
        <v>0</v>
      </c>
      <c r="M110" s="194">
        <f t="shared" si="23"/>
        <v>0</v>
      </c>
      <c r="N110" s="194">
        <f t="shared" si="23"/>
        <v>0</v>
      </c>
      <c r="O110" s="202"/>
      <c r="P110" s="200">
        <f t="shared" si="18"/>
        <v>-14.43</v>
      </c>
    </row>
    <row r="111" s="2" customFormat="1" ht="26.25" customHeight="1" spans="1:16">
      <c r="A111" s="19" t="s">
        <v>778</v>
      </c>
      <c r="B111" s="21" t="s">
        <v>1322</v>
      </c>
      <c r="C111" s="191">
        <v>-45.43</v>
      </c>
      <c r="D111" s="195"/>
      <c r="E111" s="195"/>
      <c r="F111" s="195"/>
      <c r="G111" s="195"/>
      <c r="H111" s="195"/>
      <c r="I111" s="195"/>
      <c r="J111" s="195"/>
      <c r="K111" s="195"/>
      <c r="L111" s="195"/>
      <c r="M111" s="195"/>
      <c r="N111" s="195"/>
      <c r="O111" s="22"/>
      <c r="P111" s="200">
        <f t="shared" si="18"/>
        <v>-45.43</v>
      </c>
    </row>
    <row r="112" s="53" customFormat="1" ht="26.25" customHeight="1" spans="1:16">
      <c r="A112" s="87" t="s">
        <v>778</v>
      </c>
      <c r="B112" s="114" t="s">
        <v>1323</v>
      </c>
      <c r="C112" s="191">
        <v>31</v>
      </c>
      <c r="D112" s="195"/>
      <c r="E112" s="195"/>
      <c r="F112" s="195"/>
      <c r="G112" s="195"/>
      <c r="H112" s="195"/>
      <c r="I112" s="195"/>
      <c r="J112" s="195"/>
      <c r="K112" s="195"/>
      <c r="L112" s="195"/>
      <c r="M112" s="195"/>
      <c r="N112" s="195"/>
      <c r="O112" s="119" t="s">
        <v>1324</v>
      </c>
      <c r="P112" s="200">
        <f t="shared" si="18"/>
        <v>31</v>
      </c>
    </row>
    <row r="113" s="2" customFormat="1" ht="26.25" customHeight="1" spans="1:16">
      <c r="A113" s="80" t="s">
        <v>1216</v>
      </c>
      <c r="B113" s="81" t="s">
        <v>1325</v>
      </c>
      <c r="C113" s="194">
        <f>SUM(C114:C127)</f>
        <v>-214.09</v>
      </c>
      <c r="D113" s="194">
        <f t="shared" ref="D113:N113" si="24">SUM(D114:D127)</f>
        <v>0</v>
      </c>
      <c r="E113" s="194">
        <f t="shared" si="24"/>
        <v>0</v>
      </c>
      <c r="F113" s="194">
        <f t="shared" si="24"/>
        <v>0</v>
      </c>
      <c r="G113" s="194">
        <f t="shared" si="24"/>
        <v>0</v>
      </c>
      <c r="H113" s="194">
        <f t="shared" si="24"/>
        <v>0</v>
      </c>
      <c r="I113" s="194">
        <f t="shared" si="24"/>
        <v>0</v>
      </c>
      <c r="J113" s="194">
        <f t="shared" si="24"/>
        <v>0</v>
      </c>
      <c r="K113" s="194">
        <f t="shared" si="24"/>
        <v>0</v>
      </c>
      <c r="L113" s="194">
        <f t="shared" si="24"/>
        <v>0</v>
      </c>
      <c r="M113" s="194">
        <f t="shared" si="24"/>
        <v>0</v>
      </c>
      <c r="N113" s="194">
        <f t="shared" si="24"/>
        <v>0</v>
      </c>
      <c r="O113" s="202"/>
      <c r="P113" s="200">
        <f t="shared" si="18"/>
        <v>-214.09</v>
      </c>
    </row>
    <row r="114" s="2" customFormat="1" ht="26.25" customHeight="1" spans="1:16">
      <c r="A114" s="19" t="s">
        <v>780</v>
      </c>
      <c r="B114" s="21" t="s">
        <v>1326</v>
      </c>
      <c r="C114" s="191">
        <v>-1.75</v>
      </c>
      <c r="D114" s="195"/>
      <c r="E114" s="195"/>
      <c r="F114" s="195"/>
      <c r="G114" s="195"/>
      <c r="H114" s="195"/>
      <c r="I114" s="195"/>
      <c r="J114" s="195"/>
      <c r="K114" s="195"/>
      <c r="L114" s="195"/>
      <c r="M114" s="195"/>
      <c r="N114" s="195"/>
      <c r="O114" s="100"/>
      <c r="P114" s="200">
        <f t="shared" si="18"/>
        <v>-1.75</v>
      </c>
    </row>
    <row r="115" s="2" customFormat="1" ht="26.25" customHeight="1" spans="1:16">
      <c r="A115" s="19" t="s">
        <v>780</v>
      </c>
      <c r="B115" s="21" t="s">
        <v>1327</v>
      </c>
      <c r="C115" s="191">
        <v>-5.14</v>
      </c>
      <c r="D115" s="195"/>
      <c r="E115" s="195"/>
      <c r="F115" s="195"/>
      <c r="G115" s="195"/>
      <c r="H115" s="195"/>
      <c r="I115" s="195"/>
      <c r="J115" s="195"/>
      <c r="K115" s="195"/>
      <c r="L115" s="195"/>
      <c r="M115" s="195"/>
      <c r="N115" s="195"/>
      <c r="O115" s="100"/>
      <c r="P115" s="200">
        <f t="shared" si="18"/>
        <v>-5.14</v>
      </c>
    </row>
    <row r="116" s="2" customFormat="1" ht="26.25" customHeight="1" spans="1:16">
      <c r="A116" s="19" t="s">
        <v>780</v>
      </c>
      <c r="B116" s="21" t="s">
        <v>1328</v>
      </c>
      <c r="C116" s="191">
        <v>15</v>
      </c>
      <c r="D116" s="195"/>
      <c r="E116" s="195"/>
      <c r="F116" s="195"/>
      <c r="G116" s="195"/>
      <c r="H116" s="195"/>
      <c r="I116" s="195"/>
      <c r="J116" s="195"/>
      <c r="K116" s="195"/>
      <c r="L116" s="195"/>
      <c r="M116" s="195"/>
      <c r="N116" s="195"/>
      <c r="O116" s="22"/>
      <c r="P116" s="200">
        <f t="shared" si="18"/>
        <v>15</v>
      </c>
    </row>
    <row r="117" s="53" customFormat="1" ht="26.25" customHeight="1" spans="1:16">
      <c r="A117" s="19" t="s">
        <v>780</v>
      </c>
      <c r="B117" s="21" t="s">
        <v>976</v>
      </c>
      <c r="C117" s="191">
        <v>-496</v>
      </c>
      <c r="D117" s="195"/>
      <c r="E117" s="195"/>
      <c r="F117" s="195"/>
      <c r="G117" s="195"/>
      <c r="H117" s="195"/>
      <c r="I117" s="195"/>
      <c r="J117" s="195"/>
      <c r="K117" s="195"/>
      <c r="L117" s="195"/>
      <c r="M117" s="195"/>
      <c r="N117" s="195"/>
      <c r="O117" s="120"/>
      <c r="P117" s="200">
        <f t="shared" si="18"/>
        <v>-496</v>
      </c>
    </row>
    <row r="118" s="53" customFormat="1" ht="26.25" customHeight="1" spans="1:16">
      <c r="A118" s="19" t="s">
        <v>780</v>
      </c>
      <c r="B118" s="114" t="s">
        <v>1329</v>
      </c>
      <c r="C118" s="191">
        <v>2</v>
      </c>
      <c r="D118" s="195"/>
      <c r="E118" s="195"/>
      <c r="F118" s="195"/>
      <c r="G118" s="195"/>
      <c r="H118" s="195"/>
      <c r="I118" s="195"/>
      <c r="J118" s="195"/>
      <c r="K118" s="195"/>
      <c r="L118" s="195"/>
      <c r="M118" s="195"/>
      <c r="N118" s="195"/>
      <c r="O118" s="119" t="s">
        <v>1330</v>
      </c>
      <c r="P118" s="200">
        <f t="shared" si="18"/>
        <v>2</v>
      </c>
    </row>
    <row r="119" s="53" customFormat="1" ht="26.25" customHeight="1" spans="1:16">
      <c r="A119" s="19" t="s">
        <v>780</v>
      </c>
      <c r="B119" s="114" t="s">
        <v>1331</v>
      </c>
      <c r="C119" s="191">
        <v>4</v>
      </c>
      <c r="D119" s="195"/>
      <c r="E119" s="195"/>
      <c r="F119" s="195"/>
      <c r="G119" s="195"/>
      <c r="H119" s="195"/>
      <c r="I119" s="195"/>
      <c r="J119" s="195"/>
      <c r="K119" s="195"/>
      <c r="L119" s="195"/>
      <c r="M119" s="195"/>
      <c r="N119" s="195"/>
      <c r="O119" s="121" t="s">
        <v>1332</v>
      </c>
      <c r="P119" s="200">
        <f t="shared" si="18"/>
        <v>4</v>
      </c>
    </row>
    <row r="120" s="2" customFormat="1" ht="26.25" customHeight="1" spans="1:16">
      <c r="A120" s="19" t="s">
        <v>780</v>
      </c>
      <c r="B120" s="21" t="s">
        <v>977</v>
      </c>
      <c r="C120" s="191">
        <v>20</v>
      </c>
      <c r="D120" s="195"/>
      <c r="E120" s="195"/>
      <c r="F120" s="195"/>
      <c r="G120" s="195"/>
      <c r="H120" s="195"/>
      <c r="I120" s="195"/>
      <c r="J120" s="195"/>
      <c r="K120" s="195"/>
      <c r="L120" s="195"/>
      <c r="M120" s="195"/>
      <c r="N120" s="195"/>
      <c r="O120" s="22"/>
      <c r="P120" s="200">
        <f t="shared" si="18"/>
        <v>20</v>
      </c>
    </row>
    <row r="121" s="2" customFormat="1" ht="26.25" customHeight="1" spans="1:16">
      <c r="A121" s="19" t="s">
        <v>780</v>
      </c>
      <c r="B121" s="21" t="s">
        <v>1333</v>
      </c>
      <c r="C121" s="191">
        <v>8</v>
      </c>
      <c r="D121" s="195"/>
      <c r="E121" s="195"/>
      <c r="F121" s="195"/>
      <c r="G121" s="195"/>
      <c r="H121" s="195"/>
      <c r="I121" s="195"/>
      <c r="J121" s="195"/>
      <c r="K121" s="195"/>
      <c r="L121" s="195"/>
      <c r="M121" s="195"/>
      <c r="N121" s="195"/>
      <c r="O121" s="22"/>
      <c r="P121" s="200">
        <f t="shared" si="18"/>
        <v>8</v>
      </c>
    </row>
    <row r="122" s="2" customFormat="1" ht="26.25" customHeight="1" spans="1:16">
      <c r="A122" s="19" t="s">
        <v>780</v>
      </c>
      <c r="B122" s="21" t="s">
        <v>979</v>
      </c>
      <c r="C122" s="191">
        <v>30</v>
      </c>
      <c r="D122" s="195"/>
      <c r="E122" s="195"/>
      <c r="F122" s="195"/>
      <c r="G122" s="195"/>
      <c r="H122" s="195"/>
      <c r="I122" s="195"/>
      <c r="J122" s="195"/>
      <c r="K122" s="195"/>
      <c r="L122" s="195"/>
      <c r="M122" s="195"/>
      <c r="N122" s="195"/>
      <c r="O122" s="22"/>
      <c r="P122" s="200">
        <f t="shared" si="18"/>
        <v>30</v>
      </c>
    </row>
    <row r="123" s="53" customFormat="1" ht="26.25" customHeight="1" spans="1:16">
      <c r="A123" s="19" t="s">
        <v>780</v>
      </c>
      <c r="B123" s="21" t="s">
        <v>1334</v>
      </c>
      <c r="C123" s="191">
        <v>90</v>
      </c>
      <c r="D123" s="195"/>
      <c r="E123" s="195"/>
      <c r="F123" s="195"/>
      <c r="G123" s="195"/>
      <c r="H123" s="195"/>
      <c r="I123" s="195"/>
      <c r="J123" s="195"/>
      <c r="K123" s="195"/>
      <c r="L123" s="195"/>
      <c r="M123" s="195"/>
      <c r="N123" s="195"/>
      <c r="O123" s="22"/>
      <c r="P123" s="200">
        <f t="shared" si="18"/>
        <v>90</v>
      </c>
    </row>
    <row r="124" s="2" customFormat="1" ht="26.25" customHeight="1" spans="1:16">
      <c r="A124" s="87" t="s">
        <v>780</v>
      </c>
      <c r="B124" s="114" t="s">
        <v>1335</v>
      </c>
      <c r="C124" s="191">
        <v>62</v>
      </c>
      <c r="D124" s="195"/>
      <c r="E124" s="195"/>
      <c r="F124" s="195"/>
      <c r="G124" s="195"/>
      <c r="H124" s="195"/>
      <c r="I124" s="195"/>
      <c r="J124" s="195"/>
      <c r="K124" s="195"/>
      <c r="L124" s="195"/>
      <c r="M124" s="195"/>
      <c r="N124" s="195"/>
      <c r="O124" s="119" t="s">
        <v>1336</v>
      </c>
      <c r="P124" s="200">
        <f t="shared" si="18"/>
        <v>62</v>
      </c>
    </row>
    <row r="125" s="2" customFormat="1" ht="26.25" customHeight="1" spans="1:16">
      <c r="A125" s="87" t="s">
        <v>780</v>
      </c>
      <c r="B125" s="114" t="s">
        <v>1337</v>
      </c>
      <c r="C125" s="191">
        <v>21</v>
      </c>
      <c r="D125" s="196"/>
      <c r="E125" s="196"/>
      <c r="F125" s="196"/>
      <c r="G125" s="196"/>
      <c r="H125" s="196"/>
      <c r="I125" s="196"/>
      <c r="J125" s="196"/>
      <c r="K125" s="196"/>
      <c r="L125" s="196"/>
      <c r="M125" s="196"/>
      <c r="N125" s="196"/>
      <c r="O125" s="119" t="s">
        <v>1332</v>
      </c>
      <c r="P125" s="200">
        <f t="shared" si="18"/>
        <v>21</v>
      </c>
    </row>
    <row r="126" s="2" customFormat="1" ht="26.25" customHeight="1" spans="1:16">
      <c r="A126" s="87" t="s">
        <v>780</v>
      </c>
      <c r="B126" s="114" t="s">
        <v>1338</v>
      </c>
      <c r="C126" s="191">
        <v>34</v>
      </c>
      <c r="D126" s="195"/>
      <c r="E126" s="195"/>
      <c r="F126" s="195"/>
      <c r="G126" s="195"/>
      <c r="H126" s="195"/>
      <c r="I126" s="195"/>
      <c r="J126" s="195"/>
      <c r="K126" s="195"/>
      <c r="L126" s="195"/>
      <c r="M126" s="195"/>
      <c r="N126" s="195"/>
      <c r="O126" s="119" t="s">
        <v>1339</v>
      </c>
      <c r="P126" s="200">
        <f t="shared" si="18"/>
        <v>34</v>
      </c>
    </row>
    <row r="127" s="2" customFormat="1" ht="26.25" customHeight="1" spans="1:16">
      <c r="A127" s="19" t="s">
        <v>780</v>
      </c>
      <c r="B127" s="21" t="s">
        <v>1306</v>
      </c>
      <c r="C127" s="191">
        <v>2.8</v>
      </c>
      <c r="D127" s="195"/>
      <c r="E127" s="195"/>
      <c r="F127" s="195"/>
      <c r="G127" s="195"/>
      <c r="H127" s="195"/>
      <c r="I127" s="195"/>
      <c r="J127" s="195"/>
      <c r="K127" s="195"/>
      <c r="L127" s="195"/>
      <c r="M127" s="195"/>
      <c r="N127" s="195"/>
      <c r="O127" s="22"/>
      <c r="P127" s="200">
        <f t="shared" si="18"/>
        <v>2.8</v>
      </c>
    </row>
    <row r="128" s="2" customFormat="1" ht="26.25" customHeight="1" spans="1:16">
      <c r="A128" s="80" t="s">
        <v>1216</v>
      </c>
      <c r="B128" s="81" t="s">
        <v>1340</v>
      </c>
      <c r="C128" s="194">
        <f>SUM(C129:C130)</f>
        <v>0.4</v>
      </c>
      <c r="D128" s="194">
        <f t="shared" ref="D128:N128" si="25">SUM(D129:D130)</f>
        <v>0</v>
      </c>
      <c r="E128" s="194">
        <f t="shared" si="25"/>
        <v>0</v>
      </c>
      <c r="F128" s="194">
        <f t="shared" si="25"/>
        <v>0</v>
      </c>
      <c r="G128" s="194">
        <f t="shared" si="25"/>
        <v>0</v>
      </c>
      <c r="H128" s="194">
        <f t="shared" si="25"/>
        <v>0</v>
      </c>
      <c r="I128" s="194">
        <f t="shared" si="25"/>
        <v>0</v>
      </c>
      <c r="J128" s="194">
        <f t="shared" si="25"/>
        <v>0</v>
      </c>
      <c r="K128" s="194">
        <f t="shared" si="25"/>
        <v>0</v>
      </c>
      <c r="L128" s="194">
        <f t="shared" si="25"/>
        <v>0</v>
      </c>
      <c r="M128" s="194">
        <f t="shared" si="25"/>
        <v>0</v>
      </c>
      <c r="N128" s="194">
        <f t="shared" si="25"/>
        <v>0</v>
      </c>
      <c r="O128" s="202"/>
      <c r="P128" s="200">
        <f t="shared" si="18"/>
        <v>0.4</v>
      </c>
    </row>
    <row r="129" s="2" customFormat="1" ht="26.25" customHeight="1" spans="1:16">
      <c r="A129" s="19" t="s">
        <v>782</v>
      </c>
      <c r="B129" s="115" t="s">
        <v>1341</v>
      </c>
      <c r="C129" s="191">
        <v>3</v>
      </c>
      <c r="D129" s="196"/>
      <c r="E129" s="196"/>
      <c r="F129" s="196"/>
      <c r="G129" s="196"/>
      <c r="H129" s="196"/>
      <c r="I129" s="196"/>
      <c r="J129" s="196"/>
      <c r="K129" s="196"/>
      <c r="L129" s="196"/>
      <c r="M129" s="196"/>
      <c r="N129" s="196"/>
      <c r="O129" s="110" t="s">
        <v>1342</v>
      </c>
      <c r="P129" s="200">
        <f t="shared" si="18"/>
        <v>3</v>
      </c>
    </row>
    <row r="130" s="2" customFormat="1" ht="26.25" customHeight="1" spans="1:16">
      <c r="A130" s="19" t="s">
        <v>782</v>
      </c>
      <c r="B130" s="21" t="s">
        <v>1343</v>
      </c>
      <c r="C130" s="191">
        <v>-2.6</v>
      </c>
      <c r="D130" s="195"/>
      <c r="E130" s="195"/>
      <c r="F130" s="195"/>
      <c r="G130" s="195"/>
      <c r="H130" s="195"/>
      <c r="I130" s="195"/>
      <c r="J130" s="195"/>
      <c r="K130" s="195"/>
      <c r="L130" s="195"/>
      <c r="M130" s="195"/>
      <c r="N130" s="195"/>
      <c r="O130" s="22"/>
      <c r="P130" s="200">
        <f t="shared" si="18"/>
        <v>-2.6</v>
      </c>
    </row>
    <row r="131" s="54" customFormat="1" ht="26.25" customHeight="1" spans="1:223">
      <c r="A131" s="80" t="s">
        <v>1216</v>
      </c>
      <c r="B131" s="81" t="s">
        <v>1344</v>
      </c>
      <c r="C131" s="194">
        <f>SUM(C132:C139)</f>
        <v>-40.84</v>
      </c>
      <c r="D131" s="194">
        <f t="shared" ref="D131:N131" si="26">SUM(D132:D139)</f>
        <v>0</v>
      </c>
      <c r="E131" s="194">
        <f t="shared" si="26"/>
        <v>0</v>
      </c>
      <c r="F131" s="194">
        <f t="shared" si="26"/>
        <v>0</v>
      </c>
      <c r="G131" s="194">
        <f t="shared" si="26"/>
        <v>0</v>
      </c>
      <c r="H131" s="194">
        <f t="shared" si="26"/>
        <v>0</v>
      </c>
      <c r="I131" s="194">
        <f t="shared" si="26"/>
        <v>-50</v>
      </c>
      <c r="J131" s="194">
        <f t="shared" si="26"/>
        <v>-12.04</v>
      </c>
      <c r="K131" s="194">
        <f t="shared" si="26"/>
        <v>0</v>
      </c>
      <c r="L131" s="194">
        <f t="shared" si="26"/>
        <v>0</v>
      </c>
      <c r="M131" s="194">
        <f t="shared" si="26"/>
        <v>0</v>
      </c>
      <c r="N131" s="194">
        <f t="shared" si="26"/>
        <v>0</v>
      </c>
      <c r="O131" s="202"/>
      <c r="P131" s="200">
        <f t="shared" si="18"/>
        <v>-40.84</v>
      </c>
      <c r="Q131" s="53"/>
      <c r="R131" s="53"/>
      <c r="S131" s="53"/>
      <c r="T131" s="53"/>
      <c r="U131" s="53"/>
      <c r="V131" s="53"/>
      <c r="W131" s="53"/>
      <c r="X131" s="53"/>
      <c r="Y131" s="53"/>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c r="BC131" s="53"/>
      <c r="BD131" s="53"/>
      <c r="BE131" s="53"/>
      <c r="BF131" s="53"/>
      <c r="BG131" s="53"/>
      <c r="BH131" s="53"/>
      <c r="BI131" s="53"/>
      <c r="BJ131" s="53"/>
      <c r="BK131" s="53"/>
      <c r="BL131" s="53"/>
      <c r="BM131" s="53"/>
      <c r="BN131" s="53"/>
      <c r="BO131" s="53"/>
      <c r="BP131" s="53"/>
      <c r="BQ131" s="53"/>
      <c r="BR131" s="53"/>
      <c r="BS131" s="53"/>
      <c r="BT131" s="53"/>
      <c r="BU131" s="53"/>
      <c r="BV131" s="53"/>
      <c r="BW131" s="53"/>
      <c r="BX131" s="53"/>
      <c r="BY131" s="53"/>
      <c r="BZ131" s="53"/>
      <c r="CA131" s="53"/>
      <c r="CB131" s="53"/>
      <c r="CC131" s="53"/>
      <c r="CD131" s="53"/>
      <c r="CE131" s="53"/>
      <c r="CF131" s="53"/>
      <c r="CG131" s="53"/>
      <c r="CH131" s="53"/>
      <c r="CI131" s="53"/>
      <c r="CJ131" s="53"/>
      <c r="CK131" s="53"/>
      <c r="CL131" s="53"/>
      <c r="CM131" s="53"/>
      <c r="CN131" s="53"/>
      <c r="CO131" s="53"/>
      <c r="CP131" s="53"/>
      <c r="CQ131" s="53"/>
      <c r="CR131" s="53"/>
      <c r="CS131" s="53"/>
      <c r="CT131" s="53"/>
      <c r="CU131" s="53"/>
      <c r="CV131" s="53"/>
      <c r="CW131" s="53"/>
      <c r="CX131" s="53"/>
      <c r="CY131" s="53"/>
      <c r="CZ131" s="53"/>
      <c r="DA131" s="53"/>
      <c r="DB131" s="53"/>
      <c r="DC131" s="53"/>
      <c r="DD131" s="53"/>
      <c r="DE131" s="53"/>
      <c r="DF131" s="53"/>
      <c r="DG131" s="53"/>
      <c r="DH131" s="53"/>
      <c r="DI131" s="53"/>
      <c r="DJ131" s="53"/>
      <c r="DK131" s="53"/>
      <c r="DL131" s="53"/>
      <c r="DM131" s="53"/>
      <c r="DN131" s="53"/>
      <c r="DO131" s="53"/>
      <c r="DP131" s="53"/>
      <c r="DQ131" s="53"/>
      <c r="DR131" s="53"/>
      <c r="DS131" s="53"/>
      <c r="DT131" s="53"/>
      <c r="DU131" s="53"/>
      <c r="DV131" s="53"/>
      <c r="DW131" s="53"/>
      <c r="DX131" s="53"/>
      <c r="DY131" s="53"/>
      <c r="DZ131" s="53"/>
      <c r="EA131" s="53"/>
      <c r="EB131" s="53"/>
      <c r="EC131" s="53"/>
      <c r="ED131" s="53"/>
      <c r="EE131" s="53"/>
      <c r="EF131" s="53"/>
      <c r="EG131" s="53"/>
      <c r="EH131" s="53"/>
      <c r="EI131" s="53"/>
      <c r="EJ131" s="53"/>
      <c r="EK131" s="53"/>
      <c r="EL131" s="53"/>
      <c r="EM131" s="53"/>
      <c r="EN131" s="53"/>
      <c r="EO131" s="53"/>
      <c r="EP131" s="53"/>
      <c r="EQ131" s="53"/>
      <c r="ER131" s="53"/>
      <c r="ES131" s="53"/>
      <c r="ET131" s="53"/>
      <c r="EU131" s="53"/>
      <c r="EV131" s="53"/>
      <c r="EW131" s="53"/>
      <c r="EX131" s="53"/>
      <c r="EY131" s="53"/>
      <c r="EZ131" s="53"/>
      <c r="FA131" s="53"/>
      <c r="FB131" s="53"/>
      <c r="FC131" s="53"/>
      <c r="FD131" s="53"/>
      <c r="FE131" s="53"/>
      <c r="FF131" s="53"/>
      <c r="FG131" s="53"/>
      <c r="FH131" s="53"/>
      <c r="FI131" s="53"/>
      <c r="FJ131" s="53"/>
      <c r="FK131" s="53"/>
      <c r="FL131" s="53"/>
      <c r="FM131" s="53"/>
      <c r="FN131" s="53"/>
      <c r="FO131" s="53"/>
      <c r="FP131" s="53"/>
      <c r="FQ131" s="53"/>
      <c r="FR131" s="53"/>
      <c r="FS131" s="53"/>
      <c r="FT131" s="53"/>
      <c r="FU131" s="53"/>
      <c r="FV131" s="53"/>
      <c r="FW131" s="53"/>
      <c r="FX131" s="53"/>
      <c r="FY131" s="53"/>
      <c r="FZ131" s="53"/>
      <c r="GA131" s="53"/>
      <c r="GB131" s="53"/>
      <c r="GC131" s="53"/>
      <c r="GD131" s="53"/>
      <c r="GE131" s="53"/>
      <c r="GF131" s="53"/>
      <c r="GG131" s="53"/>
      <c r="GH131" s="53"/>
      <c r="GI131" s="53"/>
      <c r="GJ131" s="53"/>
      <c r="GK131" s="53"/>
      <c r="GL131" s="53"/>
      <c r="GM131" s="53"/>
      <c r="GN131" s="53"/>
      <c r="GO131" s="53"/>
      <c r="GP131" s="53"/>
      <c r="GQ131" s="53"/>
      <c r="GR131" s="53"/>
      <c r="GS131" s="53"/>
      <c r="GT131" s="53"/>
      <c r="GU131" s="53"/>
      <c r="GV131" s="53"/>
      <c r="GW131" s="53"/>
      <c r="GX131" s="53"/>
      <c r="GY131" s="53"/>
      <c r="GZ131" s="53"/>
      <c r="HA131" s="53"/>
      <c r="HB131" s="53"/>
      <c r="HC131" s="53"/>
      <c r="HD131" s="53"/>
      <c r="HE131" s="53"/>
      <c r="HF131" s="53"/>
      <c r="HG131" s="53"/>
      <c r="HH131" s="53"/>
      <c r="HI131" s="53"/>
      <c r="HJ131" s="53"/>
      <c r="HK131" s="53"/>
      <c r="HL131" s="53"/>
      <c r="HM131" s="53"/>
      <c r="HN131" s="53"/>
      <c r="HO131" s="53"/>
    </row>
    <row r="132" s="2" customFormat="1" ht="26.25" customHeight="1" spans="1:16">
      <c r="A132" s="19" t="s">
        <v>784</v>
      </c>
      <c r="B132" s="115" t="s">
        <v>1345</v>
      </c>
      <c r="C132" s="191">
        <v>4</v>
      </c>
      <c r="D132" s="195"/>
      <c r="E132" s="195"/>
      <c r="F132" s="195"/>
      <c r="G132" s="195"/>
      <c r="H132" s="195"/>
      <c r="I132" s="195"/>
      <c r="J132" s="195"/>
      <c r="K132" s="195"/>
      <c r="L132" s="195"/>
      <c r="M132" s="195"/>
      <c r="N132" s="195"/>
      <c r="O132" s="22" t="s">
        <v>1346</v>
      </c>
      <c r="P132" s="200">
        <f t="shared" si="18"/>
        <v>4</v>
      </c>
    </row>
    <row r="133" s="2" customFormat="1" ht="26.25" customHeight="1" spans="1:16">
      <c r="A133" s="87" t="s">
        <v>784</v>
      </c>
      <c r="B133" s="114" t="s">
        <v>1347</v>
      </c>
      <c r="C133" s="191">
        <v>2</v>
      </c>
      <c r="D133" s="195"/>
      <c r="E133" s="195"/>
      <c r="F133" s="195"/>
      <c r="G133" s="195"/>
      <c r="H133" s="195"/>
      <c r="I133" s="195"/>
      <c r="J133" s="195"/>
      <c r="K133" s="195"/>
      <c r="L133" s="195"/>
      <c r="M133" s="195"/>
      <c r="N133" s="195"/>
      <c r="O133" s="119" t="s">
        <v>1348</v>
      </c>
      <c r="P133" s="200">
        <f t="shared" si="18"/>
        <v>2</v>
      </c>
    </row>
    <row r="134" s="2" customFormat="1" ht="26.25" customHeight="1" spans="1:16">
      <c r="A134" s="87" t="s">
        <v>784</v>
      </c>
      <c r="B134" s="114" t="s">
        <v>1347</v>
      </c>
      <c r="C134" s="191">
        <v>3</v>
      </c>
      <c r="D134" s="195"/>
      <c r="E134" s="195"/>
      <c r="F134" s="195"/>
      <c r="G134" s="195"/>
      <c r="H134" s="195"/>
      <c r="I134" s="195"/>
      <c r="J134" s="195"/>
      <c r="K134" s="195"/>
      <c r="L134" s="195"/>
      <c r="M134" s="195"/>
      <c r="N134" s="195"/>
      <c r="O134" s="119" t="s">
        <v>1349</v>
      </c>
      <c r="P134" s="200">
        <f t="shared" ref="P134:P197" si="27">IF(SUM(D134:N134)=C134,"",C134)</f>
        <v>3</v>
      </c>
    </row>
    <row r="135" s="2" customFormat="1" ht="26.25" customHeight="1" spans="1:16">
      <c r="A135" s="87" t="s">
        <v>784</v>
      </c>
      <c r="B135" s="21" t="s">
        <v>1350</v>
      </c>
      <c r="C135" s="191">
        <v>6</v>
      </c>
      <c r="D135" s="195"/>
      <c r="E135" s="195"/>
      <c r="F135" s="195"/>
      <c r="G135" s="195"/>
      <c r="H135" s="195"/>
      <c r="I135" s="195"/>
      <c r="J135" s="195"/>
      <c r="K135" s="195"/>
      <c r="L135" s="195"/>
      <c r="M135" s="195"/>
      <c r="N135" s="195"/>
      <c r="O135" s="22" t="s">
        <v>1351</v>
      </c>
      <c r="P135" s="200">
        <f t="shared" si="27"/>
        <v>6</v>
      </c>
    </row>
    <row r="136" s="2" customFormat="1" ht="26.25" customHeight="1" spans="1:16">
      <c r="A136" s="87" t="s">
        <v>784</v>
      </c>
      <c r="B136" s="114" t="s">
        <v>1352</v>
      </c>
      <c r="C136" s="191">
        <v>4</v>
      </c>
      <c r="D136" s="195"/>
      <c r="E136" s="195"/>
      <c r="F136" s="195"/>
      <c r="G136" s="195"/>
      <c r="H136" s="195"/>
      <c r="I136" s="195"/>
      <c r="J136" s="195"/>
      <c r="K136" s="195"/>
      <c r="L136" s="195"/>
      <c r="M136" s="195"/>
      <c r="N136" s="195"/>
      <c r="O136" s="119" t="s">
        <v>1353</v>
      </c>
      <c r="P136" s="200">
        <f t="shared" si="27"/>
        <v>4</v>
      </c>
    </row>
    <row r="137" s="2" customFormat="1" ht="26.25" customHeight="1" spans="1:16">
      <c r="A137" s="19" t="s">
        <v>784</v>
      </c>
      <c r="B137" s="21" t="s">
        <v>1306</v>
      </c>
      <c r="C137" s="191">
        <v>2.2</v>
      </c>
      <c r="D137" s="195"/>
      <c r="E137" s="195"/>
      <c r="F137" s="195"/>
      <c r="G137" s="195"/>
      <c r="H137" s="195"/>
      <c r="I137" s="195"/>
      <c r="J137" s="195"/>
      <c r="K137" s="195"/>
      <c r="L137" s="195"/>
      <c r="M137" s="195"/>
      <c r="N137" s="195"/>
      <c r="O137" s="22"/>
      <c r="P137" s="200">
        <f t="shared" si="27"/>
        <v>2.2</v>
      </c>
    </row>
    <row r="138" s="2" customFormat="1" ht="26.25" customHeight="1" spans="1:16">
      <c r="A138" s="19" t="s">
        <v>784</v>
      </c>
      <c r="B138" s="21" t="s">
        <v>1354</v>
      </c>
      <c r="C138" s="191">
        <v>-50</v>
      </c>
      <c r="D138" s="195"/>
      <c r="E138" s="195"/>
      <c r="F138" s="195"/>
      <c r="G138" s="195"/>
      <c r="H138" s="195"/>
      <c r="I138" s="195">
        <v>-50</v>
      </c>
      <c r="J138" s="195"/>
      <c r="K138" s="195"/>
      <c r="L138" s="195"/>
      <c r="M138" s="195"/>
      <c r="N138" s="195"/>
      <c r="O138" s="22" t="s">
        <v>1259</v>
      </c>
      <c r="P138" s="200" t="str">
        <f t="shared" si="27"/>
        <v/>
      </c>
    </row>
    <row r="139" s="2" customFormat="1" ht="26.25" customHeight="1" spans="1:16">
      <c r="A139" s="19" t="s">
        <v>784</v>
      </c>
      <c r="B139" s="21" t="s">
        <v>1355</v>
      </c>
      <c r="C139" s="191">
        <v>-12.04</v>
      </c>
      <c r="D139" s="195"/>
      <c r="E139" s="195"/>
      <c r="F139" s="195"/>
      <c r="G139" s="195"/>
      <c r="H139" s="195"/>
      <c r="I139" s="195"/>
      <c r="J139" s="191">
        <v>-12.04</v>
      </c>
      <c r="K139" s="195"/>
      <c r="L139" s="195"/>
      <c r="M139" s="195"/>
      <c r="N139" s="195"/>
      <c r="O139" s="22"/>
      <c r="P139" s="200" t="str">
        <f t="shared" si="27"/>
        <v/>
      </c>
    </row>
    <row r="140" s="2" customFormat="1" ht="26.25" customHeight="1" spans="1:16">
      <c r="A140" s="80" t="s">
        <v>1216</v>
      </c>
      <c r="B140" s="81" t="s">
        <v>1356</v>
      </c>
      <c r="C140" s="194">
        <f>SUM(C141:C147)</f>
        <v>108.7</v>
      </c>
      <c r="D140" s="194">
        <f t="shared" ref="D140:N140" si="28">SUM(D141:D147)</f>
        <v>0</v>
      </c>
      <c r="E140" s="194">
        <f t="shared" si="28"/>
        <v>0</v>
      </c>
      <c r="F140" s="194">
        <f t="shared" si="28"/>
        <v>0</v>
      </c>
      <c r="G140" s="194">
        <f t="shared" si="28"/>
        <v>0</v>
      </c>
      <c r="H140" s="194">
        <f t="shared" si="28"/>
        <v>0</v>
      </c>
      <c r="I140" s="194">
        <f t="shared" si="28"/>
        <v>0</v>
      </c>
      <c r="J140" s="194">
        <f t="shared" si="28"/>
        <v>0</v>
      </c>
      <c r="K140" s="194">
        <f t="shared" si="28"/>
        <v>0</v>
      </c>
      <c r="L140" s="194">
        <f t="shared" si="28"/>
        <v>0</v>
      </c>
      <c r="M140" s="194">
        <f t="shared" si="28"/>
        <v>0</v>
      </c>
      <c r="N140" s="194">
        <f t="shared" si="28"/>
        <v>0</v>
      </c>
      <c r="O140" s="202"/>
      <c r="P140" s="200">
        <f t="shared" si="27"/>
        <v>108.7</v>
      </c>
    </row>
    <row r="141" s="2" customFormat="1" ht="26.25" customHeight="1" spans="1:16">
      <c r="A141" s="19" t="s">
        <v>786</v>
      </c>
      <c r="B141" s="21" t="s">
        <v>1357</v>
      </c>
      <c r="C141" s="191">
        <v>-6.5</v>
      </c>
      <c r="D141" s="195"/>
      <c r="E141" s="195"/>
      <c r="F141" s="195"/>
      <c r="G141" s="195"/>
      <c r="H141" s="195"/>
      <c r="I141" s="195"/>
      <c r="J141" s="195"/>
      <c r="K141" s="195"/>
      <c r="L141" s="195"/>
      <c r="M141" s="195"/>
      <c r="N141" s="195"/>
      <c r="O141" s="22"/>
      <c r="P141" s="200">
        <f t="shared" si="27"/>
        <v>-6.5</v>
      </c>
    </row>
    <row r="142" s="2" customFormat="1" ht="26.25" customHeight="1" spans="1:16">
      <c r="A142" s="19" t="s">
        <v>786</v>
      </c>
      <c r="B142" s="21" t="s">
        <v>1358</v>
      </c>
      <c r="C142" s="191">
        <v>-1.5</v>
      </c>
      <c r="D142" s="195"/>
      <c r="E142" s="195"/>
      <c r="F142" s="195"/>
      <c r="G142" s="195"/>
      <c r="H142" s="195"/>
      <c r="I142" s="195"/>
      <c r="J142" s="195"/>
      <c r="K142" s="195"/>
      <c r="L142" s="195"/>
      <c r="M142" s="195"/>
      <c r="N142" s="195"/>
      <c r="O142" s="22"/>
      <c r="P142" s="200">
        <f t="shared" si="27"/>
        <v>-1.5</v>
      </c>
    </row>
    <row r="143" s="2" customFormat="1" ht="26.25" customHeight="1" spans="1:16">
      <c r="A143" s="19" t="s">
        <v>786</v>
      </c>
      <c r="B143" s="21" t="s">
        <v>1359</v>
      </c>
      <c r="C143" s="191">
        <v>-1</v>
      </c>
      <c r="D143" s="195"/>
      <c r="E143" s="195"/>
      <c r="F143" s="195"/>
      <c r="G143" s="195"/>
      <c r="H143" s="195"/>
      <c r="I143" s="195"/>
      <c r="J143" s="195"/>
      <c r="K143" s="195"/>
      <c r="L143" s="195"/>
      <c r="M143" s="195"/>
      <c r="N143" s="195"/>
      <c r="O143" s="22"/>
      <c r="P143" s="200">
        <f t="shared" si="27"/>
        <v>-1</v>
      </c>
    </row>
    <row r="144" s="56" customFormat="1" ht="26.25" customHeight="1" spans="1:16">
      <c r="A144" s="19" t="s">
        <v>786</v>
      </c>
      <c r="B144" s="114" t="s">
        <v>1360</v>
      </c>
      <c r="C144" s="191">
        <v>114</v>
      </c>
      <c r="D144" s="195"/>
      <c r="E144" s="195"/>
      <c r="F144" s="195"/>
      <c r="G144" s="195"/>
      <c r="H144" s="195"/>
      <c r="I144" s="195"/>
      <c r="J144" s="195"/>
      <c r="K144" s="195"/>
      <c r="L144" s="195"/>
      <c r="M144" s="195"/>
      <c r="N144" s="195"/>
      <c r="O144" s="119" t="s">
        <v>1361</v>
      </c>
      <c r="P144" s="200">
        <f t="shared" si="27"/>
        <v>114</v>
      </c>
    </row>
    <row r="145" s="54" customFormat="1" ht="26.25" customHeight="1" spans="1:223">
      <c r="A145" s="19" t="s">
        <v>786</v>
      </c>
      <c r="B145" s="21" t="s">
        <v>1362</v>
      </c>
      <c r="C145" s="191">
        <v>-0.5</v>
      </c>
      <c r="D145" s="195"/>
      <c r="E145" s="195"/>
      <c r="F145" s="195"/>
      <c r="G145" s="195"/>
      <c r="H145" s="195"/>
      <c r="I145" s="195"/>
      <c r="J145" s="195"/>
      <c r="K145" s="195"/>
      <c r="L145" s="195"/>
      <c r="M145" s="195"/>
      <c r="N145" s="195"/>
      <c r="O145" s="22"/>
      <c r="P145" s="200">
        <f t="shared" si="27"/>
        <v>-0.5</v>
      </c>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3"/>
      <c r="AY145" s="53"/>
      <c r="AZ145" s="53"/>
      <c r="BA145" s="53"/>
      <c r="BB145" s="53"/>
      <c r="BC145" s="53"/>
      <c r="BD145" s="53"/>
      <c r="BE145" s="53"/>
      <c r="BF145" s="53"/>
      <c r="BG145" s="53"/>
      <c r="BH145" s="53"/>
      <c r="BI145" s="53"/>
      <c r="BJ145" s="53"/>
      <c r="BK145" s="53"/>
      <c r="BL145" s="53"/>
      <c r="BM145" s="53"/>
      <c r="BN145" s="53"/>
      <c r="BO145" s="53"/>
      <c r="BP145" s="53"/>
      <c r="BQ145" s="53"/>
      <c r="BR145" s="53"/>
      <c r="BS145" s="53"/>
      <c r="BT145" s="53"/>
      <c r="BU145" s="53"/>
      <c r="BV145" s="53"/>
      <c r="BW145" s="53"/>
      <c r="BX145" s="53"/>
      <c r="BY145" s="53"/>
      <c r="BZ145" s="53"/>
      <c r="CA145" s="53"/>
      <c r="CB145" s="53"/>
      <c r="CC145" s="53"/>
      <c r="CD145" s="53"/>
      <c r="CE145" s="53"/>
      <c r="CF145" s="53"/>
      <c r="CG145" s="53"/>
      <c r="CH145" s="53"/>
      <c r="CI145" s="53"/>
      <c r="CJ145" s="53"/>
      <c r="CK145" s="53"/>
      <c r="CL145" s="53"/>
      <c r="CM145" s="53"/>
      <c r="CN145" s="53"/>
      <c r="CO145" s="53"/>
      <c r="CP145" s="53"/>
      <c r="CQ145" s="53"/>
      <c r="CR145" s="53"/>
      <c r="CS145" s="53"/>
      <c r="CT145" s="53"/>
      <c r="CU145" s="53"/>
      <c r="CV145" s="53"/>
      <c r="CW145" s="53"/>
      <c r="CX145" s="53"/>
      <c r="CY145" s="53"/>
      <c r="CZ145" s="53"/>
      <c r="DA145" s="53"/>
      <c r="DB145" s="53"/>
      <c r="DC145" s="53"/>
      <c r="DD145" s="53"/>
      <c r="DE145" s="53"/>
      <c r="DF145" s="53"/>
      <c r="DG145" s="53"/>
      <c r="DH145" s="53"/>
      <c r="DI145" s="53"/>
      <c r="DJ145" s="53"/>
      <c r="DK145" s="53"/>
      <c r="DL145" s="53"/>
      <c r="DM145" s="53"/>
      <c r="DN145" s="53"/>
      <c r="DO145" s="53"/>
      <c r="DP145" s="53"/>
      <c r="DQ145" s="53"/>
      <c r="DR145" s="53"/>
      <c r="DS145" s="53"/>
      <c r="DT145" s="53"/>
      <c r="DU145" s="53"/>
      <c r="DV145" s="53"/>
      <c r="DW145" s="53"/>
      <c r="DX145" s="53"/>
      <c r="DY145" s="53"/>
      <c r="DZ145" s="53"/>
      <c r="EA145" s="53"/>
      <c r="EB145" s="53"/>
      <c r="EC145" s="53"/>
      <c r="ED145" s="53"/>
      <c r="EE145" s="53"/>
      <c r="EF145" s="53"/>
      <c r="EG145" s="53"/>
      <c r="EH145" s="53"/>
      <c r="EI145" s="53"/>
      <c r="EJ145" s="53"/>
      <c r="EK145" s="53"/>
      <c r="EL145" s="53"/>
      <c r="EM145" s="53"/>
      <c r="EN145" s="53"/>
      <c r="EO145" s="53"/>
      <c r="EP145" s="53"/>
      <c r="EQ145" s="53"/>
      <c r="ER145" s="53"/>
      <c r="ES145" s="53"/>
      <c r="ET145" s="53"/>
      <c r="EU145" s="53"/>
      <c r="EV145" s="53"/>
      <c r="EW145" s="53"/>
      <c r="EX145" s="53"/>
      <c r="EY145" s="53"/>
      <c r="EZ145" s="53"/>
      <c r="FA145" s="53"/>
      <c r="FB145" s="53"/>
      <c r="FC145" s="53"/>
      <c r="FD145" s="53"/>
      <c r="FE145" s="53"/>
      <c r="FF145" s="53"/>
      <c r="FG145" s="53"/>
      <c r="FH145" s="53"/>
      <c r="FI145" s="53"/>
      <c r="FJ145" s="53"/>
      <c r="FK145" s="53"/>
      <c r="FL145" s="53"/>
      <c r="FM145" s="53"/>
      <c r="FN145" s="53"/>
      <c r="FO145" s="53"/>
      <c r="FP145" s="53"/>
      <c r="FQ145" s="53"/>
      <c r="FR145" s="53"/>
      <c r="FS145" s="53"/>
      <c r="FT145" s="53"/>
      <c r="FU145" s="53"/>
      <c r="FV145" s="53"/>
      <c r="FW145" s="53"/>
      <c r="FX145" s="53"/>
      <c r="FY145" s="53"/>
      <c r="FZ145" s="53"/>
      <c r="GA145" s="53"/>
      <c r="GB145" s="53"/>
      <c r="GC145" s="53"/>
      <c r="GD145" s="53"/>
      <c r="GE145" s="53"/>
      <c r="GF145" s="53"/>
      <c r="GG145" s="53"/>
      <c r="GH145" s="53"/>
      <c r="GI145" s="53"/>
      <c r="GJ145" s="53"/>
      <c r="GK145" s="53"/>
      <c r="GL145" s="53"/>
      <c r="GM145" s="53"/>
      <c r="GN145" s="53"/>
      <c r="GO145" s="53"/>
      <c r="GP145" s="53"/>
      <c r="GQ145" s="53"/>
      <c r="GR145" s="53"/>
      <c r="GS145" s="53"/>
      <c r="GT145" s="53"/>
      <c r="GU145" s="53"/>
      <c r="GV145" s="53"/>
      <c r="GW145" s="53"/>
      <c r="GX145" s="53"/>
      <c r="GY145" s="53"/>
      <c r="GZ145" s="53"/>
      <c r="HA145" s="53"/>
      <c r="HB145" s="53"/>
      <c r="HC145" s="53"/>
      <c r="HD145" s="53"/>
      <c r="HE145" s="53"/>
      <c r="HF145" s="53"/>
      <c r="HG145" s="53"/>
      <c r="HH145" s="53"/>
      <c r="HI145" s="53"/>
      <c r="HJ145" s="53"/>
      <c r="HK145" s="53"/>
      <c r="HL145" s="53"/>
      <c r="HM145" s="53"/>
      <c r="HN145" s="53"/>
      <c r="HO145" s="53"/>
    </row>
    <row r="146" s="55" customFormat="1" ht="26.25" customHeight="1" spans="1:16">
      <c r="A146" s="19" t="s">
        <v>786</v>
      </c>
      <c r="B146" s="115" t="s">
        <v>1363</v>
      </c>
      <c r="C146" s="191">
        <v>2</v>
      </c>
      <c r="D146" s="195"/>
      <c r="E146" s="195"/>
      <c r="F146" s="195"/>
      <c r="G146" s="195"/>
      <c r="H146" s="195"/>
      <c r="I146" s="195"/>
      <c r="J146" s="195"/>
      <c r="K146" s="195"/>
      <c r="L146" s="195"/>
      <c r="M146" s="195"/>
      <c r="N146" s="195"/>
      <c r="O146" s="22" t="s">
        <v>1364</v>
      </c>
      <c r="P146" s="200">
        <f t="shared" si="27"/>
        <v>2</v>
      </c>
    </row>
    <row r="147" s="2" customFormat="1" ht="26.25" customHeight="1" spans="1:16">
      <c r="A147" s="19" t="s">
        <v>786</v>
      </c>
      <c r="B147" s="21" t="s">
        <v>1306</v>
      </c>
      <c r="C147" s="191">
        <v>2.2</v>
      </c>
      <c r="D147" s="195"/>
      <c r="E147" s="195"/>
      <c r="F147" s="195"/>
      <c r="G147" s="195"/>
      <c r="H147" s="195"/>
      <c r="I147" s="195"/>
      <c r="J147" s="195"/>
      <c r="K147" s="195"/>
      <c r="L147" s="195"/>
      <c r="M147" s="195"/>
      <c r="N147" s="195"/>
      <c r="O147" s="22"/>
      <c r="P147" s="200">
        <f t="shared" si="27"/>
        <v>2.2</v>
      </c>
    </row>
    <row r="148" s="54" customFormat="1" ht="26.25" customHeight="1" spans="1:223">
      <c r="A148" s="80" t="s">
        <v>1216</v>
      </c>
      <c r="B148" s="81" t="s">
        <v>1365</v>
      </c>
      <c r="C148" s="194">
        <f>SUM(C149)</f>
        <v>-11.8</v>
      </c>
      <c r="D148" s="194">
        <f t="shared" ref="D148:N148" si="29">SUM(D149)</f>
        <v>0</v>
      </c>
      <c r="E148" s="194">
        <f t="shared" si="29"/>
        <v>-11.8</v>
      </c>
      <c r="F148" s="194">
        <f t="shared" si="29"/>
        <v>0</v>
      </c>
      <c r="G148" s="194">
        <f t="shared" si="29"/>
        <v>0</v>
      </c>
      <c r="H148" s="194">
        <f t="shared" si="29"/>
        <v>0</v>
      </c>
      <c r="I148" s="194">
        <f t="shared" si="29"/>
        <v>0</v>
      </c>
      <c r="J148" s="194">
        <f t="shared" si="29"/>
        <v>0</v>
      </c>
      <c r="K148" s="194">
        <f t="shared" si="29"/>
        <v>0</v>
      </c>
      <c r="L148" s="194">
        <f t="shared" si="29"/>
        <v>0</v>
      </c>
      <c r="M148" s="194">
        <f t="shared" si="29"/>
        <v>0</v>
      </c>
      <c r="N148" s="194">
        <f t="shared" si="29"/>
        <v>0</v>
      </c>
      <c r="O148" s="202"/>
      <c r="P148" s="200" t="str">
        <f t="shared" si="27"/>
        <v/>
      </c>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3"/>
      <c r="AY148" s="53"/>
      <c r="AZ148" s="53"/>
      <c r="BA148" s="53"/>
      <c r="BB148" s="53"/>
      <c r="BC148" s="53"/>
      <c r="BD148" s="53"/>
      <c r="BE148" s="53"/>
      <c r="BF148" s="53"/>
      <c r="BG148" s="53"/>
      <c r="BH148" s="53"/>
      <c r="BI148" s="53"/>
      <c r="BJ148" s="53"/>
      <c r="BK148" s="53"/>
      <c r="BL148" s="53"/>
      <c r="BM148" s="53"/>
      <c r="BN148" s="53"/>
      <c r="BO148" s="53"/>
      <c r="BP148" s="53"/>
      <c r="BQ148" s="53"/>
      <c r="BR148" s="53"/>
      <c r="BS148" s="53"/>
      <c r="BT148" s="53"/>
      <c r="BU148" s="53"/>
      <c r="BV148" s="53"/>
      <c r="BW148" s="53"/>
      <c r="BX148" s="53"/>
      <c r="BY148" s="53"/>
      <c r="BZ148" s="53"/>
      <c r="CA148" s="53"/>
      <c r="CB148" s="53"/>
      <c r="CC148" s="53"/>
      <c r="CD148" s="53"/>
      <c r="CE148" s="53"/>
      <c r="CF148" s="53"/>
      <c r="CG148" s="53"/>
      <c r="CH148" s="53"/>
      <c r="CI148" s="53"/>
      <c r="CJ148" s="53"/>
      <c r="CK148" s="53"/>
      <c r="CL148" s="53"/>
      <c r="CM148" s="53"/>
      <c r="CN148" s="53"/>
      <c r="CO148" s="53"/>
      <c r="CP148" s="53"/>
      <c r="CQ148" s="53"/>
      <c r="CR148" s="53"/>
      <c r="CS148" s="53"/>
      <c r="CT148" s="53"/>
      <c r="CU148" s="53"/>
      <c r="CV148" s="53"/>
      <c r="CW148" s="53"/>
      <c r="CX148" s="53"/>
      <c r="CY148" s="53"/>
      <c r="CZ148" s="53"/>
      <c r="DA148" s="53"/>
      <c r="DB148" s="53"/>
      <c r="DC148" s="53"/>
      <c r="DD148" s="53"/>
      <c r="DE148" s="53"/>
      <c r="DF148" s="53"/>
      <c r="DG148" s="53"/>
      <c r="DH148" s="53"/>
      <c r="DI148" s="53"/>
      <c r="DJ148" s="53"/>
      <c r="DK148" s="53"/>
      <c r="DL148" s="53"/>
      <c r="DM148" s="53"/>
      <c r="DN148" s="53"/>
      <c r="DO148" s="53"/>
      <c r="DP148" s="53"/>
      <c r="DQ148" s="53"/>
      <c r="DR148" s="53"/>
      <c r="DS148" s="53"/>
      <c r="DT148" s="53"/>
      <c r="DU148" s="53"/>
      <c r="DV148" s="53"/>
      <c r="DW148" s="53"/>
      <c r="DX148" s="53"/>
      <c r="DY148" s="53"/>
      <c r="DZ148" s="53"/>
      <c r="EA148" s="53"/>
      <c r="EB148" s="53"/>
      <c r="EC148" s="53"/>
      <c r="ED148" s="53"/>
      <c r="EE148" s="53"/>
      <c r="EF148" s="53"/>
      <c r="EG148" s="53"/>
      <c r="EH148" s="53"/>
      <c r="EI148" s="53"/>
      <c r="EJ148" s="53"/>
      <c r="EK148" s="53"/>
      <c r="EL148" s="53"/>
      <c r="EM148" s="53"/>
      <c r="EN148" s="53"/>
      <c r="EO148" s="53"/>
      <c r="EP148" s="53"/>
      <c r="EQ148" s="53"/>
      <c r="ER148" s="53"/>
      <c r="ES148" s="53"/>
      <c r="ET148" s="53"/>
      <c r="EU148" s="53"/>
      <c r="EV148" s="53"/>
      <c r="EW148" s="53"/>
      <c r="EX148" s="53"/>
      <c r="EY148" s="53"/>
      <c r="EZ148" s="53"/>
      <c r="FA148" s="53"/>
      <c r="FB148" s="53"/>
      <c r="FC148" s="53"/>
      <c r="FD148" s="53"/>
      <c r="FE148" s="53"/>
      <c r="FF148" s="53"/>
      <c r="FG148" s="53"/>
      <c r="FH148" s="53"/>
      <c r="FI148" s="53"/>
      <c r="FJ148" s="53"/>
      <c r="FK148" s="53"/>
      <c r="FL148" s="53"/>
      <c r="FM148" s="53"/>
      <c r="FN148" s="53"/>
      <c r="FO148" s="53"/>
      <c r="FP148" s="53"/>
      <c r="FQ148" s="53"/>
      <c r="FR148" s="53"/>
      <c r="FS148" s="53"/>
      <c r="FT148" s="53"/>
      <c r="FU148" s="53"/>
      <c r="FV148" s="53"/>
      <c r="FW148" s="53"/>
      <c r="FX148" s="53"/>
      <c r="FY148" s="53"/>
      <c r="FZ148" s="53"/>
      <c r="GA148" s="53"/>
      <c r="GB148" s="53"/>
      <c r="GC148" s="53"/>
      <c r="GD148" s="53"/>
      <c r="GE148" s="53"/>
      <c r="GF148" s="53"/>
      <c r="GG148" s="53"/>
      <c r="GH148" s="53"/>
      <c r="GI148" s="53"/>
      <c r="GJ148" s="53"/>
      <c r="GK148" s="53"/>
      <c r="GL148" s="53"/>
      <c r="GM148" s="53"/>
      <c r="GN148" s="53"/>
      <c r="GO148" s="53"/>
      <c r="GP148" s="53"/>
      <c r="GQ148" s="53"/>
      <c r="GR148" s="53"/>
      <c r="GS148" s="53"/>
      <c r="GT148" s="53"/>
      <c r="GU148" s="53"/>
      <c r="GV148" s="53"/>
      <c r="GW148" s="53"/>
      <c r="GX148" s="53"/>
      <c r="GY148" s="53"/>
      <c r="GZ148" s="53"/>
      <c r="HA148" s="53"/>
      <c r="HB148" s="53"/>
      <c r="HC148" s="53"/>
      <c r="HD148" s="53"/>
      <c r="HE148" s="53"/>
      <c r="HF148" s="53"/>
      <c r="HG148" s="53"/>
      <c r="HH148" s="53"/>
      <c r="HI148" s="53"/>
      <c r="HJ148" s="53"/>
      <c r="HK148" s="53"/>
      <c r="HL148" s="53"/>
      <c r="HM148" s="53"/>
      <c r="HN148" s="53"/>
      <c r="HO148" s="53"/>
    </row>
    <row r="149" s="2" customFormat="1" ht="26.25" customHeight="1" spans="1:16">
      <c r="A149" s="19" t="s">
        <v>788</v>
      </c>
      <c r="B149" s="21" t="s">
        <v>1366</v>
      </c>
      <c r="C149" s="191">
        <v>-11.8</v>
      </c>
      <c r="D149" s="195"/>
      <c r="E149" s="191">
        <v>-11.8</v>
      </c>
      <c r="F149" s="195"/>
      <c r="G149" s="195"/>
      <c r="H149" s="195"/>
      <c r="I149" s="195"/>
      <c r="J149" s="195"/>
      <c r="K149" s="195"/>
      <c r="L149" s="195"/>
      <c r="M149" s="195"/>
      <c r="N149" s="195"/>
      <c r="O149" s="22"/>
      <c r="P149" s="200" t="str">
        <f t="shared" si="27"/>
        <v/>
      </c>
    </row>
    <row r="150" s="56" customFormat="1" ht="26.25" customHeight="1" spans="1:16">
      <c r="A150" s="80" t="s">
        <v>1216</v>
      </c>
      <c r="B150" s="81" t="s">
        <v>1367</v>
      </c>
      <c r="C150" s="194">
        <f>SUM(C151:C157)</f>
        <v>-1.5</v>
      </c>
      <c r="D150" s="194">
        <f t="shared" ref="D150:N150" si="30">SUM(D151:D157)</f>
        <v>0</v>
      </c>
      <c r="E150" s="194">
        <f t="shared" si="30"/>
        <v>0</v>
      </c>
      <c r="F150" s="194">
        <f t="shared" si="30"/>
        <v>0</v>
      </c>
      <c r="G150" s="194">
        <f t="shared" si="30"/>
        <v>0</v>
      </c>
      <c r="H150" s="194">
        <f t="shared" si="30"/>
        <v>0</v>
      </c>
      <c r="I150" s="194">
        <f t="shared" si="30"/>
        <v>0</v>
      </c>
      <c r="J150" s="194">
        <f t="shared" si="30"/>
        <v>0</v>
      </c>
      <c r="K150" s="194">
        <f t="shared" si="30"/>
        <v>0</v>
      </c>
      <c r="L150" s="194">
        <f t="shared" si="30"/>
        <v>0</v>
      </c>
      <c r="M150" s="194">
        <f t="shared" si="30"/>
        <v>0</v>
      </c>
      <c r="N150" s="194">
        <f t="shared" si="30"/>
        <v>0</v>
      </c>
      <c r="O150" s="202"/>
      <c r="P150" s="200">
        <f t="shared" si="27"/>
        <v>-1.5</v>
      </c>
    </row>
    <row r="151" s="2" customFormat="1" ht="26.25" customHeight="1" spans="1:16">
      <c r="A151" s="19" t="s">
        <v>790</v>
      </c>
      <c r="B151" s="21" t="s">
        <v>1368</v>
      </c>
      <c r="C151" s="191">
        <v>-0.5</v>
      </c>
      <c r="D151" s="195"/>
      <c r="E151" s="195"/>
      <c r="F151" s="195"/>
      <c r="G151" s="195"/>
      <c r="H151" s="195"/>
      <c r="I151" s="195"/>
      <c r="J151" s="195"/>
      <c r="K151" s="195"/>
      <c r="L151" s="195"/>
      <c r="M151" s="195"/>
      <c r="N151" s="195"/>
      <c r="O151" s="100"/>
      <c r="P151" s="200">
        <f t="shared" si="27"/>
        <v>-0.5</v>
      </c>
    </row>
    <row r="152" s="2" customFormat="1" ht="26.25" customHeight="1" spans="1:16">
      <c r="A152" s="19" t="s">
        <v>790</v>
      </c>
      <c r="B152" s="21" t="s">
        <v>1369</v>
      </c>
      <c r="C152" s="191">
        <v>-0.5</v>
      </c>
      <c r="D152" s="195"/>
      <c r="E152" s="195"/>
      <c r="F152" s="195"/>
      <c r="G152" s="195"/>
      <c r="H152" s="195"/>
      <c r="I152" s="195"/>
      <c r="J152" s="195"/>
      <c r="K152" s="195"/>
      <c r="L152" s="195"/>
      <c r="M152" s="195"/>
      <c r="N152" s="195"/>
      <c r="O152" s="99"/>
      <c r="P152" s="200">
        <f t="shared" si="27"/>
        <v>-0.5</v>
      </c>
    </row>
    <row r="153" s="56" customFormat="1" ht="26.25" customHeight="1" spans="1:16">
      <c r="A153" s="19" t="s">
        <v>790</v>
      </c>
      <c r="B153" s="21" t="s">
        <v>984</v>
      </c>
      <c r="C153" s="191">
        <v>3.5</v>
      </c>
      <c r="D153" s="195"/>
      <c r="E153" s="195"/>
      <c r="F153" s="195"/>
      <c r="G153" s="195"/>
      <c r="H153" s="195"/>
      <c r="I153" s="195"/>
      <c r="J153" s="195"/>
      <c r="K153" s="195"/>
      <c r="L153" s="195"/>
      <c r="M153" s="195"/>
      <c r="N153" s="195"/>
      <c r="O153" s="100"/>
      <c r="P153" s="200">
        <f t="shared" si="27"/>
        <v>3.5</v>
      </c>
    </row>
    <row r="154" s="54" customFormat="1" ht="26.25" customHeight="1" spans="1:223">
      <c r="A154" s="19" t="s">
        <v>790</v>
      </c>
      <c r="B154" s="21" t="s">
        <v>983</v>
      </c>
      <c r="C154" s="191">
        <v>2</v>
      </c>
      <c r="D154" s="195"/>
      <c r="E154" s="195"/>
      <c r="F154" s="195"/>
      <c r="G154" s="195"/>
      <c r="H154" s="195"/>
      <c r="I154" s="195"/>
      <c r="J154" s="195"/>
      <c r="K154" s="195"/>
      <c r="L154" s="195"/>
      <c r="M154" s="195"/>
      <c r="N154" s="195"/>
      <c r="O154" s="100"/>
      <c r="P154" s="200">
        <f t="shared" si="27"/>
        <v>2</v>
      </c>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3"/>
      <c r="AY154" s="53"/>
      <c r="AZ154" s="53"/>
      <c r="BA154" s="53"/>
      <c r="BB154" s="53"/>
      <c r="BC154" s="53"/>
      <c r="BD154" s="53"/>
      <c r="BE154" s="53"/>
      <c r="BF154" s="53"/>
      <c r="BG154" s="53"/>
      <c r="BH154" s="53"/>
      <c r="BI154" s="53"/>
      <c r="BJ154" s="53"/>
      <c r="BK154" s="53"/>
      <c r="BL154" s="53"/>
      <c r="BM154" s="53"/>
      <c r="BN154" s="53"/>
      <c r="BO154" s="53"/>
      <c r="BP154" s="53"/>
      <c r="BQ154" s="53"/>
      <c r="BR154" s="53"/>
      <c r="BS154" s="53"/>
      <c r="BT154" s="53"/>
      <c r="BU154" s="53"/>
      <c r="BV154" s="53"/>
      <c r="BW154" s="53"/>
      <c r="BX154" s="53"/>
      <c r="BY154" s="53"/>
      <c r="BZ154" s="53"/>
      <c r="CA154" s="53"/>
      <c r="CB154" s="53"/>
      <c r="CC154" s="53"/>
      <c r="CD154" s="53"/>
      <c r="CE154" s="53"/>
      <c r="CF154" s="53"/>
      <c r="CG154" s="53"/>
      <c r="CH154" s="53"/>
      <c r="CI154" s="53"/>
      <c r="CJ154" s="53"/>
      <c r="CK154" s="53"/>
      <c r="CL154" s="53"/>
      <c r="CM154" s="53"/>
      <c r="CN154" s="53"/>
      <c r="CO154" s="53"/>
      <c r="CP154" s="53"/>
      <c r="CQ154" s="53"/>
      <c r="CR154" s="53"/>
      <c r="CS154" s="53"/>
      <c r="CT154" s="53"/>
      <c r="CU154" s="53"/>
      <c r="CV154" s="53"/>
      <c r="CW154" s="53"/>
      <c r="CX154" s="53"/>
      <c r="CY154" s="53"/>
      <c r="CZ154" s="53"/>
      <c r="DA154" s="53"/>
      <c r="DB154" s="53"/>
      <c r="DC154" s="53"/>
      <c r="DD154" s="53"/>
      <c r="DE154" s="53"/>
      <c r="DF154" s="53"/>
      <c r="DG154" s="53"/>
      <c r="DH154" s="53"/>
      <c r="DI154" s="53"/>
      <c r="DJ154" s="53"/>
      <c r="DK154" s="53"/>
      <c r="DL154" s="53"/>
      <c r="DM154" s="53"/>
      <c r="DN154" s="53"/>
      <c r="DO154" s="53"/>
      <c r="DP154" s="53"/>
      <c r="DQ154" s="53"/>
      <c r="DR154" s="53"/>
      <c r="DS154" s="53"/>
      <c r="DT154" s="53"/>
      <c r="DU154" s="53"/>
      <c r="DV154" s="53"/>
      <c r="DW154" s="53"/>
      <c r="DX154" s="53"/>
      <c r="DY154" s="53"/>
      <c r="DZ154" s="53"/>
      <c r="EA154" s="53"/>
      <c r="EB154" s="53"/>
      <c r="EC154" s="53"/>
      <c r="ED154" s="53"/>
      <c r="EE154" s="53"/>
      <c r="EF154" s="53"/>
      <c r="EG154" s="53"/>
      <c r="EH154" s="53"/>
      <c r="EI154" s="53"/>
      <c r="EJ154" s="53"/>
      <c r="EK154" s="53"/>
      <c r="EL154" s="53"/>
      <c r="EM154" s="53"/>
      <c r="EN154" s="53"/>
      <c r="EO154" s="53"/>
      <c r="EP154" s="53"/>
      <c r="EQ154" s="53"/>
      <c r="ER154" s="53"/>
      <c r="ES154" s="53"/>
      <c r="ET154" s="53"/>
      <c r="EU154" s="53"/>
      <c r="EV154" s="53"/>
      <c r="EW154" s="53"/>
      <c r="EX154" s="53"/>
      <c r="EY154" s="53"/>
      <c r="EZ154" s="53"/>
      <c r="FA154" s="53"/>
      <c r="FB154" s="53"/>
      <c r="FC154" s="53"/>
      <c r="FD154" s="53"/>
      <c r="FE154" s="53"/>
      <c r="FF154" s="53"/>
      <c r="FG154" s="53"/>
      <c r="FH154" s="53"/>
      <c r="FI154" s="53"/>
      <c r="FJ154" s="53"/>
      <c r="FK154" s="53"/>
      <c r="FL154" s="53"/>
      <c r="FM154" s="53"/>
      <c r="FN154" s="53"/>
      <c r="FO154" s="53"/>
      <c r="FP154" s="53"/>
      <c r="FQ154" s="53"/>
      <c r="FR154" s="53"/>
      <c r="FS154" s="53"/>
      <c r="FT154" s="53"/>
      <c r="FU154" s="53"/>
      <c r="FV154" s="53"/>
      <c r="FW154" s="53"/>
      <c r="FX154" s="53"/>
      <c r="FY154" s="53"/>
      <c r="FZ154" s="53"/>
      <c r="GA154" s="53"/>
      <c r="GB154" s="53"/>
      <c r="GC154" s="53"/>
      <c r="GD154" s="53"/>
      <c r="GE154" s="53"/>
      <c r="GF154" s="53"/>
      <c r="GG154" s="53"/>
      <c r="GH154" s="53"/>
      <c r="GI154" s="53"/>
      <c r="GJ154" s="53"/>
      <c r="GK154" s="53"/>
      <c r="GL154" s="53"/>
      <c r="GM154" s="53"/>
      <c r="GN154" s="53"/>
      <c r="GO154" s="53"/>
      <c r="GP154" s="53"/>
      <c r="GQ154" s="53"/>
      <c r="GR154" s="53"/>
      <c r="GS154" s="53"/>
      <c r="GT154" s="53"/>
      <c r="GU154" s="53"/>
      <c r="GV154" s="53"/>
      <c r="GW154" s="53"/>
      <c r="GX154" s="53"/>
      <c r="GY154" s="53"/>
      <c r="GZ154" s="53"/>
      <c r="HA154" s="53"/>
      <c r="HB154" s="53"/>
      <c r="HC154" s="53"/>
      <c r="HD154" s="53"/>
      <c r="HE154" s="53"/>
      <c r="HF154" s="53"/>
      <c r="HG154" s="53"/>
      <c r="HH154" s="53"/>
      <c r="HI154" s="53"/>
      <c r="HJ154" s="53"/>
      <c r="HK154" s="53"/>
      <c r="HL154" s="53"/>
      <c r="HM154" s="53"/>
      <c r="HN154" s="53"/>
      <c r="HO154" s="53"/>
    </row>
    <row r="155" s="54" customFormat="1" ht="26.25" customHeight="1" spans="1:223">
      <c r="A155" s="19" t="s">
        <v>790</v>
      </c>
      <c r="B155" s="21" t="s">
        <v>1370</v>
      </c>
      <c r="C155" s="191">
        <v>-0.5</v>
      </c>
      <c r="D155" s="195"/>
      <c r="E155" s="195"/>
      <c r="F155" s="195"/>
      <c r="G155" s="195"/>
      <c r="H155" s="195"/>
      <c r="I155" s="195"/>
      <c r="J155" s="195"/>
      <c r="K155" s="195"/>
      <c r="L155" s="195"/>
      <c r="M155" s="195"/>
      <c r="N155" s="195"/>
      <c r="O155" s="100"/>
      <c r="P155" s="200">
        <f t="shared" si="27"/>
        <v>-0.5</v>
      </c>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3"/>
      <c r="AY155" s="53"/>
      <c r="AZ155" s="53"/>
      <c r="BA155" s="53"/>
      <c r="BB155" s="53"/>
      <c r="BC155" s="53"/>
      <c r="BD155" s="53"/>
      <c r="BE155" s="53"/>
      <c r="BF155" s="53"/>
      <c r="BG155" s="53"/>
      <c r="BH155" s="53"/>
      <c r="BI155" s="53"/>
      <c r="BJ155" s="53"/>
      <c r="BK155" s="53"/>
      <c r="BL155" s="53"/>
      <c r="BM155" s="53"/>
      <c r="BN155" s="53"/>
      <c r="BO155" s="53"/>
      <c r="BP155" s="53"/>
      <c r="BQ155" s="53"/>
      <c r="BR155" s="53"/>
      <c r="BS155" s="53"/>
      <c r="BT155" s="53"/>
      <c r="BU155" s="53"/>
      <c r="BV155" s="53"/>
      <c r="BW155" s="53"/>
      <c r="BX155" s="53"/>
      <c r="BY155" s="53"/>
      <c r="BZ155" s="53"/>
      <c r="CA155" s="53"/>
      <c r="CB155" s="53"/>
      <c r="CC155" s="53"/>
      <c r="CD155" s="53"/>
      <c r="CE155" s="53"/>
      <c r="CF155" s="53"/>
      <c r="CG155" s="53"/>
      <c r="CH155" s="53"/>
      <c r="CI155" s="53"/>
      <c r="CJ155" s="53"/>
      <c r="CK155" s="53"/>
      <c r="CL155" s="53"/>
      <c r="CM155" s="53"/>
      <c r="CN155" s="53"/>
      <c r="CO155" s="53"/>
      <c r="CP155" s="53"/>
      <c r="CQ155" s="53"/>
      <c r="CR155" s="53"/>
      <c r="CS155" s="53"/>
      <c r="CT155" s="53"/>
      <c r="CU155" s="53"/>
      <c r="CV155" s="53"/>
      <c r="CW155" s="53"/>
      <c r="CX155" s="53"/>
      <c r="CY155" s="53"/>
      <c r="CZ155" s="53"/>
      <c r="DA155" s="53"/>
      <c r="DB155" s="53"/>
      <c r="DC155" s="53"/>
      <c r="DD155" s="53"/>
      <c r="DE155" s="53"/>
      <c r="DF155" s="53"/>
      <c r="DG155" s="53"/>
      <c r="DH155" s="53"/>
      <c r="DI155" s="53"/>
      <c r="DJ155" s="53"/>
      <c r="DK155" s="53"/>
      <c r="DL155" s="53"/>
      <c r="DM155" s="53"/>
      <c r="DN155" s="53"/>
      <c r="DO155" s="53"/>
      <c r="DP155" s="53"/>
      <c r="DQ155" s="53"/>
      <c r="DR155" s="53"/>
      <c r="DS155" s="53"/>
      <c r="DT155" s="53"/>
      <c r="DU155" s="53"/>
      <c r="DV155" s="53"/>
      <c r="DW155" s="53"/>
      <c r="DX155" s="53"/>
      <c r="DY155" s="53"/>
      <c r="DZ155" s="53"/>
      <c r="EA155" s="53"/>
      <c r="EB155" s="53"/>
      <c r="EC155" s="53"/>
      <c r="ED155" s="53"/>
      <c r="EE155" s="53"/>
      <c r="EF155" s="53"/>
      <c r="EG155" s="53"/>
      <c r="EH155" s="53"/>
      <c r="EI155" s="53"/>
      <c r="EJ155" s="53"/>
      <c r="EK155" s="53"/>
      <c r="EL155" s="53"/>
      <c r="EM155" s="53"/>
      <c r="EN155" s="53"/>
      <c r="EO155" s="53"/>
      <c r="EP155" s="53"/>
      <c r="EQ155" s="53"/>
      <c r="ER155" s="53"/>
      <c r="ES155" s="53"/>
      <c r="ET155" s="53"/>
      <c r="EU155" s="53"/>
      <c r="EV155" s="53"/>
      <c r="EW155" s="53"/>
      <c r="EX155" s="53"/>
      <c r="EY155" s="53"/>
      <c r="EZ155" s="53"/>
      <c r="FA155" s="53"/>
      <c r="FB155" s="53"/>
      <c r="FC155" s="53"/>
      <c r="FD155" s="53"/>
      <c r="FE155" s="53"/>
      <c r="FF155" s="53"/>
      <c r="FG155" s="53"/>
      <c r="FH155" s="53"/>
      <c r="FI155" s="53"/>
      <c r="FJ155" s="53"/>
      <c r="FK155" s="53"/>
      <c r="FL155" s="53"/>
      <c r="FM155" s="53"/>
      <c r="FN155" s="53"/>
      <c r="FO155" s="53"/>
      <c r="FP155" s="53"/>
      <c r="FQ155" s="53"/>
      <c r="FR155" s="53"/>
      <c r="FS155" s="53"/>
      <c r="FT155" s="53"/>
      <c r="FU155" s="53"/>
      <c r="FV155" s="53"/>
      <c r="FW155" s="53"/>
      <c r="FX155" s="53"/>
      <c r="FY155" s="53"/>
      <c r="FZ155" s="53"/>
      <c r="GA155" s="53"/>
      <c r="GB155" s="53"/>
      <c r="GC155" s="53"/>
      <c r="GD155" s="53"/>
      <c r="GE155" s="53"/>
      <c r="GF155" s="53"/>
      <c r="GG155" s="53"/>
      <c r="GH155" s="53"/>
      <c r="GI155" s="53"/>
      <c r="GJ155" s="53"/>
      <c r="GK155" s="53"/>
      <c r="GL155" s="53"/>
      <c r="GM155" s="53"/>
      <c r="GN155" s="53"/>
      <c r="GO155" s="53"/>
      <c r="GP155" s="53"/>
      <c r="GQ155" s="53"/>
      <c r="GR155" s="53"/>
      <c r="GS155" s="53"/>
      <c r="GT155" s="53"/>
      <c r="GU155" s="53"/>
      <c r="GV155" s="53"/>
      <c r="GW155" s="53"/>
      <c r="GX155" s="53"/>
      <c r="GY155" s="53"/>
      <c r="GZ155" s="53"/>
      <c r="HA155" s="53"/>
      <c r="HB155" s="53"/>
      <c r="HC155" s="53"/>
      <c r="HD155" s="53"/>
      <c r="HE155" s="53"/>
      <c r="HF155" s="53"/>
      <c r="HG155" s="53"/>
      <c r="HH155" s="53"/>
      <c r="HI155" s="53"/>
      <c r="HJ155" s="53"/>
      <c r="HK155" s="53"/>
      <c r="HL155" s="53"/>
      <c r="HM155" s="53"/>
      <c r="HN155" s="53"/>
      <c r="HO155" s="53"/>
    </row>
    <row r="156" s="2" customFormat="1" ht="26.25" customHeight="1" spans="1:16">
      <c r="A156" s="19" t="s">
        <v>790</v>
      </c>
      <c r="B156" s="21" t="s">
        <v>1371</v>
      </c>
      <c r="C156" s="191">
        <v>-5</v>
      </c>
      <c r="D156" s="195"/>
      <c r="E156" s="195"/>
      <c r="F156" s="195"/>
      <c r="G156" s="195"/>
      <c r="H156" s="195"/>
      <c r="I156" s="195"/>
      <c r="J156" s="195"/>
      <c r="K156" s="195"/>
      <c r="L156" s="195"/>
      <c r="M156" s="195"/>
      <c r="N156" s="195"/>
      <c r="O156" s="22"/>
      <c r="P156" s="200">
        <f t="shared" si="27"/>
        <v>-5</v>
      </c>
    </row>
    <row r="157" s="2" customFormat="1" ht="26.25" customHeight="1" spans="1:16">
      <c r="A157" s="19" t="s">
        <v>790</v>
      </c>
      <c r="B157" s="21" t="s">
        <v>1372</v>
      </c>
      <c r="C157" s="191">
        <v>-0.5</v>
      </c>
      <c r="D157" s="195"/>
      <c r="E157" s="195"/>
      <c r="F157" s="195"/>
      <c r="G157" s="195"/>
      <c r="H157" s="195"/>
      <c r="I157" s="195"/>
      <c r="J157" s="195"/>
      <c r="K157" s="195"/>
      <c r="L157" s="195"/>
      <c r="M157" s="195"/>
      <c r="N157" s="195"/>
      <c r="O157" s="22"/>
      <c r="P157" s="200">
        <f t="shared" si="27"/>
        <v>-0.5</v>
      </c>
    </row>
    <row r="158" s="54" customFormat="1" ht="26.25" customHeight="1" spans="1:223">
      <c r="A158" s="80" t="s">
        <v>1216</v>
      </c>
      <c r="B158" s="81" t="s">
        <v>1373</v>
      </c>
      <c r="C158" s="194">
        <f>SUM(C159:C163)</f>
        <v>-15</v>
      </c>
      <c r="D158" s="194">
        <f t="shared" ref="D158:N158" si="31">SUM(D159:D163)</f>
        <v>0</v>
      </c>
      <c r="E158" s="194">
        <f t="shared" si="31"/>
        <v>0</v>
      </c>
      <c r="F158" s="194">
        <f t="shared" si="31"/>
        <v>0</v>
      </c>
      <c r="G158" s="194">
        <f t="shared" si="31"/>
        <v>0</v>
      </c>
      <c r="H158" s="194">
        <f t="shared" si="31"/>
        <v>0</v>
      </c>
      <c r="I158" s="194">
        <f t="shared" si="31"/>
        <v>0</v>
      </c>
      <c r="J158" s="194">
        <f t="shared" si="31"/>
        <v>0</v>
      </c>
      <c r="K158" s="194">
        <f t="shared" si="31"/>
        <v>0</v>
      </c>
      <c r="L158" s="194">
        <f t="shared" si="31"/>
        <v>0</v>
      </c>
      <c r="M158" s="194">
        <f t="shared" si="31"/>
        <v>0</v>
      </c>
      <c r="N158" s="194">
        <f t="shared" si="31"/>
        <v>0</v>
      </c>
      <c r="O158" s="202"/>
      <c r="P158" s="200">
        <f t="shared" si="27"/>
        <v>-15</v>
      </c>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3"/>
      <c r="AY158" s="53"/>
      <c r="AZ158" s="53"/>
      <c r="BA158" s="53"/>
      <c r="BB158" s="53"/>
      <c r="BC158" s="53"/>
      <c r="BD158" s="53"/>
      <c r="BE158" s="53"/>
      <c r="BF158" s="53"/>
      <c r="BG158" s="53"/>
      <c r="BH158" s="53"/>
      <c r="BI158" s="53"/>
      <c r="BJ158" s="53"/>
      <c r="BK158" s="53"/>
      <c r="BL158" s="53"/>
      <c r="BM158" s="53"/>
      <c r="BN158" s="53"/>
      <c r="BO158" s="53"/>
      <c r="BP158" s="53"/>
      <c r="BQ158" s="53"/>
      <c r="BR158" s="53"/>
      <c r="BS158" s="53"/>
      <c r="BT158" s="53"/>
      <c r="BU158" s="53"/>
      <c r="BV158" s="53"/>
      <c r="BW158" s="53"/>
      <c r="BX158" s="53"/>
      <c r="BY158" s="53"/>
      <c r="BZ158" s="53"/>
      <c r="CA158" s="53"/>
      <c r="CB158" s="53"/>
      <c r="CC158" s="53"/>
      <c r="CD158" s="53"/>
      <c r="CE158" s="53"/>
      <c r="CF158" s="53"/>
      <c r="CG158" s="53"/>
      <c r="CH158" s="53"/>
      <c r="CI158" s="53"/>
      <c r="CJ158" s="53"/>
      <c r="CK158" s="53"/>
      <c r="CL158" s="53"/>
      <c r="CM158" s="53"/>
      <c r="CN158" s="53"/>
      <c r="CO158" s="53"/>
      <c r="CP158" s="53"/>
      <c r="CQ158" s="53"/>
      <c r="CR158" s="53"/>
      <c r="CS158" s="53"/>
      <c r="CT158" s="53"/>
      <c r="CU158" s="53"/>
      <c r="CV158" s="53"/>
      <c r="CW158" s="53"/>
      <c r="CX158" s="53"/>
      <c r="CY158" s="53"/>
      <c r="CZ158" s="53"/>
      <c r="DA158" s="53"/>
      <c r="DB158" s="53"/>
      <c r="DC158" s="53"/>
      <c r="DD158" s="53"/>
      <c r="DE158" s="53"/>
      <c r="DF158" s="53"/>
      <c r="DG158" s="53"/>
      <c r="DH158" s="53"/>
      <c r="DI158" s="53"/>
      <c r="DJ158" s="53"/>
      <c r="DK158" s="53"/>
      <c r="DL158" s="53"/>
      <c r="DM158" s="53"/>
      <c r="DN158" s="53"/>
      <c r="DO158" s="53"/>
      <c r="DP158" s="53"/>
      <c r="DQ158" s="53"/>
      <c r="DR158" s="53"/>
      <c r="DS158" s="53"/>
      <c r="DT158" s="53"/>
      <c r="DU158" s="53"/>
      <c r="DV158" s="53"/>
      <c r="DW158" s="53"/>
      <c r="DX158" s="53"/>
      <c r="DY158" s="53"/>
      <c r="DZ158" s="53"/>
      <c r="EA158" s="53"/>
      <c r="EB158" s="53"/>
      <c r="EC158" s="53"/>
      <c r="ED158" s="53"/>
      <c r="EE158" s="53"/>
      <c r="EF158" s="53"/>
      <c r="EG158" s="53"/>
      <c r="EH158" s="53"/>
      <c r="EI158" s="53"/>
      <c r="EJ158" s="53"/>
      <c r="EK158" s="53"/>
      <c r="EL158" s="53"/>
      <c r="EM158" s="53"/>
      <c r="EN158" s="53"/>
      <c r="EO158" s="53"/>
      <c r="EP158" s="53"/>
      <c r="EQ158" s="53"/>
      <c r="ER158" s="53"/>
      <c r="ES158" s="53"/>
      <c r="ET158" s="53"/>
      <c r="EU158" s="53"/>
      <c r="EV158" s="53"/>
      <c r="EW158" s="53"/>
      <c r="EX158" s="53"/>
      <c r="EY158" s="53"/>
      <c r="EZ158" s="53"/>
      <c r="FA158" s="53"/>
      <c r="FB158" s="53"/>
      <c r="FC158" s="53"/>
      <c r="FD158" s="53"/>
      <c r="FE158" s="53"/>
      <c r="FF158" s="53"/>
      <c r="FG158" s="53"/>
      <c r="FH158" s="53"/>
      <c r="FI158" s="53"/>
      <c r="FJ158" s="53"/>
      <c r="FK158" s="53"/>
      <c r="FL158" s="53"/>
      <c r="FM158" s="53"/>
      <c r="FN158" s="53"/>
      <c r="FO158" s="53"/>
      <c r="FP158" s="53"/>
      <c r="FQ158" s="53"/>
      <c r="FR158" s="53"/>
      <c r="FS158" s="53"/>
      <c r="FT158" s="53"/>
      <c r="FU158" s="53"/>
      <c r="FV158" s="53"/>
      <c r="FW158" s="53"/>
      <c r="FX158" s="53"/>
      <c r="FY158" s="53"/>
      <c r="FZ158" s="53"/>
      <c r="GA158" s="53"/>
      <c r="GB158" s="53"/>
      <c r="GC158" s="53"/>
      <c r="GD158" s="53"/>
      <c r="GE158" s="53"/>
      <c r="GF158" s="53"/>
      <c r="GG158" s="53"/>
      <c r="GH158" s="53"/>
      <c r="GI158" s="53"/>
      <c r="GJ158" s="53"/>
      <c r="GK158" s="53"/>
      <c r="GL158" s="53"/>
      <c r="GM158" s="53"/>
      <c r="GN158" s="53"/>
      <c r="GO158" s="53"/>
      <c r="GP158" s="53"/>
      <c r="GQ158" s="53"/>
      <c r="GR158" s="53"/>
      <c r="GS158" s="53"/>
      <c r="GT158" s="53"/>
      <c r="GU158" s="53"/>
      <c r="GV158" s="53"/>
      <c r="GW158" s="53"/>
      <c r="GX158" s="53"/>
      <c r="GY158" s="53"/>
      <c r="GZ158" s="53"/>
      <c r="HA158" s="53"/>
      <c r="HB158" s="53"/>
      <c r="HC158" s="53"/>
      <c r="HD158" s="53"/>
      <c r="HE158" s="53"/>
      <c r="HF158" s="53"/>
      <c r="HG158" s="53"/>
      <c r="HH158" s="53"/>
      <c r="HI158" s="53"/>
      <c r="HJ158" s="53"/>
      <c r="HK158" s="53"/>
      <c r="HL158" s="53"/>
      <c r="HM158" s="53"/>
      <c r="HN158" s="53"/>
      <c r="HO158" s="53"/>
    </row>
    <row r="159" s="2" customFormat="1" ht="26.25" customHeight="1" spans="1:16">
      <c r="A159" s="19" t="s">
        <v>792</v>
      </c>
      <c r="B159" s="21" t="s">
        <v>1374</v>
      </c>
      <c r="C159" s="191">
        <v>-130</v>
      </c>
      <c r="D159" s="195"/>
      <c r="E159" s="195"/>
      <c r="F159" s="195"/>
      <c r="G159" s="195"/>
      <c r="H159" s="195"/>
      <c r="I159" s="195"/>
      <c r="J159" s="195"/>
      <c r="K159" s="195"/>
      <c r="L159" s="195"/>
      <c r="M159" s="195"/>
      <c r="N159" s="195"/>
      <c r="O159" s="22"/>
      <c r="P159" s="200">
        <f t="shared" si="27"/>
        <v>-130</v>
      </c>
    </row>
    <row r="160" s="2" customFormat="1" ht="26.25" customHeight="1" spans="1:16">
      <c r="A160" s="87" t="s">
        <v>792</v>
      </c>
      <c r="B160" s="114" t="s">
        <v>1375</v>
      </c>
      <c r="C160" s="191">
        <v>100</v>
      </c>
      <c r="D160" s="195"/>
      <c r="E160" s="195"/>
      <c r="F160" s="195"/>
      <c r="G160" s="195"/>
      <c r="H160" s="195"/>
      <c r="I160" s="195"/>
      <c r="J160" s="195"/>
      <c r="K160" s="195"/>
      <c r="L160" s="195"/>
      <c r="M160" s="195"/>
      <c r="N160" s="195"/>
      <c r="O160" s="119" t="s">
        <v>1376</v>
      </c>
      <c r="P160" s="200">
        <f t="shared" si="27"/>
        <v>100</v>
      </c>
    </row>
    <row r="161" s="2" customFormat="1" ht="26.25" customHeight="1" spans="1:16">
      <c r="A161" s="19" t="s">
        <v>792</v>
      </c>
      <c r="B161" s="115" t="s">
        <v>1377</v>
      </c>
      <c r="C161" s="191">
        <v>10</v>
      </c>
      <c r="D161" s="195"/>
      <c r="E161" s="195"/>
      <c r="F161" s="195"/>
      <c r="G161" s="195"/>
      <c r="H161" s="195"/>
      <c r="I161" s="195"/>
      <c r="J161" s="195"/>
      <c r="K161" s="195"/>
      <c r="L161" s="195"/>
      <c r="M161" s="195"/>
      <c r="N161" s="195"/>
      <c r="O161" s="108" t="s">
        <v>1378</v>
      </c>
      <c r="P161" s="200">
        <f t="shared" si="27"/>
        <v>10</v>
      </c>
    </row>
    <row r="162" s="2" customFormat="1" ht="26.25" customHeight="1" spans="1:16">
      <c r="A162" s="87" t="s">
        <v>792</v>
      </c>
      <c r="B162" s="114" t="s">
        <v>1379</v>
      </c>
      <c r="C162" s="191">
        <v>2</v>
      </c>
      <c r="D162" s="195"/>
      <c r="E162" s="195"/>
      <c r="F162" s="195"/>
      <c r="G162" s="195"/>
      <c r="H162" s="195"/>
      <c r="I162" s="195"/>
      <c r="J162" s="195"/>
      <c r="K162" s="195"/>
      <c r="L162" s="195"/>
      <c r="M162" s="195"/>
      <c r="N162" s="195"/>
      <c r="O162" s="119" t="s">
        <v>1380</v>
      </c>
      <c r="P162" s="200">
        <f t="shared" si="27"/>
        <v>2</v>
      </c>
    </row>
    <row r="163" s="2" customFormat="1" ht="26.25" customHeight="1" spans="1:16">
      <c r="A163" s="87" t="s">
        <v>792</v>
      </c>
      <c r="B163" s="114" t="s">
        <v>1381</v>
      </c>
      <c r="C163" s="191">
        <v>3</v>
      </c>
      <c r="D163" s="195"/>
      <c r="E163" s="195"/>
      <c r="F163" s="195"/>
      <c r="G163" s="195"/>
      <c r="H163" s="195"/>
      <c r="I163" s="195"/>
      <c r="J163" s="195"/>
      <c r="K163" s="195"/>
      <c r="L163" s="195"/>
      <c r="M163" s="195"/>
      <c r="N163" s="195"/>
      <c r="O163" s="119" t="s">
        <v>1382</v>
      </c>
      <c r="P163" s="200">
        <f t="shared" si="27"/>
        <v>3</v>
      </c>
    </row>
    <row r="164" s="2" customFormat="1" ht="26.25" customHeight="1" spans="1:16">
      <c r="A164" s="80" t="s">
        <v>1216</v>
      </c>
      <c r="B164" s="81" t="s">
        <v>1383</v>
      </c>
      <c r="C164" s="194">
        <f>SUM(C165:C169)</f>
        <v>291.8</v>
      </c>
      <c r="D164" s="194">
        <f t="shared" ref="D164:N164" si="32">SUM(D165:D169)</f>
        <v>0</v>
      </c>
      <c r="E164" s="194">
        <f t="shared" si="32"/>
        <v>0</v>
      </c>
      <c r="F164" s="194">
        <f t="shared" si="32"/>
        <v>0</v>
      </c>
      <c r="G164" s="194">
        <f t="shared" si="32"/>
        <v>0</v>
      </c>
      <c r="H164" s="194">
        <f t="shared" si="32"/>
        <v>0</v>
      </c>
      <c r="I164" s="194">
        <f t="shared" si="32"/>
        <v>0</v>
      </c>
      <c r="J164" s="194">
        <f t="shared" si="32"/>
        <v>0</v>
      </c>
      <c r="K164" s="194">
        <f t="shared" si="32"/>
        <v>0</v>
      </c>
      <c r="L164" s="194">
        <f t="shared" si="32"/>
        <v>0</v>
      </c>
      <c r="M164" s="194">
        <f t="shared" si="32"/>
        <v>0</v>
      </c>
      <c r="N164" s="194">
        <f t="shared" si="32"/>
        <v>0</v>
      </c>
      <c r="O164" s="202"/>
      <c r="P164" s="200">
        <f t="shared" si="27"/>
        <v>291.8</v>
      </c>
    </row>
    <row r="165" s="2" customFormat="1" ht="26.25" customHeight="1" spans="1:16">
      <c r="A165" s="19" t="s">
        <v>794</v>
      </c>
      <c r="B165" s="115" t="s">
        <v>1384</v>
      </c>
      <c r="C165" s="191">
        <v>290</v>
      </c>
      <c r="D165" s="195"/>
      <c r="E165" s="195"/>
      <c r="F165" s="195"/>
      <c r="G165" s="195"/>
      <c r="H165" s="195"/>
      <c r="I165" s="195"/>
      <c r="J165" s="195"/>
      <c r="K165" s="195"/>
      <c r="L165" s="195"/>
      <c r="M165" s="195"/>
      <c r="N165" s="195"/>
      <c r="O165" s="110" t="s">
        <v>1385</v>
      </c>
      <c r="P165" s="200">
        <f t="shared" si="27"/>
        <v>290</v>
      </c>
    </row>
    <row r="166" s="53" customFormat="1" ht="26.25" customHeight="1" spans="1:16">
      <c r="A166" s="19" t="s">
        <v>794</v>
      </c>
      <c r="B166" s="21" t="s">
        <v>1386</v>
      </c>
      <c r="C166" s="191">
        <v>-1.8</v>
      </c>
      <c r="D166" s="195"/>
      <c r="E166" s="195"/>
      <c r="F166" s="195"/>
      <c r="G166" s="195"/>
      <c r="H166" s="195"/>
      <c r="I166" s="195"/>
      <c r="J166" s="195"/>
      <c r="K166" s="195"/>
      <c r="L166" s="195"/>
      <c r="M166" s="195"/>
      <c r="N166" s="195"/>
      <c r="O166" s="22"/>
      <c r="P166" s="200">
        <f t="shared" si="27"/>
        <v>-1.8</v>
      </c>
    </row>
    <row r="167" s="2" customFormat="1" ht="26.25" customHeight="1" spans="1:16">
      <c r="A167" s="19" t="s">
        <v>794</v>
      </c>
      <c r="B167" s="21" t="s">
        <v>1387</v>
      </c>
      <c r="C167" s="191">
        <v>-4</v>
      </c>
      <c r="D167" s="195"/>
      <c r="E167" s="195"/>
      <c r="F167" s="195"/>
      <c r="G167" s="195"/>
      <c r="H167" s="195"/>
      <c r="I167" s="195"/>
      <c r="J167" s="195"/>
      <c r="K167" s="195"/>
      <c r="L167" s="195"/>
      <c r="M167" s="195"/>
      <c r="N167" s="195"/>
      <c r="O167" s="126"/>
      <c r="P167" s="200">
        <f t="shared" si="27"/>
        <v>-4</v>
      </c>
    </row>
    <row r="168" s="2" customFormat="1" ht="26.25" customHeight="1" spans="1:16">
      <c r="A168" s="19" t="s">
        <v>794</v>
      </c>
      <c r="B168" s="21" t="s">
        <v>1388</v>
      </c>
      <c r="C168" s="191">
        <v>-2.4</v>
      </c>
      <c r="D168" s="195"/>
      <c r="E168" s="195"/>
      <c r="F168" s="195"/>
      <c r="G168" s="195"/>
      <c r="H168" s="195"/>
      <c r="I168" s="195"/>
      <c r="J168" s="195"/>
      <c r="K168" s="195"/>
      <c r="L168" s="195"/>
      <c r="M168" s="195"/>
      <c r="N168" s="195"/>
      <c r="O168" s="22"/>
      <c r="P168" s="200">
        <f t="shared" si="27"/>
        <v>-2.4</v>
      </c>
    </row>
    <row r="169" s="2" customFormat="1" ht="26.25" customHeight="1" spans="1:16">
      <c r="A169" s="19" t="s">
        <v>794</v>
      </c>
      <c r="B169" s="115" t="s">
        <v>1389</v>
      </c>
      <c r="C169" s="191">
        <v>10</v>
      </c>
      <c r="D169" s="195"/>
      <c r="E169" s="195"/>
      <c r="F169" s="195"/>
      <c r="G169" s="195"/>
      <c r="H169" s="195"/>
      <c r="I169" s="195"/>
      <c r="J169" s="195"/>
      <c r="K169" s="195"/>
      <c r="L169" s="195"/>
      <c r="M169" s="195"/>
      <c r="N169" s="195"/>
      <c r="O169" s="110" t="s">
        <v>1390</v>
      </c>
      <c r="P169" s="200">
        <f t="shared" si="27"/>
        <v>10</v>
      </c>
    </row>
    <row r="170" s="2" customFormat="1" ht="26.25" customHeight="1" spans="1:16">
      <c r="A170" s="80" t="s">
        <v>1216</v>
      </c>
      <c r="B170" s="81" t="s">
        <v>1391</v>
      </c>
      <c r="C170" s="194">
        <f>SUM(C171:C175)</f>
        <v>42.16</v>
      </c>
      <c r="D170" s="194">
        <f t="shared" ref="D170:N170" si="33">SUM(D171:D175)</f>
        <v>0</v>
      </c>
      <c r="E170" s="194">
        <f t="shared" si="33"/>
        <v>0</v>
      </c>
      <c r="F170" s="194">
        <f t="shared" si="33"/>
        <v>0</v>
      </c>
      <c r="G170" s="194">
        <f t="shared" si="33"/>
        <v>0</v>
      </c>
      <c r="H170" s="194">
        <f t="shared" si="33"/>
        <v>0</v>
      </c>
      <c r="I170" s="194">
        <f t="shared" si="33"/>
        <v>0</v>
      </c>
      <c r="J170" s="194">
        <f t="shared" si="33"/>
        <v>0</v>
      </c>
      <c r="K170" s="194">
        <f t="shared" si="33"/>
        <v>0</v>
      </c>
      <c r="L170" s="194">
        <f t="shared" si="33"/>
        <v>0</v>
      </c>
      <c r="M170" s="194">
        <f t="shared" si="33"/>
        <v>0</v>
      </c>
      <c r="N170" s="194">
        <f t="shared" si="33"/>
        <v>0</v>
      </c>
      <c r="O170" s="202"/>
      <c r="P170" s="200">
        <f t="shared" si="27"/>
        <v>42.16</v>
      </c>
    </row>
    <row r="171" s="2" customFormat="1" ht="26.25" customHeight="1" spans="1:16">
      <c r="A171" s="19" t="s">
        <v>796</v>
      </c>
      <c r="B171" s="21" t="s">
        <v>1392</v>
      </c>
      <c r="C171" s="191">
        <v>-0.2</v>
      </c>
      <c r="D171" s="195"/>
      <c r="E171" s="195"/>
      <c r="F171" s="195"/>
      <c r="G171" s="195"/>
      <c r="H171" s="195"/>
      <c r="I171" s="195"/>
      <c r="J171" s="195"/>
      <c r="K171" s="195"/>
      <c r="L171" s="195"/>
      <c r="M171" s="195"/>
      <c r="N171" s="195"/>
      <c r="O171" s="22"/>
      <c r="P171" s="200">
        <f t="shared" si="27"/>
        <v>-0.2</v>
      </c>
    </row>
    <row r="172" s="2" customFormat="1" ht="26.25" customHeight="1" spans="1:16">
      <c r="A172" s="19" t="s">
        <v>796</v>
      </c>
      <c r="B172" s="21" t="s">
        <v>1393</v>
      </c>
      <c r="C172" s="191">
        <v>-7.2</v>
      </c>
      <c r="D172" s="195"/>
      <c r="E172" s="195"/>
      <c r="F172" s="195"/>
      <c r="G172" s="195"/>
      <c r="H172" s="195"/>
      <c r="I172" s="195"/>
      <c r="J172" s="195"/>
      <c r="K172" s="195"/>
      <c r="L172" s="195"/>
      <c r="M172" s="195"/>
      <c r="N172" s="195"/>
      <c r="O172" s="22"/>
      <c r="P172" s="200">
        <f t="shared" si="27"/>
        <v>-7.2</v>
      </c>
    </row>
    <row r="173" s="2" customFormat="1" ht="26.25" customHeight="1" spans="1:16">
      <c r="A173" s="19" t="s">
        <v>796</v>
      </c>
      <c r="B173" s="21" t="s">
        <v>1394</v>
      </c>
      <c r="C173" s="191">
        <v>-18</v>
      </c>
      <c r="D173" s="195"/>
      <c r="E173" s="195"/>
      <c r="F173" s="195"/>
      <c r="G173" s="195"/>
      <c r="H173" s="195"/>
      <c r="I173" s="195"/>
      <c r="J173" s="195"/>
      <c r="K173" s="195"/>
      <c r="L173" s="195"/>
      <c r="M173" s="195"/>
      <c r="N173" s="195"/>
      <c r="O173" s="22"/>
      <c r="P173" s="200">
        <f t="shared" si="27"/>
        <v>-18</v>
      </c>
    </row>
    <row r="174" s="2" customFormat="1" ht="26.25" customHeight="1" spans="1:16">
      <c r="A174" s="19" t="s">
        <v>796</v>
      </c>
      <c r="B174" s="21" t="s">
        <v>1395</v>
      </c>
      <c r="C174" s="191">
        <v>-0.04</v>
      </c>
      <c r="D174" s="196"/>
      <c r="E174" s="196"/>
      <c r="F174" s="196"/>
      <c r="G174" s="196"/>
      <c r="H174" s="196"/>
      <c r="I174" s="196"/>
      <c r="J174" s="196"/>
      <c r="K174" s="196"/>
      <c r="L174" s="196"/>
      <c r="M174" s="196"/>
      <c r="N174" s="196"/>
      <c r="O174" s="22"/>
      <c r="P174" s="200">
        <f t="shared" si="27"/>
        <v>-0.04</v>
      </c>
    </row>
    <row r="175" s="2" customFormat="1" ht="26.25" customHeight="1" spans="1:16">
      <c r="A175" s="87" t="s">
        <v>796</v>
      </c>
      <c r="B175" s="114" t="s">
        <v>1396</v>
      </c>
      <c r="C175" s="191">
        <v>67.6</v>
      </c>
      <c r="D175" s="195"/>
      <c r="E175" s="195"/>
      <c r="F175" s="195"/>
      <c r="G175" s="195"/>
      <c r="H175" s="195"/>
      <c r="I175" s="195"/>
      <c r="J175" s="195"/>
      <c r="K175" s="195"/>
      <c r="L175" s="195"/>
      <c r="M175" s="195"/>
      <c r="N175" s="195"/>
      <c r="O175" s="119" t="s">
        <v>1397</v>
      </c>
      <c r="P175" s="200">
        <f t="shared" si="27"/>
        <v>67.6</v>
      </c>
    </row>
    <row r="176" s="2" customFormat="1" ht="26.25" customHeight="1" spans="1:16">
      <c r="A176" s="80" t="s">
        <v>1216</v>
      </c>
      <c r="B176" s="81" t="s">
        <v>1398</v>
      </c>
      <c r="C176" s="194">
        <f>SUM(C177:C179)</f>
        <v>-5152.88</v>
      </c>
      <c r="D176" s="194">
        <f t="shared" ref="D176:N176" si="34">SUM(D177:D179)</f>
        <v>0</v>
      </c>
      <c r="E176" s="194">
        <f t="shared" si="34"/>
        <v>0</v>
      </c>
      <c r="F176" s="194">
        <f t="shared" si="34"/>
        <v>0</v>
      </c>
      <c r="G176" s="194">
        <f t="shared" si="34"/>
        <v>0</v>
      </c>
      <c r="H176" s="194">
        <f t="shared" si="34"/>
        <v>0</v>
      </c>
      <c r="I176" s="194">
        <f t="shared" si="34"/>
        <v>0</v>
      </c>
      <c r="J176" s="194">
        <f t="shared" si="34"/>
        <v>0</v>
      </c>
      <c r="K176" s="194">
        <f t="shared" si="34"/>
        <v>0</v>
      </c>
      <c r="L176" s="194">
        <f t="shared" si="34"/>
        <v>0</v>
      </c>
      <c r="M176" s="194">
        <f t="shared" si="34"/>
        <v>0</v>
      </c>
      <c r="N176" s="194">
        <f t="shared" si="34"/>
        <v>0</v>
      </c>
      <c r="O176" s="202"/>
      <c r="P176" s="200">
        <f t="shared" si="27"/>
        <v>-5152.88</v>
      </c>
    </row>
    <row r="177" s="2" customFormat="1" ht="26.25" customHeight="1" spans="1:16">
      <c r="A177" s="19" t="s">
        <v>798</v>
      </c>
      <c r="B177" s="21" t="s">
        <v>1306</v>
      </c>
      <c r="C177" s="191">
        <v>2.2</v>
      </c>
      <c r="D177" s="195"/>
      <c r="E177" s="195"/>
      <c r="F177" s="195"/>
      <c r="G177" s="195"/>
      <c r="H177" s="195"/>
      <c r="I177" s="195"/>
      <c r="J177" s="195"/>
      <c r="K177" s="195"/>
      <c r="L177" s="195"/>
      <c r="M177" s="195"/>
      <c r="N177" s="195"/>
      <c r="O177" s="22"/>
      <c r="P177" s="200">
        <f t="shared" si="27"/>
        <v>2.2</v>
      </c>
    </row>
    <row r="178" s="2" customFormat="1" ht="26.25" customHeight="1" spans="1:16">
      <c r="A178" s="19" t="s">
        <v>798</v>
      </c>
      <c r="B178" s="124" t="s">
        <v>986</v>
      </c>
      <c r="C178" s="191">
        <v>-5185.08</v>
      </c>
      <c r="D178" s="195"/>
      <c r="E178" s="195"/>
      <c r="F178" s="195"/>
      <c r="G178" s="195"/>
      <c r="H178" s="195"/>
      <c r="I178" s="195"/>
      <c r="J178" s="195"/>
      <c r="K178" s="195"/>
      <c r="L178" s="195"/>
      <c r="M178" s="195"/>
      <c r="N178" s="195"/>
      <c r="O178" s="22"/>
      <c r="P178" s="200">
        <f t="shared" si="27"/>
        <v>-5185.08</v>
      </c>
    </row>
    <row r="179" s="53" customFormat="1" ht="26.25" customHeight="1" spans="1:16">
      <c r="A179" s="19" t="s">
        <v>798</v>
      </c>
      <c r="B179" s="21" t="s">
        <v>987</v>
      </c>
      <c r="C179" s="191">
        <v>30</v>
      </c>
      <c r="D179" s="195"/>
      <c r="E179" s="195"/>
      <c r="F179" s="195"/>
      <c r="G179" s="195"/>
      <c r="H179" s="195"/>
      <c r="I179" s="195"/>
      <c r="J179" s="195"/>
      <c r="K179" s="195"/>
      <c r="L179" s="195"/>
      <c r="M179" s="195"/>
      <c r="N179" s="195"/>
      <c r="O179" s="22"/>
      <c r="P179" s="200">
        <f t="shared" si="27"/>
        <v>30</v>
      </c>
    </row>
    <row r="180" s="53" customFormat="1" ht="26.25" customHeight="1" spans="1:16">
      <c r="A180" s="80" t="s">
        <v>1216</v>
      </c>
      <c r="B180" s="81" t="s">
        <v>1399</v>
      </c>
      <c r="C180" s="194">
        <f>SUM(C181:C182)</f>
        <v>9.7</v>
      </c>
      <c r="D180" s="194">
        <f t="shared" ref="D180:N180" si="35">SUM(D181:D182)</f>
        <v>0</v>
      </c>
      <c r="E180" s="194">
        <f t="shared" si="35"/>
        <v>0</v>
      </c>
      <c r="F180" s="194">
        <f t="shared" si="35"/>
        <v>0</v>
      </c>
      <c r="G180" s="194">
        <f t="shared" si="35"/>
        <v>0</v>
      </c>
      <c r="H180" s="194">
        <f t="shared" si="35"/>
        <v>0</v>
      </c>
      <c r="I180" s="194">
        <f t="shared" si="35"/>
        <v>0</v>
      </c>
      <c r="J180" s="194">
        <f t="shared" si="35"/>
        <v>0</v>
      </c>
      <c r="K180" s="194">
        <f t="shared" si="35"/>
        <v>0</v>
      </c>
      <c r="L180" s="194">
        <f t="shared" si="35"/>
        <v>0</v>
      </c>
      <c r="M180" s="194">
        <f t="shared" si="35"/>
        <v>0</v>
      </c>
      <c r="N180" s="194">
        <f t="shared" si="35"/>
        <v>0</v>
      </c>
      <c r="O180" s="202"/>
      <c r="P180" s="200">
        <f t="shared" si="27"/>
        <v>9.7</v>
      </c>
    </row>
    <row r="181" s="53" customFormat="1" ht="26.25" customHeight="1" spans="1:16">
      <c r="A181" s="19" t="s">
        <v>800</v>
      </c>
      <c r="B181" s="21" t="s">
        <v>1400</v>
      </c>
      <c r="C181" s="191">
        <v>7.5</v>
      </c>
      <c r="D181" s="195"/>
      <c r="E181" s="195"/>
      <c r="F181" s="195"/>
      <c r="G181" s="195"/>
      <c r="H181" s="195"/>
      <c r="I181" s="195"/>
      <c r="J181" s="195"/>
      <c r="K181" s="195"/>
      <c r="L181" s="195"/>
      <c r="M181" s="195"/>
      <c r="N181" s="195"/>
      <c r="O181" s="22"/>
      <c r="P181" s="200">
        <f t="shared" si="27"/>
        <v>7.5</v>
      </c>
    </row>
    <row r="182" s="53" customFormat="1" ht="26.25" customHeight="1" spans="1:16">
      <c r="A182" s="19" t="s">
        <v>800</v>
      </c>
      <c r="B182" s="21" t="s">
        <v>1306</v>
      </c>
      <c r="C182" s="191">
        <v>2.2</v>
      </c>
      <c r="D182" s="195"/>
      <c r="E182" s="195"/>
      <c r="F182" s="195"/>
      <c r="G182" s="195"/>
      <c r="H182" s="195"/>
      <c r="I182" s="195"/>
      <c r="J182" s="195"/>
      <c r="K182" s="195"/>
      <c r="L182" s="195"/>
      <c r="M182" s="195"/>
      <c r="N182" s="195"/>
      <c r="O182" s="22"/>
      <c r="P182" s="200">
        <f t="shared" si="27"/>
        <v>2.2</v>
      </c>
    </row>
    <row r="183" s="53" customFormat="1" ht="26.25" customHeight="1" spans="1:16">
      <c r="A183" s="80" t="s">
        <v>1216</v>
      </c>
      <c r="B183" s="81" t="s">
        <v>1401</v>
      </c>
      <c r="C183" s="194">
        <f>SUM(C184:C185)</f>
        <v>22.68</v>
      </c>
      <c r="D183" s="194">
        <f t="shared" ref="D183:N183" si="36">SUM(D184:D185)</f>
        <v>0</v>
      </c>
      <c r="E183" s="194">
        <f t="shared" si="36"/>
        <v>0</v>
      </c>
      <c r="F183" s="194">
        <f t="shared" si="36"/>
        <v>0</v>
      </c>
      <c r="G183" s="194">
        <f t="shared" si="36"/>
        <v>0</v>
      </c>
      <c r="H183" s="194">
        <f t="shared" si="36"/>
        <v>0</v>
      </c>
      <c r="I183" s="194">
        <f t="shared" si="36"/>
        <v>0</v>
      </c>
      <c r="J183" s="194">
        <f t="shared" si="36"/>
        <v>0</v>
      </c>
      <c r="K183" s="194">
        <f t="shared" si="36"/>
        <v>0</v>
      </c>
      <c r="L183" s="194">
        <f t="shared" si="36"/>
        <v>0</v>
      </c>
      <c r="M183" s="194">
        <f t="shared" si="36"/>
        <v>0</v>
      </c>
      <c r="N183" s="194">
        <f t="shared" si="36"/>
        <v>0</v>
      </c>
      <c r="O183" s="202"/>
      <c r="P183" s="200">
        <f t="shared" si="27"/>
        <v>22.68</v>
      </c>
    </row>
    <row r="184" s="53" customFormat="1" ht="26.25" customHeight="1" spans="1:16">
      <c r="A184" s="19" t="s">
        <v>802</v>
      </c>
      <c r="B184" s="21" t="s">
        <v>1393</v>
      </c>
      <c r="C184" s="191">
        <v>6.48</v>
      </c>
      <c r="D184" s="195"/>
      <c r="E184" s="195"/>
      <c r="F184" s="195"/>
      <c r="G184" s="195"/>
      <c r="H184" s="195"/>
      <c r="I184" s="195"/>
      <c r="J184" s="195"/>
      <c r="K184" s="195"/>
      <c r="L184" s="195"/>
      <c r="M184" s="195"/>
      <c r="N184" s="195"/>
      <c r="O184" s="22"/>
      <c r="P184" s="200">
        <f t="shared" si="27"/>
        <v>6.48</v>
      </c>
    </row>
    <row r="185" s="2" customFormat="1" ht="26.25" customHeight="1" spans="1:16">
      <c r="A185" s="19" t="s">
        <v>802</v>
      </c>
      <c r="B185" s="21" t="s">
        <v>1394</v>
      </c>
      <c r="C185" s="191">
        <v>16.2</v>
      </c>
      <c r="D185" s="195"/>
      <c r="E185" s="195"/>
      <c r="F185" s="195"/>
      <c r="G185" s="195"/>
      <c r="H185" s="195"/>
      <c r="I185" s="195"/>
      <c r="J185" s="195"/>
      <c r="K185" s="195"/>
      <c r="L185" s="195"/>
      <c r="M185" s="195"/>
      <c r="N185" s="195"/>
      <c r="O185" s="22"/>
      <c r="P185" s="200">
        <f t="shared" si="27"/>
        <v>16.2</v>
      </c>
    </row>
    <row r="186" s="2" customFormat="1" ht="26.25" customHeight="1" spans="1:16">
      <c r="A186" s="80" t="s">
        <v>1216</v>
      </c>
      <c r="B186" s="81" t="s">
        <v>1402</v>
      </c>
      <c r="C186" s="194">
        <f>SUM(C187:C201)</f>
        <v>74.7047000000002</v>
      </c>
      <c r="D186" s="194">
        <f t="shared" ref="D186:N186" si="37">SUM(D187:D201)</f>
        <v>0</v>
      </c>
      <c r="E186" s="194">
        <f t="shared" si="37"/>
        <v>0</v>
      </c>
      <c r="F186" s="194">
        <f t="shared" si="37"/>
        <v>0</v>
      </c>
      <c r="G186" s="194">
        <f t="shared" si="37"/>
        <v>0</v>
      </c>
      <c r="H186" s="194">
        <f t="shared" si="37"/>
        <v>0</v>
      </c>
      <c r="I186" s="194">
        <f t="shared" si="37"/>
        <v>0</v>
      </c>
      <c r="J186" s="194">
        <f t="shared" si="37"/>
        <v>0</v>
      </c>
      <c r="K186" s="194">
        <f t="shared" si="37"/>
        <v>0</v>
      </c>
      <c r="L186" s="194">
        <f t="shared" si="37"/>
        <v>0</v>
      </c>
      <c r="M186" s="194">
        <f t="shared" si="37"/>
        <v>0</v>
      </c>
      <c r="N186" s="194">
        <f t="shared" si="37"/>
        <v>0</v>
      </c>
      <c r="O186" s="202"/>
      <c r="P186" s="200">
        <f t="shared" si="27"/>
        <v>74.7047000000002</v>
      </c>
    </row>
    <row r="187" s="2" customFormat="1" ht="26.25" customHeight="1" spans="1:16">
      <c r="A187" s="19" t="s">
        <v>804</v>
      </c>
      <c r="B187" s="21" t="s">
        <v>1306</v>
      </c>
      <c r="C187" s="191">
        <v>2.2</v>
      </c>
      <c r="D187" s="195"/>
      <c r="E187" s="195"/>
      <c r="F187" s="195"/>
      <c r="G187" s="195"/>
      <c r="H187" s="195"/>
      <c r="I187" s="195"/>
      <c r="J187" s="195"/>
      <c r="K187" s="195"/>
      <c r="L187" s="195"/>
      <c r="M187" s="195"/>
      <c r="N187" s="195"/>
      <c r="O187" s="22"/>
      <c r="P187" s="200">
        <f t="shared" si="27"/>
        <v>2.2</v>
      </c>
    </row>
    <row r="188" s="2" customFormat="1" ht="26.25" customHeight="1" spans="1:16">
      <c r="A188" s="87" t="s">
        <v>804</v>
      </c>
      <c r="B188" s="114" t="s">
        <v>1403</v>
      </c>
      <c r="C188" s="191">
        <v>47</v>
      </c>
      <c r="D188" s="195"/>
      <c r="E188" s="195"/>
      <c r="F188" s="195"/>
      <c r="G188" s="195"/>
      <c r="H188" s="195"/>
      <c r="I188" s="195"/>
      <c r="J188" s="195"/>
      <c r="K188" s="195"/>
      <c r="L188" s="195"/>
      <c r="M188" s="195"/>
      <c r="N188" s="195"/>
      <c r="O188" s="119" t="s">
        <v>1404</v>
      </c>
      <c r="P188" s="200">
        <f t="shared" si="27"/>
        <v>47</v>
      </c>
    </row>
    <row r="189" s="2" customFormat="1" ht="26.25" customHeight="1" spans="1:16">
      <c r="A189" s="87" t="s">
        <v>804</v>
      </c>
      <c r="B189" s="114" t="s">
        <v>1405</v>
      </c>
      <c r="C189" s="191">
        <v>162</v>
      </c>
      <c r="D189" s="195"/>
      <c r="E189" s="195"/>
      <c r="F189" s="195"/>
      <c r="G189" s="195"/>
      <c r="H189" s="195"/>
      <c r="I189" s="195"/>
      <c r="J189" s="195"/>
      <c r="K189" s="195"/>
      <c r="L189" s="195"/>
      <c r="M189" s="195"/>
      <c r="N189" s="195"/>
      <c r="O189" s="119" t="s">
        <v>1406</v>
      </c>
      <c r="P189" s="200">
        <f t="shared" si="27"/>
        <v>162</v>
      </c>
    </row>
    <row r="190" s="53" customFormat="1" ht="26.25" customHeight="1" spans="1:16">
      <c r="A190" s="19" t="s">
        <v>804</v>
      </c>
      <c r="B190" s="21" t="s">
        <v>992</v>
      </c>
      <c r="C190" s="191">
        <v>110.3</v>
      </c>
      <c r="D190" s="195"/>
      <c r="E190" s="195"/>
      <c r="F190" s="195"/>
      <c r="G190" s="195"/>
      <c r="H190" s="195"/>
      <c r="I190" s="195"/>
      <c r="J190" s="195"/>
      <c r="K190" s="195"/>
      <c r="L190" s="195"/>
      <c r="M190" s="195"/>
      <c r="N190" s="195"/>
      <c r="O190" s="22"/>
      <c r="P190" s="200">
        <f t="shared" si="27"/>
        <v>110.3</v>
      </c>
    </row>
    <row r="191" s="53" customFormat="1" ht="26.25" customHeight="1" spans="1:16">
      <c r="A191" s="19" t="s">
        <v>804</v>
      </c>
      <c r="B191" s="21" t="s">
        <v>993</v>
      </c>
      <c r="C191" s="191">
        <v>304.1</v>
      </c>
      <c r="D191" s="195"/>
      <c r="E191" s="195"/>
      <c r="F191" s="195"/>
      <c r="G191" s="195"/>
      <c r="H191" s="195"/>
      <c r="I191" s="195"/>
      <c r="J191" s="195"/>
      <c r="K191" s="195"/>
      <c r="L191" s="195"/>
      <c r="M191" s="195"/>
      <c r="N191" s="195"/>
      <c r="O191" s="22"/>
      <c r="P191" s="200">
        <f t="shared" si="27"/>
        <v>304.1</v>
      </c>
    </row>
    <row r="192" s="53" customFormat="1" ht="26.25" customHeight="1" spans="1:16">
      <c r="A192" s="19" t="s">
        <v>804</v>
      </c>
      <c r="B192" s="21" t="s">
        <v>1407</v>
      </c>
      <c r="C192" s="191">
        <v>20</v>
      </c>
      <c r="D192" s="195"/>
      <c r="E192" s="195"/>
      <c r="F192" s="195"/>
      <c r="G192" s="195"/>
      <c r="H192" s="195"/>
      <c r="I192" s="195"/>
      <c r="J192" s="195"/>
      <c r="K192" s="195"/>
      <c r="L192" s="195"/>
      <c r="M192" s="195"/>
      <c r="N192" s="195"/>
      <c r="O192" s="22"/>
      <c r="P192" s="200">
        <f t="shared" si="27"/>
        <v>20</v>
      </c>
    </row>
    <row r="193" s="2" customFormat="1" ht="26.25" customHeight="1" spans="1:16">
      <c r="A193" s="19" t="s">
        <v>804</v>
      </c>
      <c r="B193" s="115" t="s">
        <v>1248</v>
      </c>
      <c r="C193" s="191">
        <v>30</v>
      </c>
      <c r="D193" s="195"/>
      <c r="E193" s="195"/>
      <c r="F193" s="195"/>
      <c r="G193" s="195"/>
      <c r="H193" s="195"/>
      <c r="I193" s="195"/>
      <c r="J193" s="195"/>
      <c r="K193" s="195"/>
      <c r="L193" s="195"/>
      <c r="M193" s="195"/>
      <c r="N193" s="195"/>
      <c r="O193" s="22" t="s">
        <v>1249</v>
      </c>
      <c r="P193" s="200">
        <f t="shared" si="27"/>
        <v>30</v>
      </c>
    </row>
    <row r="194" s="53" customFormat="1" ht="26.25" customHeight="1" spans="1:16">
      <c r="A194" s="87" t="s">
        <v>804</v>
      </c>
      <c r="B194" s="114" t="s">
        <v>1408</v>
      </c>
      <c r="C194" s="191">
        <v>180.8</v>
      </c>
      <c r="D194" s="196"/>
      <c r="E194" s="196"/>
      <c r="F194" s="196"/>
      <c r="G194" s="196"/>
      <c r="H194" s="196"/>
      <c r="I194" s="196"/>
      <c r="J194" s="196"/>
      <c r="K194" s="196"/>
      <c r="L194" s="196"/>
      <c r="M194" s="196"/>
      <c r="N194" s="196"/>
      <c r="O194" s="119" t="s">
        <v>1409</v>
      </c>
      <c r="P194" s="200">
        <f t="shared" si="27"/>
        <v>180.8</v>
      </c>
    </row>
    <row r="195" s="2" customFormat="1" ht="26.25" customHeight="1" spans="1:16">
      <c r="A195" s="19" t="s">
        <v>804</v>
      </c>
      <c r="B195" s="21" t="s">
        <v>991</v>
      </c>
      <c r="C195" s="191">
        <v>-12</v>
      </c>
      <c r="D195" s="195"/>
      <c r="E195" s="195"/>
      <c r="F195" s="195"/>
      <c r="G195" s="195"/>
      <c r="H195" s="195"/>
      <c r="I195" s="195"/>
      <c r="J195" s="195"/>
      <c r="K195" s="195"/>
      <c r="L195" s="195"/>
      <c r="M195" s="195"/>
      <c r="N195" s="195"/>
      <c r="O195" s="22"/>
      <c r="P195" s="200">
        <f t="shared" si="27"/>
        <v>-12</v>
      </c>
    </row>
    <row r="196" s="2" customFormat="1" ht="26.25" customHeight="1" spans="1:16">
      <c r="A196" s="87" t="s">
        <v>804</v>
      </c>
      <c r="B196" s="114" t="s">
        <v>1410</v>
      </c>
      <c r="C196" s="191">
        <v>165</v>
      </c>
      <c r="D196" s="195"/>
      <c r="E196" s="195"/>
      <c r="F196" s="195"/>
      <c r="G196" s="195"/>
      <c r="H196" s="195"/>
      <c r="I196" s="195"/>
      <c r="J196" s="195"/>
      <c r="K196" s="195"/>
      <c r="L196" s="195"/>
      <c r="M196" s="195"/>
      <c r="N196" s="195"/>
      <c r="O196" s="119" t="s">
        <v>1411</v>
      </c>
      <c r="P196" s="200">
        <f t="shared" si="27"/>
        <v>165</v>
      </c>
    </row>
    <row r="197" s="2" customFormat="1" ht="26.25" customHeight="1" spans="1:16">
      <c r="A197" s="87" t="s">
        <v>804</v>
      </c>
      <c r="B197" s="114" t="s">
        <v>1412</v>
      </c>
      <c r="C197" s="191">
        <v>6</v>
      </c>
      <c r="D197" s="195"/>
      <c r="E197" s="195"/>
      <c r="F197" s="195"/>
      <c r="G197" s="195"/>
      <c r="H197" s="195"/>
      <c r="I197" s="195"/>
      <c r="J197" s="195"/>
      <c r="K197" s="195"/>
      <c r="L197" s="195"/>
      <c r="M197" s="195"/>
      <c r="N197" s="195"/>
      <c r="O197" s="119" t="s">
        <v>1413</v>
      </c>
      <c r="P197" s="200">
        <f t="shared" si="27"/>
        <v>6</v>
      </c>
    </row>
    <row r="198" s="53" customFormat="1" ht="26.25" customHeight="1" spans="1:16">
      <c r="A198" s="87" t="s">
        <v>804</v>
      </c>
      <c r="B198" s="115" t="s">
        <v>1414</v>
      </c>
      <c r="C198" s="191">
        <v>59</v>
      </c>
      <c r="D198" s="195"/>
      <c r="E198" s="195"/>
      <c r="F198" s="195"/>
      <c r="G198" s="195"/>
      <c r="H198" s="195"/>
      <c r="I198" s="195"/>
      <c r="J198" s="195"/>
      <c r="K198" s="195"/>
      <c r="L198" s="195"/>
      <c r="M198" s="195"/>
      <c r="N198" s="195"/>
      <c r="O198" s="119" t="s">
        <v>1415</v>
      </c>
      <c r="P198" s="200">
        <f>IF(SUM(D198:N198)=C198,"",C198)</f>
        <v>59</v>
      </c>
    </row>
    <row r="199" s="53" customFormat="1" ht="26.25" customHeight="1" spans="1:16">
      <c r="A199" s="19" t="s">
        <v>804</v>
      </c>
      <c r="B199" s="21" t="s">
        <v>1416</v>
      </c>
      <c r="C199" s="191">
        <f>-1083.9449-14.7504</f>
        <v>-1098.6953</v>
      </c>
      <c r="D199" s="195"/>
      <c r="E199" s="195"/>
      <c r="F199" s="195"/>
      <c r="G199" s="195"/>
      <c r="H199" s="195"/>
      <c r="I199" s="195"/>
      <c r="J199" s="195"/>
      <c r="K199" s="195"/>
      <c r="L199" s="195"/>
      <c r="M199" s="195"/>
      <c r="N199" s="195"/>
      <c r="O199" s="127"/>
      <c r="P199" s="200">
        <f>IF(SUM(D199:N199)=C199,"",C199)</f>
        <v>-1098.6953</v>
      </c>
    </row>
    <row r="200" s="53" customFormat="1" ht="26.25" customHeight="1" spans="1:16">
      <c r="A200" s="87" t="s">
        <v>804</v>
      </c>
      <c r="B200" s="21" t="s">
        <v>1417</v>
      </c>
      <c r="C200" s="191">
        <v>70</v>
      </c>
      <c r="D200" s="196"/>
      <c r="E200" s="196"/>
      <c r="F200" s="196"/>
      <c r="G200" s="196"/>
      <c r="H200" s="196"/>
      <c r="I200" s="196"/>
      <c r="J200" s="196"/>
      <c r="K200" s="196"/>
      <c r="L200" s="196"/>
      <c r="M200" s="196"/>
      <c r="N200" s="196"/>
      <c r="O200" s="128" t="s">
        <v>1418</v>
      </c>
      <c r="P200" s="200">
        <f>IF(SUM(D200:N200)=C200,"",C200)</f>
        <v>70</v>
      </c>
    </row>
    <row r="201" s="53" customFormat="1" ht="26.25" customHeight="1" spans="1:16">
      <c r="A201" s="87" t="s">
        <v>804</v>
      </c>
      <c r="B201" s="114" t="s">
        <v>1405</v>
      </c>
      <c r="C201" s="191">
        <v>29</v>
      </c>
      <c r="D201" s="195"/>
      <c r="E201" s="195"/>
      <c r="F201" s="195"/>
      <c r="G201" s="195"/>
      <c r="H201" s="195"/>
      <c r="I201" s="195"/>
      <c r="J201" s="195"/>
      <c r="K201" s="195"/>
      <c r="L201" s="195"/>
      <c r="M201" s="195"/>
      <c r="N201" s="195"/>
      <c r="O201" s="119" t="s">
        <v>1406</v>
      </c>
      <c r="P201" s="200">
        <f>IF(SUM(D201:N201)=C201,"",C201)</f>
        <v>29</v>
      </c>
    </row>
    <row r="202" s="53" customFormat="1" ht="26.25" customHeight="1" spans="1:16">
      <c r="A202" s="80" t="s">
        <v>1216</v>
      </c>
      <c r="B202" s="81" t="s">
        <v>1419</v>
      </c>
      <c r="C202" s="194">
        <f>SUM(C203:C221)</f>
        <v>286.03</v>
      </c>
      <c r="D202" s="194">
        <f t="shared" ref="D202:N202" si="38">SUM(D203:D221)</f>
        <v>0</v>
      </c>
      <c r="E202" s="194">
        <f t="shared" si="38"/>
        <v>0</v>
      </c>
      <c r="F202" s="194">
        <f t="shared" si="38"/>
        <v>0</v>
      </c>
      <c r="G202" s="194">
        <f t="shared" si="38"/>
        <v>0</v>
      </c>
      <c r="H202" s="194">
        <f t="shared" si="38"/>
        <v>0</v>
      </c>
      <c r="I202" s="194">
        <f t="shared" si="38"/>
        <v>0</v>
      </c>
      <c r="J202" s="194">
        <f t="shared" si="38"/>
        <v>0</v>
      </c>
      <c r="K202" s="194">
        <f t="shared" si="38"/>
        <v>0</v>
      </c>
      <c r="L202" s="194">
        <f t="shared" si="38"/>
        <v>0</v>
      </c>
      <c r="M202" s="194">
        <f t="shared" si="38"/>
        <v>0</v>
      </c>
      <c r="N202" s="194">
        <f t="shared" si="38"/>
        <v>0</v>
      </c>
      <c r="O202" s="202"/>
      <c r="P202" s="200">
        <f>IF(SUM(D202:N202)=C202,"",C202)</f>
        <v>286.03</v>
      </c>
    </row>
    <row r="203" s="53" customFormat="1" ht="26.25" customHeight="1" spans="1:16">
      <c r="A203" s="87" t="s">
        <v>806</v>
      </c>
      <c r="B203" s="21" t="s">
        <v>1420</v>
      </c>
      <c r="C203" s="191">
        <v>225.67</v>
      </c>
      <c r="D203" s="195"/>
      <c r="E203" s="195"/>
      <c r="F203" s="195"/>
      <c r="G203" s="195"/>
      <c r="H203" s="195"/>
      <c r="I203" s="195"/>
      <c r="J203" s="195"/>
      <c r="K203" s="195"/>
      <c r="L203" s="195"/>
      <c r="M203" s="195"/>
      <c r="N203" s="195"/>
      <c r="O203" s="22" t="s">
        <v>1421</v>
      </c>
      <c r="P203" s="200">
        <f t="shared" ref="P203:P256" si="39">IF(SUM(D203:N203)=C203,"",C203)</f>
        <v>225.67</v>
      </c>
    </row>
    <row r="204" s="53" customFormat="1" ht="26.25" customHeight="1" spans="1:16">
      <c r="A204" s="87" t="s">
        <v>806</v>
      </c>
      <c r="B204" s="114" t="s">
        <v>1420</v>
      </c>
      <c r="C204" s="191">
        <v>1.8</v>
      </c>
      <c r="D204" s="195"/>
      <c r="E204" s="195"/>
      <c r="F204" s="195"/>
      <c r="G204" s="195"/>
      <c r="H204" s="195"/>
      <c r="I204" s="195"/>
      <c r="J204" s="195"/>
      <c r="K204" s="195"/>
      <c r="L204" s="195"/>
      <c r="M204" s="195"/>
      <c r="N204" s="195"/>
      <c r="O204" s="119" t="s">
        <v>1422</v>
      </c>
      <c r="P204" s="200">
        <f t="shared" si="39"/>
        <v>1.8</v>
      </c>
    </row>
    <row r="205" s="2" customFormat="1" ht="26.25" customHeight="1" spans="1:16">
      <c r="A205" s="19" t="s">
        <v>806</v>
      </c>
      <c r="B205" s="21" t="s">
        <v>1423</v>
      </c>
      <c r="C205" s="191">
        <v>-7</v>
      </c>
      <c r="D205" s="195"/>
      <c r="E205" s="195"/>
      <c r="F205" s="195"/>
      <c r="G205" s="195"/>
      <c r="H205" s="195"/>
      <c r="I205" s="195"/>
      <c r="J205" s="195"/>
      <c r="K205" s="195"/>
      <c r="L205" s="195"/>
      <c r="M205" s="195"/>
      <c r="N205" s="195"/>
      <c r="O205" s="22"/>
      <c r="P205" s="200">
        <f t="shared" si="39"/>
        <v>-7</v>
      </c>
    </row>
    <row r="206" s="2" customFormat="1" ht="26.25" customHeight="1" spans="1:16">
      <c r="A206" s="19" t="s">
        <v>806</v>
      </c>
      <c r="B206" s="21" t="s">
        <v>997</v>
      </c>
      <c r="C206" s="191">
        <v>17.4</v>
      </c>
      <c r="D206" s="195"/>
      <c r="E206" s="195"/>
      <c r="F206" s="195"/>
      <c r="G206" s="195"/>
      <c r="H206" s="195"/>
      <c r="I206" s="195"/>
      <c r="J206" s="195"/>
      <c r="K206" s="195"/>
      <c r="L206" s="195"/>
      <c r="M206" s="195"/>
      <c r="N206" s="195"/>
      <c r="O206" s="119"/>
      <c r="P206" s="200">
        <f t="shared" si="39"/>
        <v>17.4</v>
      </c>
    </row>
    <row r="207" s="2" customFormat="1" ht="26.25" customHeight="1" spans="1:16">
      <c r="A207" s="19" t="s">
        <v>806</v>
      </c>
      <c r="B207" s="21" t="s">
        <v>1424</v>
      </c>
      <c r="C207" s="191">
        <v>2</v>
      </c>
      <c r="D207" s="195"/>
      <c r="E207" s="195"/>
      <c r="F207" s="195"/>
      <c r="G207" s="195"/>
      <c r="H207" s="195"/>
      <c r="I207" s="195"/>
      <c r="J207" s="195"/>
      <c r="K207" s="195"/>
      <c r="L207" s="195"/>
      <c r="M207" s="195"/>
      <c r="N207" s="195"/>
      <c r="O207" s="131"/>
      <c r="P207" s="200">
        <f t="shared" si="39"/>
        <v>2</v>
      </c>
    </row>
    <row r="208" s="2" customFormat="1" ht="26.25" customHeight="1" spans="1:16">
      <c r="A208" s="19" t="s">
        <v>806</v>
      </c>
      <c r="B208" s="21" t="s">
        <v>1425</v>
      </c>
      <c r="C208" s="191">
        <v>-20</v>
      </c>
      <c r="D208" s="195"/>
      <c r="E208" s="195"/>
      <c r="F208" s="195"/>
      <c r="G208" s="195"/>
      <c r="H208" s="195"/>
      <c r="I208" s="195"/>
      <c r="J208" s="195"/>
      <c r="K208" s="195"/>
      <c r="L208" s="195"/>
      <c r="M208" s="195"/>
      <c r="N208" s="195"/>
      <c r="O208" s="131"/>
      <c r="P208" s="200">
        <f t="shared" si="39"/>
        <v>-20</v>
      </c>
    </row>
    <row r="209" s="2" customFormat="1" ht="26.25" customHeight="1" spans="1:16">
      <c r="A209" s="19" t="s">
        <v>806</v>
      </c>
      <c r="B209" s="21" t="s">
        <v>1426</v>
      </c>
      <c r="C209" s="191">
        <v>29.34</v>
      </c>
      <c r="D209" s="195"/>
      <c r="E209" s="195"/>
      <c r="F209" s="195"/>
      <c r="G209" s="195"/>
      <c r="H209" s="195"/>
      <c r="I209" s="195"/>
      <c r="J209" s="195"/>
      <c r="K209" s="195"/>
      <c r="L209" s="195"/>
      <c r="M209" s="195"/>
      <c r="N209" s="195"/>
      <c r="O209" s="132" t="s">
        <v>1427</v>
      </c>
      <c r="P209" s="200">
        <f t="shared" si="39"/>
        <v>29.34</v>
      </c>
    </row>
    <row r="210" s="53" customFormat="1" ht="26.25" customHeight="1" spans="1:16">
      <c r="A210" s="19" t="s">
        <v>806</v>
      </c>
      <c r="B210" s="21" t="s">
        <v>1426</v>
      </c>
      <c r="C210" s="191">
        <v>16.3</v>
      </c>
      <c r="D210" s="195"/>
      <c r="E210" s="195"/>
      <c r="F210" s="195"/>
      <c r="G210" s="195"/>
      <c r="H210" s="195"/>
      <c r="I210" s="195"/>
      <c r="J210" s="195"/>
      <c r="K210" s="195"/>
      <c r="L210" s="195"/>
      <c r="M210" s="195"/>
      <c r="N210" s="195"/>
      <c r="O210" s="132" t="s">
        <v>1428</v>
      </c>
      <c r="P210" s="200">
        <f t="shared" si="39"/>
        <v>16.3</v>
      </c>
    </row>
    <row r="211" s="53" customFormat="1" ht="26.25" customHeight="1" spans="1:16">
      <c r="A211" s="19" t="s">
        <v>806</v>
      </c>
      <c r="B211" s="21" t="s">
        <v>1429</v>
      </c>
      <c r="C211" s="191">
        <v>-60</v>
      </c>
      <c r="D211" s="195"/>
      <c r="E211" s="195"/>
      <c r="F211" s="195"/>
      <c r="G211" s="195"/>
      <c r="H211" s="195"/>
      <c r="I211" s="195"/>
      <c r="J211" s="195"/>
      <c r="K211" s="195"/>
      <c r="L211" s="195"/>
      <c r="M211" s="195"/>
      <c r="N211" s="195"/>
      <c r="O211" s="22" t="s">
        <v>1259</v>
      </c>
      <c r="P211" s="200">
        <f t="shared" si="39"/>
        <v>-60</v>
      </c>
    </row>
    <row r="212" s="53" customFormat="1" ht="26.25" customHeight="1" spans="1:16">
      <c r="A212" s="19" t="s">
        <v>806</v>
      </c>
      <c r="B212" s="21" t="s">
        <v>1430</v>
      </c>
      <c r="C212" s="191">
        <v>-2</v>
      </c>
      <c r="D212" s="195"/>
      <c r="E212" s="195"/>
      <c r="F212" s="195"/>
      <c r="G212" s="195"/>
      <c r="H212" s="195"/>
      <c r="I212" s="195"/>
      <c r="J212" s="195"/>
      <c r="K212" s="195"/>
      <c r="L212" s="195"/>
      <c r="M212" s="195"/>
      <c r="N212" s="195"/>
      <c r="O212" s="22"/>
      <c r="P212" s="200">
        <f t="shared" si="39"/>
        <v>-2</v>
      </c>
    </row>
    <row r="213" s="53" customFormat="1" ht="26.25" customHeight="1" spans="1:16">
      <c r="A213" s="19" t="s">
        <v>806</v>
      </c>
      <c r="B213" s="21" t="s">
        <v>1431</v>
      </c>
      <c r="C213" s="191">
        <v>-1023.32</v>
      </c>
      <c r="D213" s="196"/>
      <c r="E213" s="196"/>
      <c r="F213" s="196"/>
      <c r="G213" s="196"/>
      <c r="H213" s="196"/>
      <c r="I213" s="196"/>
      <c r="J213" s="196"/>
      <c r="K213" s="196"/>
      <c r="L213" s="196"/>
      <c r="M213" s="196"/>
      <c r="N213" s="196"/>
      <c r="O213" s="22" t="s">
        <v>1259</v>
      </c>
      <c r="P213" s="200">
        <f t="shared" si="39"/>
        <v>-1023.32</v>
      </c>
    </row>
    <row r="214" s="53" customFormat="1" ht="26.25" customHeight="1" spans="1:16">
      <c r="A214" s="19" t="s">
        <v>806</v>
      </c>
      <c r="B214" s="21" t="s">
        <v>996</v>
      </c>
      <c r="C214" s="191">
        <v>-500</v>
      </c>
      <c r="D214" s="195"/>
      <c r="E214" s="195"/>
      <c r="F214" s="195"/>
      <c r="G214" s="195"/>
      <c r="H214" s="195"/>
      <c r="I214" s="195"/>
      <c r="J214" s="195"/>
      <c r="K214" s="195"/>
      <c r="L214" s="195"/>
      <c r="M214" s="195"/>
      <c r="N214" s="195"/>
      <c r="O214" s="22"/>
      <c r="P214" s="200">
        <f t="shared" si="39"/>
        <v>-500</v>
      </c>
    </row>
    <row r="215" s="2" customFormat="1" ht="26.25" customHeight="1" spans="1:16">
      <c r="A215" s="19" t="s">
        <v>806</v>
      </c>
      <c r="B215" s="21" t="s">
        <v>1432</v>
      </c>
      <c r="C215" s="191">
        <v>-4</v>
      </c>
      <c r="D215" s="195"/>
      <c r="E215" s="195"/>
      <c r="F215" s="195"/>
      <c r="G215" s="195"/>
      <c r="H215" s="195"/>
      <c r="I215" s="195"/>
      <c r="J215" s="195"/>
      <c r="K215" s="195"/>
      <c r="L215" s="195"/>
      <c r="M215" s="195"/>
      <c r="N215" s="195"/>
      <c r="O215" s="22"/>
      <c r="P215" s="200">
        <f t="shared" si="39"/>
        <v>-4</v>
      </c>
    </row>
    <row r="216" s="2" customFormat="1" ht="26.25" customHeight="1" spans="1:16">
      <c r="A216" s="19" t="s">
        <v>806</v>
      </c>
      <c r="B216" s="21" t="s">
        <v>1433</v>
      </c>
      <c r="C216" s="191">
        <v>1145</v>
      </c>
      <c r="D216" s="195"/>
      <c r="E216" s="195"/>
      <c r="F216" s="195"/>
      <c r="G216" s="195"/>
      <c r="H216" s="195"/>
      <c r="I216" s="195"/>
      <c r="J216" s="195"/>
      <c r="K216" s="195"/>
      <c r="L216" s="195"/>
      <c r="M216" s="195"/>
      <c r="N216" s="195"/>
      <c r="O216" s="132" t="s">
        <v>1434</v>
      </c>
      <c r="P216" s="200">
        <f t="shared" si="39"/>
        <v>1145</v>
      </c>
    </row>
    <row r="217" s="2" customFormat="1" ht="26.25" customHeight="1" spans="1:16">
      <c r="A217" s="19" t="s">
        <v>806</v>
      </c>
      <c r="B217" s="21" t="s">
        <v>1433</v>
      </c>
      <c r="C217" s="191">
        <v>319.02</v>
      </c>
      <c r="D217" s="195"/>
      <c r="E217" s="195"/>
      <c r="F217" s="195"/>
      <c r="G217" s="195"/>
      <c r="H217" s="195"/>
      <c r="I217" s="195"/>
      <c r="J217" s="195"/>
      <c r="K217" s="195"/>
      <c r="L217" s="195"/>
      <c r="M217" s="195"/>
      <c r="N217" s="195"/>
      <c r="O217" s="132" t="s">
        <v>1435</v>
      </c>
      <c r="P217" s="200">
        <f t="shared" si="39"/>
        <v>319.02</v>
      </c>
    </row>
    <row r="218" s="53" customFormat="1" ht="26.25" customHeight="1" spans="1:16">
      <c r="A218" s="19" t="s">
        <v>806</v>
      </c>
      <c r="B218" s="21" t="s">
        <v>1007</v>
      </c>
      <c r="C218" s="191">
        <v>27.34</v>
      </c>
      <c r="D218" s="196"/>
      <c r="E218" s="196"/>
      <c r="F218" s="196"/>
      <c r="G218" s="196"/>
      <c r="H218" s="196"/>
      <c r="I218" s="196"/>
      <c r="J218" s="196"/>
      <c r="K218" s="196"/>
      <c r="L218" s="196"/>
      <c r="M218" s="196"/>
      <c r="N218" s="196"/>
      <c r="O218" s="22"/>
      <c r="P218" s="200">
        <f t="shared" si="39"/>
        <v>27.34</v>
      </c>
    </row>
    <row r="219" s="53" customFormat="1" ht="26.25" customHeight="1" spans="1:16">
      <c r="A219" s="19" t="s">
        <v>806</v>
      </c>
      <c r="B219" s="21" t="s">
        <v>1436</v>
      </c>
      <c r="C219" s="191">
        <v>92</v>
      </c>
      <c r="D219" s="195"/>
      <c r="E219" s="195"/>
      <c r="F219" s="195"/>
      <c r="G219" s="195"/>
      <c r="H219" s="195"/>
      <c r="I219" s="195"/>
      <c r="J219" s="195"/>
      <c r="K219" s="195"/>
      <c r="L219" s="195"/>
      <c r="M219" s="195"/>
      <c r="N219" s="195"/>
      <c r="O219" s="22"/>
      <c r="P219" s="200">
        <f t="shared" si="39"/>
        <v>92</v>
      </c>
    </row>
    <row r="220" s="2" customFormat="1" ht="26.25" customHeight="1" spans="1:16">
      <c r="A220" s="19" t="s">
        <v>806</v>
      </c>
      <c r="B220" s="21" t="s">
        <v>1437</v>
      </c>
      <c r="C220" s="191">
        <v>26.19</v>
      </c>
      <c r="D220" s="195"/>
      <c r="E220" s="195"/>
      <c r="F220" s="195"/>
      <c r="G220" s="195"/>
      <c r="H220" s="195"/>
      <c r="I220" s="195"/>
      <c r="J220" s="195"/>
      <c r="K220" s="195"/>
      <c r="L220" s="195"/>
      <c r="M220" s="195"/>
      <c r="N220" s="195"/>
      <c r="O220" s="22"/>
      <c r="P220" s="200">
        <f t="shared" si="39"/>
        <v>26.19</v>
      </c>
    </row>
    <row r="221" s="2" customFormat="1" ht="26.25" customHeight="1" spans="1:16">
      <c r="A221" s="19" t="s">
        <v>806</v>
      </c>
      <c r="B221" s="21" t="s">
        <v>1416</v>
      </c>
      <c r="C221" s="191">
        <v>0.29</v>
      </c>
      <c r="D221" s="195"/>
      <c r="E221" s="195"/>
      <c r="F221" s="195"/>
      <c r="G221" s="195"/>
      <c r="H221" s="195"/>
      <c r="I221" s="195"/>
      <c r="J221" s="195"/>
      <c r="K221" s="195"/>
      <c r="L221" s="195"/>
      <c r="M221" s="195"/>
      <c r="N221" s="195"/>
      <c r="O221" s="22"/>
      <c r="P221" s="200">
        <f t="shared" si="39"/>
        <v>0.29</v>
      </c>
    </row>
    <row r="222" s="2" customFormat="1" ht="26.25" customHeight="1" spans="1:16">
      <c r="A222" s="80" t="s">
        <v>1216</v>
      </c>
      <c r="B222" s="81" t="s">
        <v>1438</v>
      </c>
      <c r="C222" s="194">
        <f>SUM(C223:C251)</f>
        <v>5298.2899</v>
      </c>
      <c r="D222" s="194">
        <f t="shared" ref="D222:N222" si="40">SUM(D223:D251)</f>
        <v>0</v>
      </c>
      <c r="E222" s="194">
        <f t="shared" si="40"/>
        <v>0</v>
      </c>
      <c r="F222" s="194">
        <f t="shared" si="40"/>
        <v>0</v>
      </c>
      <c r="G222" s="194">
        <f t="shared" si="40"/>
        <v>0</v>
      </c>
      <c r="H222" s="194">
        <f t="shared" si="40"/>
        <v>0</v>
      </c>
      <c r="I222" s="194">
        <f t="shared" si="40"/>
        <v>0</v>
      </c>
      <c r="J222" s="194">
        <f t="shared" si="40"/>
        <v>0</v>
      </c>
      <c r="K222" s="194">
        <f t="shared" si="40"/>
        <v>0</v>
      </c>
      <c r="L222" s="194">
        <f t="shared" si="40"/>
        <v>0</v>
      </c>
      <c r="M222" s="194">
        <f t="shared" si="40"/>
        <v>0</v>
      </c>
      <c r="N222" s="194">
        <f t="shared" si="40"/>
        <v>0</v>
      </c>
      <c r="O222" s="202"/>
      <c r="P222" s="200">
        <f t="shared" si="39"/>
        <v>5298.2899</v>
      </c>
    </row>
    <row r="223" s="53" customFormat="1" ht="26.25" customHeight="1" spans="1:16">
      <c r="A223" s="19" t="s">
        <v>808</v>
      </c>
      <c r="B223" s="21" t="s">
        <v>1003</v>
      </c>
      <c r="C223" s="191">
        <v>10</v>
      </c>
      <c r="D223" s="195"/>
      <c r="E223" s="195"/>
      <c r="F223" s="195"/>
      <c r="G223" s="195"/>
      <c r="H223" s="195"/>
      <c r="I223" s="195"/>
      <c r="J223" s="195"/>
      <c r="K223" s="195"/>
      <c r="L223" s="195"/>
      <c r="M223" s="195"/>
      <c r="N223" s="195"/>
      <c r="O223" s="22"/>
      <c r="P223" s="200">
        <f t="shared" si="39"/>
        <v>10</v>
      </c>
    </row>
    <row r="224" s="2" customFormat="1" ht="26.25" customHeight="1" spans="1:16">
      <c r="A224" s="19" t="s">
        <v>808</v>
      </c>
      <c r="B224" s="21" t="s">
        <v>1000</v>
      </c>
      <c r="C224" s="191">
        <v>-2</v>
      </c>
      <c r="D224" s="195"/>
      <c r="E224" s="195"/>
      <c r="F224" s="195"/>
      <c r="G224" s="195"/>
      <c r="H224" s="195"/>
      <c r="I224" s="195"/>
      <c r="J224" s="195"/>
      <c r="K224" s="195"/>
      <c r="L224" s="195"/>
      <c r="M224" s="195"/>
      <c r="N224" s="195"/>
      <c r="O224" s="22"/>
      <c r="P224" s="200">
        <f t="shared" si="39"/>
        <v>-2</v>
      </c>
    </row>
    <row r="225" s="53" customFormat="1" ht="26.25" customHeight="1" spans="1:16">
      <c r="A225" s="19" t="s">
        <v>808</v>
      </c>
      <c r="B225" s="115" t="s">
        <v>1439</v>
      </c>
      <c r="C225" s="191">
        <v>210</v>
      </c>
      <c r="D225" s="195"/>
      <c r="E225" s="195"/>
      <c r="F225" s="195"/>
      <c r="G225" s="195"/>
      <c r="H225" s="195"/>
      <c r="I225" s="195"/>
      <c r="J225" s="195"/>
      <c r="K225" s="195"/>
      <c r="L225" s="195"/>
      <c r="M225" s="195"/>
      <c r="N225" s="195"/>
      <c r="O225" s="22" t="s">
        <v>1440</v>
      </c>
      <c r="P225" s="200">
        <f t="shared" si="39"/>
        <v>210</v>
      </c>
    </row>
    <row r="226" s="2" customFormat="1" ht="26.25" customHeight="1" spans="1:16">
      <c r="A226" s="19" t="s">
        <v>808</v>
      </c>
      <c r="B226" s="21" t="s">
        <v>1441</v>
      </c>
      <c r="C226" s="191">
        <v>15</v>
      </c>
      <c r="D226" s="196"/>
      <c r="E226" s="196"/>
      <c r="F226" s="196"/>
      <c r="G226" s="196"/>
      <c r="H226" s="196"/>
      <c r="I226" s="196"/>
      <c r="J226" s="196"/>
      <c r="K226" s="196"/>
      <c r="L226" s="196"/>
      <c r="M226" s="196"/>
      <c r="N226" s="196"/>
      <c r="O226" s="22"/>
      <c r="P226" s="200">
        <f t="shared" si="39"/>
        <v>15</v>
      </c>
    </row>
    <row r="227" s="53" customFormat="1" ht="26.25" customHeight="1" spans="1:16">
      <c r="A227" s="87" t="s">
        <v>808</v>
      </c>
      <c r="B227" s="21" t="s">
        <v>1442</v>
      </c>
      <c r="C227" s="191">
        <v>66.8577</v>
      </c>
      <c r="D227" s="196"/>
      <c r="E227" s="196"/>
      <c r="F227" s="196"/>
      <c r="G227" s="196"/>
      <c r="H227" s="196"/>
      <c r="I227" s="196"/>
      <c r="J227" s="196"/>
      <c r="K227" s="196"/>
      <c r="L227" s="196"/>
      <c r="M227" s="196"/>
      <c r="N227" s="196"/>
      <c r="O227" s="113" t="s">
        <v>1443</v>
      </c>
      <c r="P227" s="200">
        <f t="shared" si="39"/>
        <v>66.8577</v>
      </c>
    </row>
    <row r="228" s="2" customFormat="1" ht="26.25" customHeight="1" spans="1:16">
      <c r="A228" s="87" t="s">
        <v>808</v>
      </c>
      <c r="B228" s="21" t="s">
        <v>1442</v>
      </c>
      <c r="C228" s="191">
        <v>23.41</v>
      </c>
      <c r="D228" s="196"/>
      <c r="E228" s="196"/>
      <c r="F228" s="196"/>
      <c r="G228" s="196"/>
      <c r="H228" s="196"/>
      <c r="I228" s="196"/>
      <c r="J228" s="196"/>
      <c r="K228" s="196"/>
      <c r="L228" s="196"/>
      <c r="M228" s="196"/>
      <c r="N228" s="196"/>
      <c r="O228" s="119" t="s">
        <v>1444</v>
      </c>
      <c r="P228" s="200">
        <f t="shared" si="39"/>
        <v>23.41</v>
      </c>
    </row>
    <row r="229" s="2" customFormat="1" ht="26.25" customHeight="1" spans="1:16">
      <c r="A229" s="87" t="s">
        <v>808</v>
      </c>
      <c r="B229" s="114" t="s">
        <v>1445</v>
      </c>
      <c r="C229" s="191">
        <v>43</v>
      </c>
      <c r="D229" s="195"/>
      <c r="E229" s="195"/>
      <c r="F229" s="195"/>
      <c r="G229" s="195"/>
      <c r="H229" s="195"/>
      <c r="I229" s="195"/>
      <c r="J229" s="195"/>
      <c r="K229" s="195"/>
      <c r="L229" s="195"/>
      <c r="M229" s="195"/>
      <c r="N229" s="195"/>
      <c r="O229" s="119" t="s">
        <v>1446</v>
      </c>
      <c r="P229" s="200">
        <f t="shared" si="39"/>
        <v>43</v>
      </c>
    </row>
    <row r="230" s="53" customFormat="1" ht="26.25" customHeight="1" spans="1:16">
      <c r="A230" s="19" t="s">
        <v>808</v>
      </c>
      <c r="B230" s="21" t="s">
        <v>1001</v>
      </c>
      <c r="C230" s="191">
        <v>-8</v>
      </c>
      <c r="D230" s="195"/>
      <c r="E230" s="195"/>
      <c r="F230" s="195"/>
      <c r="G230" s="195"/>
      <c r="H230" s="195"/>
      <c r="I230" s="195"/>
      <c r="J230" s="195"/>
      <c r="K230" s="195"/>
      <c r="L230" s="195"/>
      <c r="M230" s="195"/>
      <c r="N230" s="195"/>
      <c r="O230" s="22"/>
      <c r="P230" s="200">
        <f t="shared" si="39"/>
        <v>-8</v>
      </c>
    </row>
    <row r="231" s="53" customFormat="1" ht="26.25" customHeight="1" spans="1:16">
      <c r="A231" s="19" t="s">
        <v>808</v>
      </c>
      <c r="B231" s="21" t="s">
        <v>1447</v>
      </c>
      <c r="C231" s="191">
        <v>20</v>
      </c>
      <c r="D231" s="195"/>
      <c r="E231" s="195"/>
      <c r="F231" s="195"/>
      <c r="G231" s="195"/>
      <c r="H231" s="195"/>
      <c r="I231" s="195"/>
      <c r="J231" s="195"/>
      <c r="K231" s="195"/>
      <c r="L231" s="195"/>
      <c r="M231" s="195"/>
      <c r="N231" s="195"/>
      <c r="O231" s="22"/>
      <c r="P231" s="200">
        <f t="shared" si="39"/>
        <v>20</v>
      </c>
    </row>
    <row r="232" s="2" customFormat="1" ht="26.25" customHeight="1" spans="1:16">
      <c r="A232" s="19" t="s">
        <v>808</v>
      </c>
      <c r="B232" s="21" t="s">
        <v>1002</v>
      </c>
      <c r="C232" s="191">
        <v>-15</v>
      </c>
      <c r="D232" s="196"/>
      <c r="E232" s="196"/>
      <c r="F232" s="196"/>
      <c r="G232" s="196"/>
      <c r="H232" s="196"/>
      <c r="I232" s="196"/>
      <c r="J232" s="196"/>
      <c r="K232" s="196"/>
      <c r="L232" s="196"/>
      <c r="M232" s="196"/>
      <c r="N232" s="196"/>
      <c r="O232" s="22"/>
      <c r="P232" s="200">
        <f t="shared" si="39"/>
        <v>-15</v>
      </c>
    </row>
    <row r="233" s="53" customFormat="1" ht="26.25" customHeight="1" spans="1:16">
      <c r="A233" s="19" t="s">
        <v>808</v>
      </c>
      <c r="B233" s="115" t="s">
        <v>1448</v>
      </c>
      <c r="C233" s="191">
        <v>100</v>
      </c>
      <c r="D233" s="195"/>
      <c r="E233" s="195"/>
      <c r="F233" s="195"/>
      <c r="G233" s="195"/>
      <c r="H233" s="195"/>
      <c r="I233" s="195"/>
      <c r="J233" s="195"/>
      <c r="K233" s="195"/>
      <c r="L233" s="195"/>
      <c r="M233" s="195"/>
      <c r="N233" s="195"/>
      <c r="O233" s="22" t="s">
        <v>1449</v>
      </c>
      <c r="P233" s="200">
        <f t="shared" si="39"/>
        <v>100</v>
      </c>
    </row>
    <row r="234" s="2" customFormat="1" ht="26.25" customHeight="1" spans="1:16">
      <c r="A234" s="87" t="s">
        <v>808</v>
      </c>
      <c r="B234" s="114" t="s">
        <v>1445</v>
      </c>
      <c r="C234" s="191">
        <v>55</v>
      </c>
      <c r="D234" s="196"/>
      <c r="E234" s="196"/>
      <c r="F234" s="196"/>
      <c r="G234" s="196"/>
      <c r="H234" s="196"/>
      <c r="I234" s="196"/>
      <c r="J234" s="196"/>
      <c r="K234" s="196"/>
      <c r="L234" s="196"/>
      <c r="M234" s="196"/>
      <c r="N234" s="196"/>
      <c r="O234" s="119" t="s">
        <v>1450</v>
      </c>
      <c r="P234" s="200">
        <f t="shared" si="39"/>
        <v>55</v>
      </c>
    </row>
    <row r="235" s="2" customFormat="1" ht="26.25" customHeight="1" spans="1:16">
      <c r="A235" s="87" t="s">
        <v>808</v>
      </c>
      <c r="B235" s="115" t="s">
        <v>1451</v>
      </c>
      <c r="C235" s="191">
        <v>185.7</v>
      </c>
      <c r="D235" s="195"/>
      <c r="E235" s="195"/>
      <c r="F235" s="195"/>
      <c r="G235" s="195"/>
      <c r="H235" s="195"/>
      <c r="I235" s="195"/>
      <c r="J235" s="195"/>
      <c r="K235" s="195"/>
      <c r="L235" s="195"/>
      <c r="M235" s="195"/>
      <c r="N235" s="195"/>
      <c r="O235" s="119" t="s">
        <v>1452</v>
      </c>
      <c r="P235" s="200">
        <f t="shared" si="39"/>
        <v>185.7</v>
      </c>
    </row>
    <row r="236" s="2" customFormat="1" ht="26.25" customHeight="1" spans="1:16">
      <c r="A236" s="87" t="s">
        <v>808</v>
      </c>
      <c r="B236" s="21" t="s">
        <v>1442</v>
      </c>
      <c r="C236" s="191">
        <v>249.2509</v>
      </c>
      <c r="D236" s="195"/>
      <c r="E236" s="195"/>
      <c r="F236" s="195"/>
      <c r="G236" s="195"/>
      <c r="H236" s="195"/>
      <c r="I236" s="195"/>
      <c r="J236" s="195"/>
      <c r="K236" s="195"/>
      <c r="L236" s="195"/>
      <c r="M236" s="195"/>
      <c r="N236" s="195"/>
      <c r="O236" s="113" t="s">
        <v>1443</v>
      </c>
      <c r="P236" s="200">
        <f t="shared" si="39"/>
        <v>249.2509</v>
      </c>
    </row>
    <row r="237" s="2" customFormat="1" ht="26.25" customHeight="1" spans="1:16">
      <c r="A237" s="87" t="s">
        <v>808</v>
      </c>
      <c r="B237" s="21" t="s">
        <v>1442</v>
      </c>
      <c r="C237" s="191">
        <v>115</v>
      </c>
      <c r="D237" s="196"/>
      <c r="E237" s="196"/>
      <c r="F237" s="196"/>
      <c r="G237" s="196"/>
      <c r="H237" s="196"/>
      <c r="I237" s="196"/>
      <c r="J237" s="196"/>
      <c r="K237" s="196"/>
      <c r="L237" s="196"/>
      <c r="M237" s="196"/>
      <c r="N237" s="196"/>
      <c r="O237" s="119" t="s">
        <v>1444</v>
      </c>
      <c r="P237" s="200">
        <f t="shared" si="39"/>
        <v>115</v>
      </c>
    </row>
    <row r="238" s="2" customFormat="1" ht="26.25" customHeight="1" spans="1:16">
      <c r="A238" s="87" t="s">
        <v>808</v>
      </c>
      <c r="B238" s="21" t="s">
        <v>1442</v>
      </c>
      <c r="C238" s="191">
        <v>49.87</v>
      </c>
      <c r="D238" s="195"/>
      <c r="E238" s="195"/>
      <c r="F238" s="195"/>
      <c r="G238" s="195"/>
      <c r="H238" s="195"/>
      <c r="I238" s="195"/>
      <c r="J238" s="195"/>
      <c r="K238" s="195"/>
      <c r="L238" s="195"/>
      <c r="M238" s="195"/>
      <c r="N238" s="195"/>
      <c r="O238" s="119" t="s">
        <v>1453</v>
      </c>
      <c r="P238" s="200">
        <f t="shared" si="39"/>
        <v>49.87</v>
      </c>
    </row>
    <row r="239" s="2" customFormat="1" ht="26.25" customHeight="1" spans="1:16">
      <c r="A239" s="87" t="s">
        <v>808</v>
      </c>
      <c r="B239" s="21" t="s">
        <v>1442</v>
      </c>
      <c r="C239" s="191">
        <v>454.15</v>
      </c>
      <c r="D239" s="196"/>
      <c r="E239" s="196"/>
      <c r="F239" s="196"/>
      <c r="G239" s="196"/>
      <c r="H239" s="196"/>
      <c r="I239" s="196"/>
      <c r="J239" s="196"/>
      <c r="K239" s="196"/>
      <c r="L239" s="196"/>
      <c r="M239" s="196"/>
      <c r="N239" s="196"/>
      <c r="O239" s="119" t="s">
        <v>1444</v>
      </c>
      <c r="P239" s="200">
        <f t="shared" si="39"/>
        <v>454.15</v>
      </c>
    </row>
    <row r="240" s="2" customFormat="1" ht="26.25" customHeight="1" spans="1:16">
      <c r="A240" s="87" t="s">
        <v>808</v>
      </c>
      <c r="B240" s="21" t="s">
        <v>1442</v>
      </c>
      <c r="C240" s="191">
        <v>18.2</v>
      </c>
      <c r="D240" s="195"/>
      <c r="E240" s="195"/>
      <c r="F240" s="195"/>
      <c r="G240" s="195"/>
      <c r="H240" s="195"/>
      <c r="I240" s="195"/>
      <c r="J240" s="195"/>
      <c r="K240" s="195"/>
      <c r="L240" s="195"/>
      <c r="M240" s="195"/>
      <c r="N240" s="195"/>
      <c r="O240" s="119" t="s">
        <v>1454</v>
      </c>
      <c r="P240" s="200">
        <f t="shared" si="39"/>
        <v>18.2</v>
      </c>
    </row>
    <row r="241" s="2" customFormat="1" ht="26.25" customHeight="1" spans="1:16">
      <c r="A241" s="87" t="s">
        <v>808</v>
      </c>
      <c r="B241" s="21" t="s">
        <v>1442</v>
      </c>
      <c r="C241" s="191">
        <v>1841.0021</v>
      </c>
      <c r="D241" s="195"/>
      <c r="E241" s="195"/>
      <c r="F241" s="195"/>
      <c r="G241" s="195"/>
      <c r="H241" s="195"/>
      <c r="I241" s="195"/>
      <c r="J241" s="195"/>
      <c r="K241" s="195"/>
      <c r="L241" s="195"/>
      <c r="M241" s="195"/>
      <c r="N241" s="195"/>
      <c r="O241" s="113" t="s">
        <v>1443</v>
      </c>
      <c r="P241" s="200">
        <f t="shared" si="39"/>
        <v>1841.0021</v>
      </c>
    </row>
    <row r="242" s="2" customFormat="1" ht="26.25" customHeight="1" spans="1:16">
      <c r="A242" s="19" t="s">
        <v>808</v>
      </c>
      <c r="B242" s="21" t="s">
        <v>1005</v>
      </c>
      <c r="C242" s="191">
        <v>652</v>
      </c>
      <c r="D242" s="196"/>
      <c r="E242" s="196"/>
      <c r="F242" s="196"/>
      <c r="G242" s="196"/>
      <c r="H242" s="196"/>
      <c r="I242" s="196"/>
      <c r="J242" s="196"/>
      <c r="K242" s="196"/>
      <c r="L242" s="196"/>
      <c r="M242" s="196"/>
      <c r="N242" s="196"/>
      <c r="O242" s="22"/>
      <c r="P242" s="200">
        <f t="shared" si="39"/>
        <v>652</v>
      </c>
    </row>
    <row r="243" s="2" customFormat="1" ht="26.25" customHeight="1" spans="1:16">
      <c r="A243" s="87" t="s">
        <v>808</v>
      </c>
      <c r="B243" s="21" t="s">
        <v>1442</v>
      </c>
      <c r="C243" s="191">
        <v>26.9266</v>
      </c>
      <c r="D243" s="195"/>
      <c r="E243" s="195"/>
      <c r="F243" s="195"/>
      <c r="G243" s="195"/>
      <c r="H243" s="195"/>
      <c r="I243" s="195"/>
      <c r="J243" s="195"/>
      <c r="K243" s="195"/>
      <c r="L243" s="195"/>
      <c r="M243" s="195"/>
      <c r="N243" s="195"/>
      <c r="O243" s="113" t="s">
        <v>1443</v>
      </c>
      <c r="P243" s="200">
        <f t="shared" si="39"/>
        <v>26.9266</v>
      </c>
    </row>
    <row r="244" s="53" customFormat="1" ht="26.25" customHeight="1" spans="1:16">
      <c r="A244" s="87" t="s">
        <v>808</v>
      </c>
      <c r="B244" s="114" t="s">
        <v>1442</v>
      </c>
      <c r="C244" s="191">
        <v>46.59</v>
      </c>
      <c r="D244" s="195"/>
      <c r="E244" s="195"/>
      <c r="F244" s="195"/>
      <c r="G244" s="195"/>
      <c r="H244" s="195"/>
      <c r="I244" s="195"/>
      <c r="J244" s="195"/>
      <c r="K244" s="195"/>
      <c r="L244" s="195"/>
      <c r="M244" s="195"/>
      <c r="N244" s="195"/>
      <c r="O244" s="119" t="s">
        <v>1453</v>
      </c>
      <c r="P244" s="200">
        <f t="shared" si="39"/>
        <v>46.59</v>
      </c>
    </row>
    <row r="245" s="2" customFormat="1" ht="26.25" customHeight="1" spans="1:16">
      <c r="A245" s="87" t="s">
        <v>808</v>
      </c>
      <c r="B245" s="21" t="s">
        <v>1442</v>
      </c>
      <c r="C245" s="191">
        <v>3.81</v>
      </c>
      <c r="D245" s="196"/>
      <c r="E245" s="196"/>
      <c r="F245" s="196"/>
      <c r="G245" s="196"/>
      <c r="H245" s="196"/>
      <c r="I245" s="196"/>
      <c r="J245" s="196"/>
      <c r="K245" s="196"/>
      <c r="L245" s="196"/>
      <c r="M245" s="196"/>
      <c r="N245" s="196"/>
      <c r="O245" s="119" t="s">
        <v>1444</v>
      </c>
      <c r="P245" s="200">
        <f t="shared" si="39"/>
        <v>3.81</v>
      </c>
    </row>
    <row r="246" s="2" customFormat="1" ht="26.25" customHeight="1" spans="1:16">
      <c r="A246" s="87" t="s">
        <v>808</v>
      </c>
      <c r="B246" s="114" t="s">
        <v>1442</v>
      </c>
      <c r="C246" s="191">
        <v>0.85</v>
      </c>
      <c r="D246" s="195"/>
      <c r="E246" s="195"/>
      <c r="F246" s="195"/>
      <c r="G246" s="195"/>
      <c r="H246" s="195"/>
      <c r="I246" s="195"/>
      <c r="J246" s="195"/>
      <c r="K246" s="195"/>
      <c r="L246" s="195"/>
      <c r="M246" s="195"/>
      <c r="N246" s="195"/>
      <c r="O246" s="119" t="s">
        <v>1453</v>
      </c>
      <c r="P246" s="200">
        <f t="shared" si="39"/>
        <v>0.85</v>
      </c>
    </row>
    <row r="247" s="2" customFormat="1" ht="26.25" customHeight="1" spans="1:16">
      <c r="A247" s="87" t="s">
        <v>808</v>
      </c>
      <c r="B247" s="21" t="s">
        <v>1442</v>
      </c>
      <c r="C247" s="191">
        <v>8.137</v>
      </c>
      <c r="D247" s="195"/>
      <c r="E247" s="195"/>
      <c r="F247" s="195"/>
      <c r="G247" s="195"/>
      <c r="H247" s="195"/>
      <c r="I247" s="195"/>
      <c r="J247" s="195"/>
      <c r="K247" s="195"/>
      <c r="L247" s="195"/>
      <c r="M247" s="195"/>
      <c r="N247" s="195"/>
      <c r="O247" s="113" t="s">
        <v>1443</v>
      </c>
      <c r="P247" s="200">
        <f t="shared" si="39"/>
        <v>8.137</v>
      </c>
    </row>
    <row r="248" s="2" customFormat="1" ht="26.25" customHeight="1" spans="1:16">
      <c r="A248" s="87" t="s">
        <v>808</v>
      </c>
      <c r="B248" s="21" t="s">
        <v>1442</v>
      </c>
      <c r="C248" s="191">
        <v>172.9</v>
      </c>
      <c r="D248" s="195"/>
      <c r="E248" s="195"/>
      <c r="F248" s="195"/>
      <c r="G248" s="195"/>
      <c r="H248" s="195"/>
      <c r="I248" s="195"/>
      <c r="J248" s="195"/>
      <c r="K248" s="195"/>
      <c r="L248" s="195"/>
      <c r="M248" s="195"/>
      <c r="N248" s="195"/>
      <c r="O248" s="119" t="s">
        <v>1444</v>
      </c>
      <c r="P248" s="200">
        <f t="shared" si="39"/>
        <v>172.9</v>
      </c>
    </row>
    <row r="249" s="2" customFormat="1" ht="26.25" customHeight="1" spans="1:16">
      <c r="A249" s="87" t="s">
        <v>808</v>
      </c>
      <c r="B249" s="21" t="s">
        <v>1442</v>
      </c>
      <c r="C249" s="191">
        <v>526.8256</v>
      </c>
      <c r="D249" s="196"/>
      <c r="E249" s="196"/>
      <c r="F249" s="196"/>
      <c r="G249" s="196"/>
      <c r="H249" s="196"/>
      <c r="I249" s="196"/>
      <c r="J249" s="196"/>
      <c r="K249" s="196"/>
      <c r="L249" s="196"/>
      <c r="M249" s="196"/>
      <c r="N249" s="196"/>
      <c r="O249" s="113" t="s">
        <v>1443</v>
      </c>
      <c r="P249" s="200">
        <f t="shared" si="39"/>
        <v>526.8256</v>
      </c>
    </row>
    <row r="250" s="2" customFormat="1" ht="26.25" customHeight="1" spans="1:16">
      <c r="A250" s="19" t="s">
        <v>808</v>
      </c>
      <c r="B250" s="21" t="s">
        <v>1437</v>
      </c>
      <c r="C250" s="191">
        <v>-26.19</v>
      </c>
      <c r="D250" s="195"/>
      <c r="E250" s="195"/>
      <c r="F250" s="195"/>
      <c r="G250" s="195"/>
      <c r="H250" s="195"/>
      <c r="I250" s="195"/>
      <c r="J250" s="195"/>
      <c r="K250" s="195"/>
      <c r="L250" s="195"/>
      <c r="M250" s="195"/>
      <c r="N250" s="195"/>
      <c r="O250" s="22"/>
      <c r="P250" s="200">
        <f t="shared" si="39"/>
        <v>-26.19</v>
      </c>
    </row>
    <row r="251" s="2" customFormat="1" ht="26.25" customHeight="1" spans="1:16">
      <c r="A251" s="19" t="s">
        <v>808</v>
      </c>
      <c r="B251" s="115" t="s">
        <v>1455</v>
      </c>
      <c r="C251" s="191">
        <v>455</v>
      </c>
      <c r="D251" s="196"/>
      <c r="E251" s="196"/>
      <c r="F251" s="196"/>
      <c r="G251" s="196"/>
      <c r="H251" s="196"/>
      <c r="I251" s="196"/>
      <c r="J251" s="196"/>
      <c r="K251" s="196"/>
      <c r="L251" s="196"/>
      <c r="M251" s="196"/>
      <c r="N251" s="196"/>
      <c r="O251" s="22" t="s">
        <v>1456</v>
      </c>
      <c r="P251" s="200">
        <f t="shared" si="39"/>
        <v>455</v>
      </c>
    </row>
    <row r="252" s="2" customFormat="1" ht="26.25" customHeight="1" spans="1:16">
      <c r="A252" s="80" t="s">
        <v>1216</v>
      </c>
      <c r="B252" s="81" t="s">
        <v>1457</v>
      </c>
      <c r="C252" s="194">
        <f>SUM(C253:C263)</f>
        <v>365.25</v>
      </c>
      <c r="D252" s="194">
        <f t="shared" ref="D252:N252" si="41">SUM(D253:D263)</f>
        <v>0</v>
      </c>
      <c r="E252" s="194">
        <f t="shared" si="41"/>
        <v>0</v>
      </c>
      <c r="F252" s="194">
        <f t="shared" si="41"/>
        <v>0</v>
      </c>
      <c r="G252" s="194">
        <f t="shared" si="41"/>
        <v>0</v>
      </c>
      <c r="H252" s="194">
        <f t="shared" si="41"/>
        <v>0</v>
      </c>
      <c r="I252" s="194">
        <f t="shared" si="41"/>
        <v>0</v>
      </c>
      <c r="J252" s="194">
        <f t="shared" si="41"/>
        <v>0</v>
      </c>
      <c r="K252" s="194">
        <f t="shared" si="41"/>
        <v>0</v>
      </c>
      <c r="L252" s="194">
        <f t="shared" si="41"/>
        <v>0</v>
      </c>
      <c r="M252" s="194">
        <f t="shared" si="41"/>
        <v>0</v>
      </c>
      <c r="N252" s="194">
        <f t="shared" si="41"/>
        <v>0</v>
      </c>
      <c r="O252" s="202"/>
      <c r="P252" s="200">
        <f t="shared" si="39"/>
        <v>365.25</v>
      </c>
    </row>
    <row r="253" s="2" customFormat="1" ht="26.25" customHeight="1" spans="1:16">
      <c r="A253" s="87" t="s">
        <v>810</v>
      </c>
      <c r="B253" s="21" t="s">
        <v>1458</v>
      </c>
      <c r="C253" s="191">
        <v>10</v>
      </c>
      <c r="D253" s="196"/>
      <c r="E253" s="196"/>
      <c r="F253" s="196"/>
      <c r="G253" s="196"/>
      <c r="H253" s="196"/>
      <c r="I253" s="196"/>
      <c r="J253" s="196"/>
      <c r="K253" s="196"/>
      <c r="L253" s="196"/>
      <c r="M253" s="196"/>
      <c r="N253" s="196"/>
      <c r="O253" s="113" t="s">
        <v>1459</v>
      </c>
      <c r="P253" s="200">
        <f t="shared" si="39"/>
        <v>10</v>
      </c>
    </row>
    <row r="254" s="2" customFormat="1" ht="26.25" customHeight="1" spans="1:16">
      <c r="A254" s="87" t="s">
        <v>810</v>
      </c>
      <c r="B254" s="115" t="s">
        <v>1460</v>
      </c>
      <c r="C254" s="191">
        <v>119</v>
      </c>
      <c r="D254" s="195"/>
      <c r="E254" s="195"/>
      <c r="F254" s="195"/>
      <c r="G254" s="195"/>
      <c r="H254" s="195"/>
      <c r="I254" s="195"/>
      <c r="J254" s="195"/>
      <c r="K254" s="195"/>
      <c r="L254" s="195"/>
      <c r="M254" s="195"/>
      <c r="N254" s="195"/>
      <c r="O254" s="113" t="s">
        <v>1461</v>
      </c>
      <c r="P254" s="200">
        <f t="shared" si="39"/>
        <v>119</v>
      </c>
    </row>
    <row r="255" s="2" customFormat="1" ht="26.25" customHeight="1" spans="1:16">
      <c r="A255" s="19" t="s">
        <v>810</v>
      </c>
      <c r="B255" s="21" t="s">
        <v>1462</v>
      </c>
      <c r="C255" s="191">
        <v>-2.01</v>
      </c>
      <c r="D255" s="195"/>
      <c r="E255" s="195"/>
      <c r="F255" s="195"/>
      <c r="G255" s="195"/>
      <c r="H255" s="195"/>
      <c r="I255" s="195"/>
      <c r="J255" s="195"/>
      <c r="K255" s="195"/>
      <c r="L255" s="195"/>
      <c r="M255" s="195"/>
      <c r="N255" s="195"/>
      <c r="O255" s="22"/>
      <c r="P255" s="200">
        <f t="shared" si="39"/>
        <v>-2.01</v>
      </c>
    </row>
    <row r="256" s="2" customFormat="1" ht="26.25" customHeight="1" spans="1:16">
      <c r="A256" s="87" t="s">
        <v>810</v>
      </c>
      <c r="B256" s="114" t="s">
        <v>1463</v>
      </c>
      <c r="C256" s="191">
        <v>71.97</v>
      </c>
      <c r="D256" s="196"/>
      <c r="E256" s="196"/>
      <c r="F256" s="196"/>
      <c r="G256" s="196"/>
      <c r="H256" s="196"/>
      <c r="I256" s="196"/>
      <c r="J256" s="196"/>
      <c r="K256" s="196"/>
      <c r="L256" s="196"/>
      <c r="M256" s="196"/>
      <c r="N256" s="196"/>
      <c r="O256" s="119" t="s">
        <v>1464</v>
      </c>
      <c r="P256" s="200">
        <f t="shared" si="39"/>
        <v>71.97</v>
      </c>
    </row>
    <row r="257" s="53" customFormat="1" ht="26.25" customHeight="1" spans="1:16">
      <c r="A257" s="87" t="s">
        <v>810</v>
      </c>
      <c r="B257" s="114" t="s">
        <v>1465</v>
      </c>
      <c r="C257" s="191">
        <v>1.8</v>
      </c>
      <c r="D257" s="195"/>
      <c r="E257" s="195"/>
      <c r="F257" s="195"/>
      <c r="G257" s="195"/>
      <c r="H257" s="195"/>
      <c r="I257" s="195"/>
      <c r="J257" s="195"/>
      <c r="K257" s="195"/>
      <c r="L257" s="195"/>
      <c r="M257" s="195"/>
      <c r="N257" s="195"/>
      <c r="O257" s="119" t="s">
        <v>1466</v>
      </c>
      <c r="P257" s="200">
        <f t="shared" ref="P257:P320" si="42">IF(SUM(D257:N257)=C257,"",C257)</f>
        <v>1.8</v>
      </c>
    </row>
    <row r="258" s="2" customFormat="1" ht="26.25" customHeight="1" spans="1:16">
      <c r="A258" s="87" t="s">
        <v>810</v>
      </c>
      <c r="B258" s="21" t="s">
        <v>1458</v>
      </c>
      <c r="C258" s="191">
        <v>33.4</v>
      </c>
      <c r="D258" s="196"/>
      <c r="E258" s="196"/>
      <c r="F258" s="196"/>
      <c r="G258" s="196"/>
      <c r="H258" s="196"/>
      <c r="I258" s="196"/>
      <c r="J258" s="196"/>
      <c r="K258" s="196"/>
      <c r="L258" s="196"/>
      <c r="M258" s="196"/>
      <c r="N258" s="196"/>
      <c r="O258" s="113" t="s">
        <v>1459</v>
      </c>
      <c r="P258" s="200">
        <f t="shared" si="42"/>
        <v>33.4</v>
      </c>
    </row>
    <row r="259" s="2" customFormat="1" ht="26.25" customHeight="1" spans="1:16">
      <c r="A259" s="19" t="s">
        <v>810</v>
      </c>
      <c r="B259" s="21" t="s">
        <v>1007</v>
      </c>
      <c r="C259" s="191">
        <v>-29.56</v>
      </c>
      <c r="D259" s="196"/>
      <c r="E259" s="196"/>
      <c r="F259" s="196"/>
      <c r="G259" s="196"/>
      <c r="H259" s="196"/>
      <c r="I259" s="196"/>
      <c r="J259" s="196"/>
      <c r="K259" s="196"/>
      <c r="L259" s="196"/>
      <c r="M259" s="196"/>
      <c r="N259" s="196"/>
      <c r="O259" s="22"/>
      <c r="P259" s="200">
        <f t="shared" si="42"/>
        <v>-29.56</v>
      </c>
    </row>
    <row r="260" s="2" customFormat="1" ht="26.25" customHeight="1" spans="1:16">
      <c r="A260" s="87" t="s">
        <v>810</v>
      </c>
      <c r="B260" s="115" t="s">
        <v>1467</v>
      </c>
      <c r="C260" s="191">
        <v>168</v>
      </c>
      <c r="D260" s="195"/>
      <c r="E260" s="195"/>
      <c r="F260" s="195"/>
      <c r="G260" s="195"/>
      <c r="H260" s="195"/>
      <c r="I260" s="195"/>
      <c r="J260" s="195"/>
      <c r="K260" s="195"/>
      <c r="L260" s="195"/>
      <c r="M260" s="195"/>
      <c r="N260" s="195"/>
      <c r="O260" s="110" t="s">
        <v>1468</v>
      </c>
      <c r="P260" s="200">
        <f t="shared" si="42"/>
        <v>168</v>
      </c>
    </row>
    <row r="261" s="186" customFormat="1" ht="26.25" customHeight="1" spans="1:16">
      <c r="A261" s="87" t="s">
        <v>810</v>
      </c>
      <c r="B261" s="115" t="s">
        <v>1460</v>
      </c>
      <c r="C261" s="191">
        <v>34.25</v>
      </c>
      <c r="D261" s="195"/>
      <c r="E261" s="195"/>
      <c r="F261" s="195"/>
      <c r="G261" s="195"/>
      <c r="H261" s="195"/>
      <c r="I261" s="195"/>
      <c r="J261" s="195"/>
      <c r="K261" s="195"/>
      <c r="L261" s="195"/>
      <c r="M261" s="195"/>
      <c r="N261" s="195"/>
      <c r="O261" s="110" t="s">
        <v>1461</v>
      </c>
      <c r="P261" s="200">
        <f t="shared" si="42"/>
        <v>34.25</v>
      </c>
    </row>
    <row r="262" s="186" customFormat="1" ht="26.25" customHeight="1" spans="1:16">
      <c r="A262" s="19" t="s">
        <v>810</v>
      </c>
      <c r="B262" s="21" t="s">
        <v>1469</v>
      </c>
      <c r="C262" s="191">
        <v>-1.34</v>
      </c>
      <c r="D262" s="196"/>
      <c r="E262" s="196"/>
      <c r="F262" s="196"/>
      <c r="G262" s="196"/>
      <c r="H262" s="196"/>
      <c r="I262" s="196"/>
      <c r="J262" s="196"/>
      <c r="K262" s="196"/>
      <c r="L262" s="196"/>
      <c r="M262" s="196"/>
      <c r="N262" s="196"/>
      <c r="O262" s="22"/>
      <c r="P262" s="200">
        <f t="shared" si="42"/>
        <v>-1.34</v>
      </c>
    </row>
    <row r="263" s="2" customFormat="1" ht="26.25" customHeight="1" spans="1:16">
      <c r="A263" s="19" t="s">
        <v>810</v>
      </c>
      <c r="B263" s="21" t="s">
        <v>1470</v>
      </c>
      <c r="C263" s="191">
        <v>-40.26</v>
      </c>
      <c r="D263" s="195"/>
      <c r="E263" s="195"/>
      <c r="F263" s="195"/>
      <c r="G263" s="195"/>
      <c r="H263" s="195"/>
      <c r="I263" s="195"/>
      <c r="J263" s="195"/>
      <c r="K263" s="195"/>
      <c r="L263" s="195"/>
      <c r="M263" s="195"/>
      <c r="N263" s="195"/>
      <c r="O263" s="22"/>
      <c r="P263" s="200">
        <f t="shared" si="42"/>
        <v>-40.26</v>
      </c>
    </row>
    <row r="264" s="2" customFormat="1" ht="26.25" customHeight="1" spans="1:16">
      <c r="A264" s="80" t="s">
        <v>1216</v>
      </c>
      <c r="B264" s="81" t="s">
        <v>1471</v>
      </c>
      <c r="C264" s="194">
        <f>SUM(C265:C291)</f>
        <v>847.27</v>
      </c>
      <c r="D264" s="194">
        <f t="shared" ref="D264:N264" si="43">SUM(D265:D291)</f>
        <v>0</v>
      </c>
      <c r="E264" s="194">
        <f t="shared" si="43"/>
        <v>0</v>
      </c>
      <c r="F264" s="194">
        <f t="shared" si="43"/>
        <v>0</v>
      </c>
      <c r="G264" s="194">
        <f t="shared" si="43"/>
        <v>0</v>
      </c>
      <c r="H264" s="194">
        <f t="shared" si="43"/>
        <v>0</v>
      </c>
      <c r="I264" s="194">
        <f t="shared" si="43"/>
        <v>0</v>
      </c>
      <c r="J264" s="194">
        <f t="shared" si="43"/>
        <v>0</v>
      </c>
      <c r="K264" s="194">
        <f t="shared" si="43"/>
        <v>0</v>
      </c>
      <c r="L264" s="194">
        <f t="shared" si="43"/>
        <v>0</v>
      </c>
      <c r="M264" s="194">
        <f t="shared" si="43"/>
        <v>0</v>
      </c>
      <c r="N264" s="194">
        <f t="shared" si="43"/>
        <v>0</v>
      </c>
      <c r="O264" s="202"/>
      <c r="P264" s="200">
        <f t="shared" si="42"/>
        <v>847.27</v>
      </c>
    </row>
    <row r="265" ht="26.25" customHeight="1" spans="1:16">
      <c r="A265" s="87" t="s">
        <v>812</v>
      </c>
      <c r="B265" s="114" t="s">
        <v>1472</v>
      </c>
      <c r="C265" s="191">
        <v>12.6</v>
      </c>
      <c r="D265" s="196"/>
      <c r="E265" s="196"/>
      <c r="F265" s="196"/>
      <c r="G265" s="196"/>
      <c r="H265" s="196"/>
      <c r="I265" s="196"/>
      <c r="J265" s="196"/>
      <c r="K265" s="196"/>
      <c r="L265" s="196"/>
      <c r="M265" s="196"/>
      <c r="N265" s="196"/>
      <c r="O265" s="119" t="s">
        <v>1473</v>
      </c>
      <c r="P265" s="200">
        <f t="shared" si="42"/>
        <v>12.6</v>
      </c>
    </row>
    <row r="266" ht="26.25" customHeight="1" spans="1:16">
      <c r="A266" s="87" t="s">
        <v>812</v>
      </c>
      <c r="B266" s="21" t="s">
        <v>1474</v>
      </c>
      <c r="C266" s="191">
        <v>122</v>
      </c>
      <c r="D266" s="196"/>
      <c r="E266" s="196"/>
      <c r="F266" s="196"/>
      <c r="G266" s="196"/>
      <c r="H266" s="196"/>
      <c r="I266" s="196"/>
      <c r="J266" s="196"/>
      <c r="K266" s="196"/>
      <c r="L266" s="196"/>
      <c r="M266" s="196"/>
      <c r="N266" s="196"/>
      <c r="O266" s="22" t="s">
        <v>1475</v>
      </c>
      <c r="P266" s="200">
        <f t="shared" si="42"/>
        <v>122</v>
      </c>
    </row>
    <row r="267" ht="26.25" customHeight="1" spans="1:16">
      <c r="A267" s="87" t="s">
        <v>812</v>
      </c>
      <c r="B267" s="114" t="s">
        <v>1472</v>
      </c>
      <c r="C267" s="191">
        <v>1.2</v>
      </c>
      <c r="D267" s="195"/>
      <c r="E267" s="195"/>
      <c r="F267" s="195"/>
      <c r="G267" s="195"/>
      <c r="H267" s="195"/>
      <c r="I267" s="195"/>
      <c r="J267" s="195"/>
      <c r="K267" s="195"/>
      <c r="L267" s="195"/>
      <c r="M267" s="195"/>
      <c r="N267" s="195"/>
      <c r="O267" s="119" t="s">
        <v>1473</v>
      </c>
      <c r="P267" s="200">
        <f t="shared" si="42"/>
        <v>1.2</v>
      </c>
    </row>
    <row r="268" ht="26.25" customHeight="1" spans="1:16">
      <c r="A268" s="87" t="s">
        <v>812</v>
      </c>
      <c r="B268" s="21" t="s">
        <v>1474</v>
      </c>
      <c r="C268" s="191">
        <v>11</v>
      </c>
      <c r="D268" s="196"/>
      <c r="E268" s="196"/>
      <c r="F268" s="196"/>
      <c r="G268" s="195"/>
      <c r="H268" s="196"/>
      <c r="I268" s="196"/>
      <c r="J268" s="196"/>
      <c r="K268" s="196"/>
      <c r="L268" s="196"/>
      <c r="M268" s="196"/>
      <c r="N268" s="196"/>
      <c r="O268" s="22" t="s">
        <v>1475</v>
      </c>
      <c r="P268" s="200">
        <f t="shared" si="42"/>
        <v>11</v>
      </c>
    </row>
    <row r="269" ht="26.25" customHeight="1" spans="1:16">
      <c r="A269" s="87" t="s">
        <v>812</v>
      </c>
      <c r="B269" s="21" t="s">
        <v>1476</v>
      </c>
      <c r="C269" s="191">
        <v>81</v>
      </c>
      <c r="D269" s="196"/>
      <c r="E269" s="196"/>
      <c r="F269" s="196"/>
      <c r="G269" s="195"/>
      <c r="H269" s="196"/>
      <c r="I269" s="196"/>
      <c r="J269" s="196"/>
      <c r="K269" s="196"/>
      <c r="L269" s="196"/>
      <c r="M269" s="196"/>
      <c r="N269" s="196"/>
      <c r="O269" s="105" t="s">
        <v>1477</v>
      </c>
      <c r="P269" s="200">
        <f t="shared" si="42"/>
        <v>81</v>
      </c>
    </row>
    <row r="270" ht="26.25" customHeight="1" spans="1:16">
      <c r="A270" s="19" t="s">
        <v>812</v>
      </c>
      <c r="B270" s="115" t="s">
        <v>1478</v>
      </c>
      <c r="C270" s="191">
        <v>51</v>
      </c>
      <c r="D270" s="196"/>
      <c r="E270" s="196"/>
      <c r="F270" s="196"/>
      <c r="G270" s="195"/>
      <c r="H270" s="196"/>
      <c r="I270" s="196"/>
      <c r="J270" s="196"/>
      <c r="K270" s="196"/>
      <c r="L270" s="196"/>
      <c r="M270" s="196"/>
      <c r="N270" s="196"/>
      <c r="O270" s="22" t="s">
        <v>1479</v>
      </c>
      <c r="P270" s="200">
        <f t="shared" si="42"/>
        <v>51</v>
      </c>
    </row>
    <row r="271" ht="26.25" customHeight="1" spans="1:16">
      <c r="A271" s="87" t="s">
        <v>812</v>
      </c>
      <c r="B271" s="114" t="s">
        <v>1472</v>
      </c>
      <c r="C271" s="191">
        <v>2.26</v>
      </c>
      <c r="D271" s="196"/>
      <c r="E271" s="196"/>
      <c r="F271" s="196"/>
      <c r="G271" s="196"/>
      <c r="H271" s="196"/>
      <c r="I271" s="196"/>
      <c r="J271" s="196"/>
      <c r="K271" s="196"/>
      <c r="L271" s="196"/>
      <c r="M271" s="196"/>
      <c r="N271" s="196"/>
      <c r="O271" s="119" t="s">
        <v>1473</v>
      </c>
      <c r="P271" s="200">
        <f t="shared" si="42"/>
        <v>2.26</v>
      </c>
    </row>
    <row r="272" ht="26.25" customHeight="1" spans="1:16">
      <c r="A272" s="87" t="s">
        <v>812</v>
      </c>
      <c r="B272" s="21" t="s">
        <v>1474</v>
      </c>
      <c r="C272" s="191">
        <v>70</v>
      </c>
      <c r="D272" s="196"/>
      <c r="E272" s="196"/>
      <c r="F272" s="196"/>
      <c r="G272" s="195"/>
      <c r="H272" s="196"/>
      <c r="I272" s="196"/>
      <c r="J272" s="196"/>
      <c r="K272" s="196"/>
      <c r="L272" s="196"/>
      <c r="M272" s="196"/>
      <c r="N272" s="196"/>
      <c r="O272" s="22" t="s">
        <v>1475</v>
      </c>
      <c r="P272" s="200">
        <f t="shared" si="42"/>
        <v>70</v>
      </c>
    </row>
    <row r="273" ht="26.25" customHeight="1" spans="1:16">
      <c r="A273" s="87" t="s">
        <v>812</v>
      </c>
      <c r="B273" s="114" t="s">
        <v>1480</v>
      </c>
      <c r="C273" s="191">
        <v>46</v>
      </c>
      <c r="D273" s="195"/>
      <c r="E273" s="195"/>
      <c r="F273" s="195"/>
      <c r="G273" s="195"/>
      <c r="H273" s="195"/>
      <c r="I273" s="195"/>
      <c r="J273" s="195"/>
      <c r="K273" s="195"/>
      <c r="L273" s="195"/>
      <c r="M273" s="195"/>
      <c r="N273" s="195"/>
      <c r="O273" s="119" t="s">
        <v>1481</v>
      </c>
      <c r="P273" s="200">
        <f t="shared" si="42"/>
        <v>46</v>
      </c>
    </row>
    <row r="274" ht="26.25" customHeight="1" spans="1:16">
      <c r="A274" s="87" t="s">
        <v>812</v>
      </c>
      <c r="B274" s="114" t="s">
        <v>1482</v>
      </c>
      <c r="C274" s="191">
        <v>16</v>
      </c>
      <c r="D274" s="196"/>
      <c r="E274" s="196"/>
      <c r="F274" s="196"/>
      <c r="G274" s="195"/>
      <c r="H274" s="196"/>
      <c r="I274" s="196"/>
      <c r="J274" s="196"/>
      <c r="K274" s="196"/>
      <c r="L274" s="196"/>
      <c r="M274" s="196"/>
      <c r="N274" s="196"/>
      <c r="O274" s="119" t="s">
        <v>1483</v>
      </c>
      <c r="P274" s="200">
        <f t="shared" si="42"/>
        <v>16</v>
      </c>
    </row>
    <row r="275" ht="26.25" customHeight="1" spans="1:16">
      <c r="A275" s="87" t="s">
        <v>812</v>
      </c>
      <c r="B275" s="114" t="s">
        <v>1472</v>
      </c>
      <c r="C275" s="191">
        <v>5.27</v>
      </c>
      <c r="D275" s="196"/>
      <c r="E275" s="196"/>
      <c r="F275" s="196"/>
      <c r="G275" s="195"/>
      <c r="H275" s="196"/>
      <c r="I275" s="196"/>
      <c r="J275" s="196"/>
      <c r="K275" s="196"/>
      <c r="L275" s="196"/>
      <c r="M275" s="196"/>
      <c r="N275" s="196"/>
      <c r="O275" s="119" t="s">
        <v>1473</v>
      </c>
      <c r="P275" s="200">
        <f t="shared" si="42"/>
        <v>5.27</v>
      </c>
    </row>
    <row r="276" ht="26.25" customHeight="1" spans="1:16">
      <c r="A276" s="87" t="s">
        <v>812</v>
      </c>
      <c r="B276" s="21" t="s">
        <v>1474</v>
      </c>
      <c r="C276" s="191">
        <v>193</v>
      </c>
      <c r="D276" s="196"/>
      <c r="E276" s="196"/>
      <c r="F276" s="196"/>
      <c r="G276" s="195"/>
      <c r="H276" s="196"/>
      <c r="I276" s="196"/>
      <c r="J276" s="196"/>
      <c r="K276" s="196"/>
      <c r="L276" s="196"/>
      <c r="M276" s="196"/>
      <c r="N276" s="196"/>
      <c r="O276" s="22" t="s">
        <v>1475</v>
      </c>
      <c r="P276" s="200">
        <f t="shared" si="42"/>
        <v>193</v>
      </c>
    </row>
    <row r="277" ht="26.25" customHeight="1" spans="1:16">
      <c r="A277" s="87" t="s">
        <v>812</v>
      </c>
      <c r="B277" s="115" t="s">
        <v>1484</v>
      </c>
      <c r="C277" s="191">
        <v>76</v>
      </c>
      <c r="D277" s="196"/>
      <c r="E277" s="196"/>
      <c r="F277" s="196"/>
      <c r="G277" s="195"/>
      <c r="H277" s="196"/>
      <c r="I277" s="196"/>
      <c r="J277" s="196"/>
      <c r="K277" s="196"/>
      <c r="L277" s="196"/>
      <c r="M277" s="196"/>
      <c r="N277" s="196"/>
      <c r="O277" s="22" t="s">
        <v>1485</v>
      </c>
      <c r="P277" s="200">
        <f t="shared" si="42"/>
        <v>76</v>
      </c>
    </row>
    <row r="278" ht="26.25" customHeight="1" spans="1:16">
      <c r="A278" s="19" t="s">
        <v>812</v>
      </c>
      <c r="B278" s="115" t="s">
        <v>1478</v>
      </c>
      <c r="C278" s="191">
        <v>31</v>
      </c>
      <c r="D278" s="196"/>
      <c r="E278" s="196"/>
      <c r="F278" s="196"/>
      <c r="G278" s="195"/>
      <c r="H278" s="196"/>
      <c r="I278" s="196"/>
      <c r="J278" s="196"/>
      <c r="K278" s="196"/>
      <c r="L278" s="196"/>
      <c r="M278" s="196"/>
      <c r="N278" s="196"/>
      <c r="O278" s="22" t="s">
        <v>1479</v>
      </c>
      <c r="P278" s="200">
        <f t="shared" si="42"/>
        <v>31</v>
      </c>
    </row>
    <row r="279" ht="26.25" customHeight="1" spans="1:16">
      <c r="A279" s="19" t="s">
        <v>812</v>
      </c>
      <c r="B279" s="21" t="s">
        <v>1486</v>
      </c>
      <c r="C279" s="191">
        <v>1.98</v>
      </c>
      <c r="D279" s="196"/>
      <c r="E279" s="196"/>
      <c r="F279" s="196"/>
      <c r="G279" s="195"/>
      <c r="H279" s="196"/>
      <c r="I279" s="196"/>
      <c r="J279" s="196"/>
      <c r="K279" s="196"/>
      <c r="L279" s="196"/>
      <c r="M279" s="196"/>
      <c r="N279" s="196"/>
      <c r="O279" s="22"/>
      <c r="P279" s="200">
        <f t="shared" si="42"/>
        <v>1.98</v>
      </c>
    </row>
    <row r="280" ht="26.25" customHeight="1" spans="1:16">
      <c r="A280" s="19" t="s">
        <v>812</v>
      </c>
      <c r="B280" s="21" t="s">
        <v>1487</v>
      </c>
      <c r="C280" s="191">
        <v>-0.6</v>
      </c>
      <c r="D280" s="196"/>
      <c r="E280" s="196"/>
      <c r="F280" s="196"/>
      <c r="G280" s="196"/>
      <c r="H280" s="196"/>
      <c r="I280" s="196"/>
      <c r="J280" s="196"/>
      <c r="K280" s="196"/>
      <c r="L280" s="196"/>
      <c r="M280" s="196"/>
      <c r="N280" s="196"/>
      <c r="O280" s="22"/>
      <c r="P280" s="200">
        <f t="shared" si="42"/>
        <v>-0.6</v>
      </c>
    </row>
    <row r="281" ht="26.25" customHeight="1" spans="1:16">
      <c r="A281" s="87" t="s">
        <v>812</v>
      </c>
      <c r="B281" s="114" t="s">
        <v>1488</v>
      </c>
      <c r="C281" s="191">
        <v>19.88</v>
      </c>
      <c r="D281" s="196"/>
      <c r="E281" s="196"/>
      <c r="F281" s="196"/>
      <c r="G281" s="195"/>
      <c r="H281" s="196"/>
      <c r="I281" s="196"/>
      <c r="J281" s="196"/>
      <c r="K281" s="196"/>
      <c r="L281" s="196"/>
      <c r="M281" s="196"/>
      <c r="N281" s="196"/>
      <c r="O281" s="119" t="s">
        <v>1489</v>
      </c>
      <c r="P281" s="200">
        <f t="shared" si="42"/>
        <v>19.88</v>
      </c>
    </row>
    <row r="282" ht="26.25" customHeight="1" spans="1:16">
      <c r="A282" s="19" t="s">
        <v>812</v>
      </c>
      <c r="B282" s="21" t="s">
        <v>1490</v>
      </c>
      <c r="C282" s="191">
        <v>-6.98</v>
      </c>
      <c r="D282" s="196"/>
      <c r="E282" s="196"/>
      <c r="F282" s="196"/>
      <c r="G282" s="195"/>
      <c r="H282" s="196"/>
      <c r="I282" s="196"/>
      <c r="J282" s="196"/>
      <c r="K282" s="196"/>
      <c r="L282" s="196"/>
      <c r="M282" s="196"/>
      <c r="N282" s="196"/>
      <c r="O282" s="22"/>
      <c r="P282" s="200">
        <f t="shared" si="42"/>
        <v>-6.98</v>
      </c>
    </row>
    <row r="283" ht="26.25" customHeight="1" spans="1:16">
      <c r="A283" s="87" t="s">
        <v>812</v>
      </c>
      <c r="B283" s="114" t="s">
        <v>1482</v>
      </c>
      <c r="C283" s="191">
        <v>28</v>
      </c>
      <c r="D283" s="196"/>
      <c r="E283" s="196"/>
      <c r="F283" s="196"/>
      <c r="G283" s="195"/>
      <c r="H283" s="196"/>
      <c r="I283" s="196"/>
      <c r="J283" s="196"/>
      <c r="K283" s="196"/>
      <c r="L283" s="196"/>
      <c r="M283" s="196"/>
      <c r="N283" s="196"/>
      <c r="O283" s="119" t="s">
        <v>1483</v>
      </c>
      <c r="P283" s="200">
        <f t="shared" si="42"/>
        <v>28</v>
      </c>
    </row>
    <row r="284" ht="26.25" customHeight="1" spans="1:16">
      <c r="A284" s="87" t="s">
        <v>812</v>
      </c>
      <c r="B284" s="21" t="s">
        <v>1476</v>
      </c>
      <c r="C284" s="191">
        <v>23</v>
      </c>
      <c r="D284" s="196"/>
      <c r="E284" s="196"/>
      <c r="F284" s="196"/>
      <c r="G284" s="196"/>
      <c r="H284" s="196"/>
      <c r="I284" s="196"/>
      <c r="J284" s="196"/>
      <c r="K284" s="196"/>
      <c r="L284" s="196"/>
      <c r="M284" s="196"/>
      <c r="N284" s="196"/>
      <c r="O284" s="105" t="s">
        <v>1477</v>
      </c>
      <c r="P284" s="200">
        <f t="shared" si="42"/>
        <v>23</v>
      </c>
    </row>
    <row r="285" ht="26.25" customHeight="1" spans="1:16">
      <c r="A285" s="87" t="s">
        <v>812</v>
      </c>
      <c r="B285" s="114" t="s">
        <v>1482</v>
      </c>
      <c r="C285" s="191">
        <v>5</v>
      </c>
      <c r="D285" s="196"/>
      <c r="E285" s="196"/>
      <c r="F285" s="196"/>
      <c r="G285" s="195"/>
      <c r="H285" s="196"/>
      <c r="I285" s="196"/>
      <c r="J285" s="196"/>
      <c r="K285" s="196"/>
      <c r="L285" s="196"/>
      <c r="M285" s="196"/>
      <c r="N285" s="196"/>
      <c r="O285" s="119" t="s">
        <v>1483</v>
      </c>
      <c r="P285" s="200">
        <f t="shared" si="42"/>
        <v>5</v>
      </c>
    </row>
    <row r="286" ht="26.25" customHeight="1" spans="1:16">
      <c r="A286" s="87" t="s">
        <v>812</v>
      </c>
      <c r="B286" s="114" t="s">
        <v>1480</v>
      </c>
      <c r="C286" s="191">
        <v>3</v>
      </c>
      <c r="D286" s="196"/>
      <c r="E286" s="196"/>
      <c r="F286" s="196"/>
      <c r="G286" s="195"/>
      <c r="H286" s="196"/>
      <c r="I286" s="196"/>
      <c r="J286" s="196"/>
      <c r="K286" s="196"/>
      <c r="L286" s="196"/>
      <c r="M286" s="196"/>
      <c r="N286" s="196"/>
      <c r="O286" s="119" t="s">
        <v>1481</v>
      </c>
      <c r="P286" s="200">
        <f t="shared" si="42"/>
        <v>3</v>
      </c>
    </row>
    <row r="287" ht="26.25" customHeight="1" spans="1:16">
      <c r="A287" s="87" t="s">
        <v>812</v>
      </c>
      <c r="B287" s="114" t="s">
        <v>1491</v>
      </c>
      <c r="C287" s="191">
        <v>4.4</v>
      </c>
      <c r="D287" s="196"/>
      <c r="E287" s="196"/>
      <c r="F287" s="196"/>
      <c r="G287" s="195"/>
      <c r="H287" s="196"/>
      <c r="I287" s="196"/>
      <c r="J287" s="196"/>
      <c r="K287" s="196"/>
      <c r="L287" s="196"/>
      <c r="M287" s="196"/>
      <c r="N287" s="196"/>
      <c r="O287" s="119" t="s">
        <v>1492</v>
      </c>
      <c r="P287" s="200">
        <f t="shared" si="42"/>
        <v>4.4</v>
      </c>
    </row>
    <row r="288" ht="26.25" customHeight="1" spans="1:16">
      <c r="A288" s="87" t="s">
        <v>812</v>
      </c>
      <c r="B288" s="21" t="s">
        <v>1474</v>
      </c>
      <c r="C288" s="191">
        <v>25</v>
      </c>
      <c r="D288" s="196"/>
      <c r="E288" s="196"/>
      <c r="F288" s="196"/>
      <c r="G288" s="195"/>
      <c r="H288" s="196"/>
      <c r="I288" s="196"/>
      <c r="J288" s="196"/>
      <c r="K288" s="196"/>
      <c r="L288" s="196"/>
      <c r="M288" s="196"/>
      <c r="N288" s="196"/>
      <c r="O288" s="110" t="s">
        <v>1493</v>
      </c>
      <c r="P288" s="200">
        <f t="shared" si="42"/>
        <v>25</v>
      </c>
    </row>
    <row r="289" ht="26.25" customHeight="1" spans="1:16">
      <c r="A289" s="87" t="s">
        <v>812</v>
      </c>
      <c r="B289" s="115" t="s">
        <v>1484</v>
      </c>
      <c r="C289" s="191">
        <v>4</v>
      </c>
      <c r="D289" s="196"/>
      <c r="E289" s="196"/>
      <c r="F289" s="196"/>
      <c r="G289" s="195"/>
      <c r="H289" s="196"/>
      <c r="I289" s="196"/>
      <c r="J289" s="196"/>
      <c r="K289" s="196"/>
      <c r="L289" s="196"/>
      <c r="M289" s="196"/>
      <c r="N289" s="196"/>
      <c r="O289" s="110" t="s">
        <v>1485</v>
      </c>
      <c r="P289" s="200">
        <f t="shared" si="42"/>
        <v>4</v>
      </c>
    </row>
    <row r="290" ht="26.25" customHeight="1" spans="1:16">
      <c r="A290" s="87" t="s">
        <v>812</v>
      </c>
      <c r="B290" s="114" t="s">
        <v>1494</v>
      </c>
      <c r="C290" s="191">
        <v>20.56</v>
      </c>
      <c r="D290" s="196"/>
      <c r="E290" s="196"/>
      <c r="F290" s="196"/>
      <c r="G290" s="195"/>
      <c r="H290" s="196"/>
      <c r="I290" s="196"/>
      <c r="J290" s="196"/>
      <c r="K290" s="196"/>
      <c r="L290" s="196"/>
      <c r="M290" s="196"/>
      <c r="N290" s="196"/>
      <c r="O290" s="119" t="s">
        <v>1495</v>
      </c>
      <c r="P290" s="200">
        <f t="shared" si="42"/>
        <v>20.56</v>
      </c>
    </row>
    <row r="291" ht="26.25" customHeight="1" spans="1:16">
      <c r="A291" s="87" t="s">
        <v>812</v>
      </c>
      <c r="B291" s="115" t="s">
        <v>1484</v>
      </c>
      <c r="C291" s="191">
        <v>1.7</v>
      </c>
      <c r="D291" s="196"/>
      <c r="E291" s="196"/>
      <c r="F291" s="196"/>
      <c r="G291" s="195"/>
      <c r="H291" s="196"/>
      <c r="I291" s="196"/>
      <c r="J291" s="196"/>
      <c r="K291" s="196"/>
      <c r="L291" s="196"/>
      <c r="M291" s="196"/>
      <c r="N291" s="196"/>
      <c r="O291" s="110" t="s">
        <v>1485</v>
      </c>
      <c r="P291" s="200">
        <f t="shared" si="42"/>
        <v>1.7</v>
      </c>
    </row>
    <row r="292" ht="26.25" customHeight="1" spans="1:16">
      <c r="A292" s="80" t="s">
        <v>1216</v>
      </c>
      <c r="B292" s="81" t="s">
        <v>1496</v>
      </c>
      <c r="C292" s="194">
        <f>SUM(C293:C316)</f>
        <v>701.236</v>
      </c>
      <c r="D292" s="194">
        <f t="shared" ref="D292:N292" si="44">SUM(D293:D316)</f>
        <v>0</v>
      </c>
      <c r="E292" s="194">
        <f t="shared" si="44"/>
        <v>0</v>
      </c>
      <c r="F292" s="194">
        <f t="shared" si="44"/>
        <v>0</v>
      </c>
      <c r="G292" s="194">
        <f t="shared" si="44"/>
        <v>0</v>
      </c>
      <c r="H292" s="194">
        <f t="shared" si="44"/>
        <v>0</v>
      </c>
      <c r="I292" s="194">
        <f t="shared" si="44"/>
        <v>0</v>
      </c>
      <c r="J292" s="194">
        <f t="shared" si="44"/>
        <v>0</v>
      </c>
      <c r="K292" s="194">
        <f t="shared" si="44"/>
        <v>0</v>
      </c>
      <c r="L292" s="194">
        <f t="shared" si="44"/>
        <v>0</v>
      </c>
      <c r="M292" s="194">
        <f t="shared" si="44"/>
        <v>0</v>
      </c>
      <c r="N292" s="194">
        <f t="shared" si="44"/>
        <v>0</v>
      </c>
      <c r="O292" s="202"/>
      <c r="P292" s="200">
        <f t="shared" si="42"/>
        <v>701.236</v>
      </c>
    </row>
    <row r="293" ht="26.25" customHeight="1" spans="1:16">
      <c r="A293" s="19" t="s">
        <v>814</v>
      </c>
      <c r="B293" s="21" t="s">
        <v>1306</v>
      </c>
      <c r="C293" s="191">
        <v>2.2</v>
      </c>
      <c r="D293" s="196"/>
      <c r="E293" s="196"/>
      <c r="F293" s="196"/>
      <c r="G293" s="195"/>
      <c r="H293" s="196"/>
      <c r="I293" s="196"/>
      <c r="J293" s="196"/>
      <c r="K293" s="196"/>
      <c r="L293" s="196"/>
      <c r="M293" s="196"/>
      <c r="N293" s="196"/>
      <c r="O293" s="22"/>
      <c r="P293" s="200">
        <f t="shared" si="42"/>
        <v>2.2</v>
      </c>
    </row>
    <row r="294" ht="26.25" customHeight="1" spans="1:16">
      <c r="A294" s="19" t="s">
        <v>814</v>
      </c>
      <c r="B294" s="21" t="s">
        <v>1497</v>
      </c>
      <c r="C294" s="191">
        <v>-3</v>
      </c>
      <c r="D294" s="196"/>
      <c r="E294" s="196"/>
      <c r="F294" s="196"/>
      <c r="G294" s="195"/>
      <c r="H294" s="196"/>
      <c r="I294" s="196"/>
      <c r="J294" s="196"/>
      <c r="K294" s="196"/>
      <c r="L294" s="196"/>
      <c r="M294" s="196"/>
      <c r="N294" s="196"/>
      <c r="O294" s="98"/>
      <c r="P294" s="200">
        <f t="shared" si="42"/>
        <v>-3</v>
      </c>
    </row>
    <row r="295" ht="26.25" customHeight="1" spans="1:16">
      <c r="A295" s="19" t="s">
        <v>814</v>
      </c>
      <c r="B295" s="21" t="s">
        <v>1498</v>
      </c>
      <c r="C295" s="191">
        <v>-0.57</v>
      </c>
      <c r="D295" s="195"/>
      <c r="E295" s="195"/>
      <c r="F295" s="195"/>
      <c r="G295" s="195"/>
      <c r="H295" s="195"/>
      <c r="I295" s="195"/>
      <c r="J295" s="195"/>
      <c r="K295" s="195"/>
      <c r="L295" s="195"/>
      <c r="M295" s="195"/>
      <c r="N295" s="195"/>
      <c r="O295" s="22"/>
      <c r="P295" s="200">
        <f t="shared" si="42"/>
        <v>-0.57</v>
      </c>
    </row>
    <row r="296" ht="26.25" customHeight="1" spans="1:16">
      <c r="A296" s="19" t="s">
        <v>814</v>
      </c>
      <c r="B296" s="21" t="s">
        <v>1009</v>
      </c>
      <c r="C296" s="191">
        <v>26.92</v>
      </c>
      <c r="D296" s="196"/>
      <c r="E296" s="196"/>
      <c r="F296" s="196"/>
      <c r="G296" s="196"/>
      <c r="H296" s="196"/>
      <c r="I296" s="196"/>
      <c r="J296" s="196"/>
      <c r="K296" s="196"/>
      <c r="L296" s="196"/>
      <c r="M296" s="196"/>
      <c r="N296" s="196"/>
      <c r="O296" s="22"/>
      <c r="P296" s="200">
        <f t="shared" si="42"/>
        <v>26.92</v>
      </c>
    </row>
    <row r="297" ht="26.25" customHeight="1" spans="1:16">
      <c r="A297" s="87" t="s">
        <v>814</v>
      </c>
      <c r="B297" s="114" t="s">
        <v>1499</v>
      </c>
      <c r="C297" s="191">
        <v>6</v>
      </c>
      <c r="D297" s="195"/>
      <c r="E297" s="195"/>
      <c r="F297" s="195"/>
      <c r="G297" s="195"/>
      <c r="H297" s="195"/>
      <c r="I297" s="195"/>
      <c r="J297" s="195"/>
      <c r="K297" s="195"/>
      <c r="L297" s="195"/>
      <c r="M297" s="195"/>
      <c r="N297" s="195"/>
      <c r="O297" s="119" t="s">
        <v>1500</v>
      </c>
      <c r="P297" s="200">
        <f t="shared" si="42"/>
        <v>6</v>
      </c>
    </row>
    <row r="298" ht="26.25" customHeight="1" spans="1:16">
      <c r="A298" s="19" t="s">
        <v>814</v>
      </c>
      <c r="B298" s="124" t="s">
        <v>1501</v>
      </c>
      <c r="C298" s="191">
        <v>-4.35</v>
      </c>
      <c r="D298" s="196"/>
      <c r="E298" s="196"/>
      <c r="F298" s="196"/>
      <c r="G298" s="196"/>
      <c r="H298" s="196"/>
      <c r="I298" s="196"/>
      <c r="J298" s="196"/>
      <c r="K298" s="196"/>
      <c r="L298" s="196"/>
      <c r="M298" s="196"/>
      <c r="N298" s="196"/>
      <c r="O298" s="22"/>
      <c r="P298" s="200">
        <f t="shared" si="42"/>
        <v>-4.35</v>
      </c>
    </row>
    <row r="299" ht="26.25" customHeight="1" spans="1:16">
      <c r="A299" s="87" t="s">
        <v>814</v>
      </c>
      <c r="B299" s="134" t="s">
        <v>1502</v>
      </c>
      <c r="C299" s="191">
        <v>58.5</v>
      </c>
      <c r="D299" s="195"/>
      <c r="E299" s="195"/>
      <c r="F299" s="195"/>
      <c r="G299" s="195"/>
      <c r="H299" s="195"/>
      <c r="I299" s="195"/>
      <c r="J299" s="195"/>
      <c r="K299" s="195"/>
      <c r="L299" s="195"/>
      <c r="M299" s="195"/>
      <c r="N299" s="195"/>
      <c r="O299" s="105" t="s">
        <v>1503</v>
      </c>
      <c r="P299" s="200">
        <f t="shared" si="42"/>
        <v>58.5</v>
      </c>
    </row>
    <row r="300" ht="26.25" customHeight="1" spans="1:16">
      <c r="A300" s="19" t="s">
        <v>814</v>
      </c>
      <c r="B300" s="21" t="s">
        <v>1504</v>
      </c>
      <c r="C300" s="191">
        <v>-2.5</v>
      </c>
      <c r="D300" s="196"/>
      <c r="E300" s="196"/>
      <c r="F300" s="196"/>
      <c r="G300" s="196"/>
      <c r="H300" s="196"/>
      <c r="I300" s="196"/>
      <c r="J300" s="196"/>
      <c r="K300" s="196"/>
      <c r="L300" s="196"/>
      <c r="M300" s="196"/>
      <c r="N300" s="196"/>
      <c r="O300" s="22"/>
      <c r="P300" s="200">
        <f t="shared" si="42"/>
        <v>-2.5</v>
      </c>
    </row>
    <row r="301" ht="26.25" customHeight="1" spans="1:16">
      <c r="A301" s="87" t="s">
        <v>814</v>
      </c>
      <c r="B301" s="114" t="s">
        <v>1499</v>
      </c>
      <c r="C301" s="191">
        <v>6.9</v>
      </c>
      <c r="D301" s="196"/>
      <c r="E301" s="196"/>
      <c r="F301" s="196"/>
      <c r="G301" s="196"/>
      <c r="H301" s="196"/>
      <c r="I301" s="196"/>
      <c r="J301" s="196"/>
      <c r="K301" s="196"/>
      <c r="L301" s="196"/>
      <c r="M301" s="196"/>
      <c r="N301" s="196"/>
      <c r="O301" s="119" t="s">
        <v>1500</v>
      </c>
      <c r="P301" s="200">
        <f t="shared" si="42"/>
        <v>6.9</v>
      </c>
    </row>
    <row r="302" ht="26.25" customHeight="1" spans="1:16">
      <c r="A302" s="19" t="s">
        <v>814</v>
      </c>
      <c r="B302" s="21" t="s">
        <v>1505</v>
      </c>
      <c r="C302" s="191">
        <v>-14.9</v>
      </c>
      <c r="D302" s="196"/>
      <c r="E302" s="196"/>
      <c r="F302" s="196"/>
      <c r="G302" s="196"/>
      <c r="H302" s="196"/>
      <c r="I302" s="196"/>
      <c r="J302" s="196"/>
      <c r="K302" s="196"/>
      <c r="L302" s="196"/>
      <c r="M302" s="196"/>
      <c r="N302" s="196"/>
      <c r="O302" s="22"/>
      <c r="P302" s="200">
        <f t="shared" si="42"/>
        <v>-14.9</v>
      </c>
    </row>
    <row r="303" ht="26.25" customHeight="1" spans="1:16">
      <c r="A303" s="87" t="s">
        <v>814</v>
      </c>
      <c r="B303" s="114" t="s">
        <v>1506</v>
      </c>
      <c r="C303" s="191">
        <v>138.73</v>
      </c>
      <c r="D303" s="196"/>
      <c r="E303" s="196"/>
      <c r="F303" s="196"/>
      <c r="G303" s="196"/>
      <c r="H303" s="196"/>
      <c r="I303" s="196"/>
      <c r="J303" s="196"/>
      <c r="K303" s="196"/>
      <c r="L303" s="196"/>
      <c r="M303" s="196"/>
      <c r="N303" s="196"/>
      <c r="O303" s="119" t="s">
        <v>1507</v>
      </c>
      <c r="P303" s="200">
        <f t="shared" si="42"/>
        <v>138.73</v>
      </c>
    </row>
    <row r="304" ht="26.25" customHeight="1" spans="1:16">
      <c r="A304" s="19" t="s">
        <v>814</v>
      </c>
      <c r="B304" s="21" t="s">
        <v>1508</v>
      </c>
      <c r="C304" s="191">
        <v>10.77</v>
      </c>
      <c r="D304" s="195"/>
      <c r="E304" s="195"/>
      <c r="F304" s="196"/>
      <c r="G304" s="196"/>
      <c r="H304" s="196"/>
      <c r="I304" s="196"/>
      <c r="J304" s="196"/>
      <c r="K304" s="196"/>
      <c r="L304" s="196"/>
      <c r="M304" s="196"/>
      <c r="N304" s="196"/>
      <c r="O304" s="22"/>
      <c r="P304" s="200">
        <f t="shared" si="42"/>
        <v>10.77</v>
      </c>
    </row>
    <row r="305" ht="26.25" customHeight="1" spans="1:16">
      <c r="A305" s="87" t="s">
        <v>814</v>
      </c>
      <c r="B305" s="114" t="s">
        <v>1509</v>
      </c>
      <c r="C305" s="191">
        <v>33</v>
      </c>
      <c r="D305" s="195"/>
      <c r="E305" s="195"/>
      <c r="F305" s="196"/>
      <c r="G305" s="196"/>
      <c r="H305" s="196"/>
      <c r="I305" s="196"/>
      <c r="J305" s="196"/>
      <c r="K305" s="196"/>
      <c r="L305" s="196"/>
      <c r="M305" s="196"/>
      <c r="N305" s="196"/>
      <c r="O305" s="119" t="s">
        <v>1510</v>
      </c>
      <c r="P305" s="200">
        <f t="shared" si="42"/>
        <v>33</v>
      </c>
    </row>
    <row r="306" ht="26.25" customHeight="1" spans="1:16">
      <c r="A306" s="87" t="s">
        <v>814</v>
      </c>
      <c r="B306" s="115" t="s">
        <v>1511</v>
      </c>
      <c r="C306" s="191">
        <v>10</v>
      </c>
      <c r="D306" s="195"/>
      <c r="E306" s="195"/>
      <c r="F306" s="196"/>
      <c r="G306" s="196"/>
      <c r="H306" s="196"/>
      <c r="I306" s="196"/>
      <c r="J306" s="196"/>
      <c r="K306" s="196"/>
      <c r="L306" s="196"/>
      <c r="M306" s="196"/>
      <c r="N306" s="196"/>
      <c r="O306" s="119" t="s">
        <v>1512</v>
      </c>
      <c r="P306" s="200">
        <f t="shared" si="42"/>
        <v>10</v>
      </c>
    </row>
    <row r="307" ht="26.25" customHeight="1" spans="1:16">
      <c r="A307" s="19" t="s">
        <v>814</v>
      </c>
      <c r="B307" s="21" t="s">
        <v>1513</v>
      </c>
      <c r="C307" s="191">
        <v>356.032</v>
      </c>
      <c r="D307" s="195"/>
      <c r="E307" s="195"/>
      <c r="F307" s="196"/>
      <c r="G307" s="196"/>
      <c r="H307" s="196"/>
      <c r="I307" s="196"/>
      <c r="J307" s="196"/>
      <c r="K307" s="196"/>
      <c r="L307" s="196"/>
      <c r="M307" s="196"/>
      <c r="N307" s="196"/>
      <c r="O307" s="22" t="s">
        <v>1259</v>
      </c>
      <c r="P307" s="200">
        <f t="shared" si="42"/>
        <v>356.032</v>
      </c>
    </row>
    <row r="308" ht="26.25" customHeight="1" spans="1:16">
      <c r="A308" s="19" t="s">
        <v>814</v>
      </c>
      <c r="B308" s="21" t="s">
        <v>1514</v>
      </c>
      <c r="C308" s="191">
        <v>-0.128</v>
      </c>
      <c r="D308" s="195"/>
      <c r="E308" s="195"/>
      <c r="F308" s="196"/>
      <c r="G308" s="196"/>
      <c r="H308" s="196"/>
      <c r="I308" s="196"/>
      <c r="J308" s="196"/>
      <c r="K308" s="196"/>
      <c r="L308" s="196"/>
      <c r="M308" s="196"/>
      <c r="N308" s="196"/>
      <c r="O308" s="22"/>
      <c r="P308" s="200">
        <f t="shared" si="42"/>
        <v>-0.128</v>
      </c>
    </row>
    <row r="309" ht="26.25" customHeight="1" spans="1:16">
      <c r="A309" s="87" t="s">
        <v>814</v>
      </c>
      <c r="B309" s="114" t="s">
        <v>1515</v>
      </c>
      <c r="C309" s="191">
        <v>11.85</v>
      </c>
      <c r="D309" s="195"/>
      <c r="E309" s="195"/>
      <c r="F309" s="196"/>
      <c r="G309" s="196"/>
      <c r="H309" s="196"/>
      <c r="I309" s="196"/>
      <c r="J309" s="196"/>
      <c r="K309" s="196"/>
      <c r="L309" s="196"/>
      <c r="M309" s="196"/>
      <c r="N309" s="196"/>
      <c r="O309" s="119" t="s">
        <v>1516</v>
      </c>
      <c r="P309" s="200">
        <f t="shared" si="42"/>
        <v>11.85</v>
      </c>
    </row>
    <row r="310" ht="26.25" customHeight="1" spans="1:16">
      <c r="A310" s="87" t="s">
        <v>814</v>
      </c>
      <c r="B310" s="115" t="s">
        <v>1517</v>
      </c>
      <c r="C310" s="191">
        <v>66</v>
      </c>
      <c r="D310" s="195"/>
      <c r="E310" s="195"/>
      <c r="F310" s="196"/>
      <c r="G310" s="196"/>
      <c r="H310" s="196"/>
      <c r="I310" s="196"/>
      <c r="J310" s="196"/>
      <c r="K310" s="196"/>
      <c r="L310" s="196"/>
      <c r="M310" s="196"/>
      <c r="N310" s="196"/>
      <c r="O310" s="105" t="s">
        <v>1518</v>
      </c>
      <c r="P310" s="200">
        <f t="shared" si="42"/>
        <v>66</v>
      </c>
    </row>
    <row r="311" ht="26.25" customHeight="1" spans="1:16">
      <c r="A311" s="87" t="s">
        <v>814</v>
      </c>
      <c r="B311" s="114" t="s">
        <v>1519</v>
      </c>
      <c r="C311" s="191">
        <v>26</v>
      </c>
      <c r="D311" s="196"/>
      <c r="E311" s="196"/>
      <c r="F311" s="196"/>
      <c r="G311" s="196"/>
      <c r="H311" s="196"/>
      <c r="I311" s="196"/>
      <c r="J311" s="196"/>
      <c r="K311" s="196"/>
      <c r="L311" s="196"/>
      <c r="M311" s="196"/>
      <c r="N311" s="196"/>
      <c r="O311" s="119" t="s">
        <v>1520</v>
      </c>
      <c r="P311" s="200">
        <f t="shared" si="42"/>
        <v>26</v>
      </c>
    </row>
    <row r="312" ht="26.25" customHeight="1" spans="1:16">
      <c r="A312" s="19" t="s">
        <v>814</v>
      </c>
      <c r="B312" s="21" t="s">
        <v>1521</v>
      </c>
      <c r="C312" s="191">
        <v>-7.14</v>
      </c>
      <c r="D312" s="196"/>
      <c r="E312" s="196"/>
      <c r="F312" s="196"/>
      <c r="G312" s="196"/>
      <c r="H312" s="196"/>
      <c r="I312" s="196"/>
      <c r="J312" s="196"/>
      <c r="K312" s="196"/>
      <c r="L312" s="196"/>
      <c r="M312" s="196"/>
      <c r="N312" s="196"/>
      <c r="O312" s="22"/>
      <c r="P312" s="200">
        <f t="shared" si="42"/>
        <v>-7.14</v>
      </c>
    </row>
    <row r="313" ht="26.25" customHeight="1" spans="1:16">
      <c r="A313" s="19" t="s">
        <v>814</v>
      </c>
      <c r="B313" s="21" t="s">
        <v>1522</v>
      </c>
      <c r="C313" s="191">
        <v>-7.996</v>
      </c>
      <c r="D313" s="196"/>
      <c r="E313" s="196"/>
      <c r="F313" s="196"/>
      <c r="G313" s="196"/>
      <c r="H313" s="196"/>
      <c r="I313" s="196"/>
      <c r="J313" s="196"/>
      <c r="K313" s="196"/>
      <c r="L313" s="196"/>
      <c r="M313" s="196"/>
      <c r="N313" s="196"/>
      <c r="O313" s="22"/>
      <c r="P313" s="200">
        <f t="shared" si="42"/>
        <v>-7.996</v>
      </c>
    </row>
    <row r="314" ht="26.25" customHeight="1" spans="1:16">
      <c r="A314" s="19" t="s">
        <v>814</v>
      </c>
      <c r="B314" s="21" t="s">
        <v>1416</v>
      </c>
      <c r="C314" s="191">
        <v>1.288</v>
      </c>
      <c r="D314" s="196"/>
      <c r="E314" s="196"/>
      <c r="F314" s="196"/>
      <c r="G314" s="196"/>
      <c r="H314" s="196"/>
      <c r="I314" s="196"/>
      <c r="J314" s="196"/>
      <c r="K314" s="196"/>
      <c r="L314" s="196"/>
      <c r="M314" s="196"/>
      <c r="N314" s="196"/>
      <c r="O314" s="22"/>
      <c r="P314" s="200">
        <f t="shared" si="42"/>
        <v>1.288</v>
      </c>
    </row>
    <row r="315" ht="26.25" customHeight="1" spans="1:16">
      <c r="A315" s="19" t="s">
        <v>814</v>
      </c>
      <c r="B315" s="124" t="s">
        <v>1523</v>
      </c>
      <c r="C315" s="191">
        <v>-12.1</v>
      </c>
      <c r="D315" s="196"/>
      <c r="E315" s="196"/>
      <c r="F315" s="196"/>
      <c r="G315" s="196"/>
      <c r="H315" s="196"/>
      <c r="I315" s="196"/>
      <c r="J315" s="196"/>
      <c r="K315" s="196"/>
      <c r="L315" s="196"/>
      <c r="M315" s="196"/>
      <c r="N315" s="196"/>
      <c r="O315" s="22"/>
      <c r="P315" s="200">
        <f t="shared" si="42"/>
        <v>-12.1</v>
      </c>
    </row>
    <row r="316" ht="26.25" customHeight="1" spans="1:16">
      <c r="A316" s="19" t="s">
        <v>814</v>
      </c>
      <c r="B316" s="124" t="s">
        <v>1524</v>
      </c>
      <c r="C316" s="191">
        <v>-0.27</v>
      </c>
      <c r="D316" s="196"/>
      <c r="E316" s="196"/>
      <c r="F316" s="196"/>
      <c r="G316" s="196"/>
      <c r="H316" s="196"/>
      <c r="I316" s="196"/>
      <c r="J316" s="196"/>
      <c r="K316" s="196"/>
      <c r="L316" s="196"/>
      <c r="M316" s="196"/>
      <c r="N316" s="196"/>
      <c r="O316" s="22"/>
      <c r="P316" s="200">
        <f t="shared" si="42"/>
        <v>-0.27</v>
      </c>
    </row>
    <row r="317" ht="26.25" customHeight="1" spans="1:16">
      <c r="A317" s="80" t="s">
        <v>1216</v>
      </c>
      <c r="B317" s="81" t="s">
        <v>1525</v>
      </c>
      <c r="C317" s="194">
        <f>SUM(C318:C324)</f>
        <v>180.603</v>
      </c>
      <c r="D317" s="194">
        <f t="shared" ref="D317:N317" si="45">SUM(D318:D324)</f>
        <v>0</v>
      </c>
      <c r="E317" s="194">
        <f t="shared" si="45"/>
        <v>0</v>
      </c>
      <c r="F317" s="194">
        <f t="shared" si="45"/>
        <v>0</v>
      </c>
      <c r="G317" s="194">
        <f t="shared" si="45"/>
        <v>0</v>
      </c>
      <c r="H317" s="194">
        <f t="shared" si="45"/>
        <v>0</v>
      </c>
      <c r="I317" s="194">
        <f t="shared" si="45"/>
        <v>0</v>
      </c>
      <c r="J317" s="194">
        <f t="shared" si="45"/>
        <v>0</v>
      </c>
      <c r="K317" s="194">
        <f t="shared" si="45"/>
        <v>0</v>
      </c>
      <c r="L317" s="194">
        <f t="shared" si="45"/>
        <v>0</v>
      </c>
      <c r="M317" s="194">
        <f t="shared" si="45"/>
        <v>0</v>
      </c>
      <c r="N317" s="194">
        <f t="shared" si="45"/>
        <v>0</v>
      </c>
      <c r="O317" s="202"/>
      <c r="P317" s="200">
        <f t="shared" si="42"/>
        <v>180.603</v>
      </c>
    </row>
    <row r="318" ht="26.25" customHeight="1" spans="1:16">
      <c r="A318" s="87" t="s">
        <v>816</v>
      </c>
      <c r="B318" s="21" t="s">
        <v>1470</v>
      </c>
      <c r="C318" s="191">
        <v>40.26</v>
      </c>
      <c r="D318" s="195"/>
      <c r="E318" s="195"/>
      <c r="F318" s="195"/>
      <c r="G318" s="195"/>
      <c r="H318" s="195"/>
      <c r="I318" s="195"/>
      <c r="J318" s="195"/>
      <c r="K318" s="195"/>
      <c r="L318" s="195"/>
      <c r="M318" s="195"/>
      <c r="N318" s="195"/>
      <c r="O318" s="22"/>
      <c r="P318" s="200">
        <f t="shared" si="42"/>
        <v>40.26</v>
      </c>
    </row>
    <row r="319" ht="26.25" customHeight="1" spans="1:16">
      <c r="A319" s="87" t="s">
        <v>816</v>
      </c>
      <c r="B319" s="21" t="s">
        <v>1514</v>
      </c>
      <c r="C319" s="191">
        <v>0.128</v>
      </c>
      <c r="D319" s="196"/>
      <c r="E319" s="196"/>
      <c r="F319" s="196"/>
      <c r="G319" s="196"/>
      <c r="H319" s="196"/>
      <c r="I319" s="196"/>
      <c r="J319" s="196"/>
      <c r="K319" s="196"/>
      <c r="L319" s="196"/>
      <c r="M319" s="196"/>
      <c r="N319" s="196"/>
      <c r="O319" s="22"/>
      <c r="P319" s="200">
        <f t="shared" si="42"/>
        <v>0.128</v>
      </c>
    </row>
    <row r="320" ht="26.25" customHeight="1" spans="1:16">
      <c r="A320" s="87" t="s">
        <v>816</v>
      </c>
      <c r="B320" s="21" t="s">
        <v>1526</v>
      </c>
      <c r="C320" s="191">
        <v>-60</v>
      </c>
      <c r="D320" s="195"/>
      <c r="E320" s="195"/>
      <c r="F320" s="195"/>
      <c r="G320" s="195"/>
      <c r="H320" s="195"/>
      <c r="I320" s="195"/>
      <c r="J320" s="195"/>
      <c r="K320" s="195"/>
      <c r="L320" s="195"/>
      <c r="M320" s="195"/>
      <c r="N320" s="195"/>
      <c r="O320" s="22"/>
      <c r="P320" s="200">
        <f t="shared" si="42"/>
        <v>-60</v>
      </c>
    </row>
    <row r="321" ht="26.25" customHeight="1" spans="1:16">
      <c r="A321" s="87" t="s">
        <v>816</v>
      </c>
      <c r="B321" s="115" t="s">
        <v>1527</v>
      </c>
      <c r="C321" s="191">
        <v>178</v>
      </c>
      <c r="D321" s="196"/>
      <c r="E321" s="196"/>
      <c r="F321" s="196"/>
      <c r="G321" s="196"/>
      <c r="H321" s="196"/>
      <c r="I321" s="196"/>
      <c r="J321" s="196"/>
      <c r="K321" s="196"/>
      <c r="L321" s="196"/>
      <c r="M321" s="196"/>
      <c r="N321" s="196"/>
      <c r="O321" s="22" t="s">
        <v>1528</v>
      </c>
      <c r="P321" s="200">
        <f t="shared" ref="P321:P384" si="46">IF(SUM(D321:N321)=C321,"",C321)</f>
        <v>178</v>
      </c>
    </row>
    <row r="322" ht="26.25" customHeight="1" spans="1:16">
      <c r="A322" s="87" t="s">
        <v>816</v>
      </c>
      <c r="B322" s="21" t="s">
        <v>1522</v>
      </c>
      <c r="C322" s="191">
        <v>6.016</v>
      </c>
      <c r="D322" s="196"/>
      <c r="E322" s="196"/>
      <c r="F322" s="196"/>
      <c r="G322" s="196"/>
      <c r="H322" s="196"/>
      <c r="I322" s="196"/>
      <c r="J322" s="196"/>
      <c r="K322" s="196"/>
      <c r="L322" s="196"/>
      <c r="M322" s="196"/>
      <c r="N322" s="196"/>
      <c r="O322" s="22"/>
      <c r="P322" s="200">
        <f t="shared" si="46"/>
        <v>6.016</v>
      </c>
    </row>
    <row r="323" ht="26.25" customHeight="1" spans="1:16">
      <c r="A323" s="87" t="s">
        <v>816</v>
      </c>
      <c r="B323" s="21" t="s">
        <v>1529</v>
      </c>
      <c r="C323" s="191">
        <v>-1</v>
      </c>
      <c r="D323" s="196"/>
      <c r="E323" s="196"/>
      <c r="F323" s="196"/>
      <c r="G323" s="196"/>
      <c r="H323" s="196"/>
      <c r="I323" s="196"/>
      <c r="J323" s="196"/>
      <c r="K323" s="196"/>
      <c r="L323" s="196"/>
      <c r="M323" s="196"/>
      <c r="N323" s="196"/>
      <c r="O323" s="98"/>
      <c r="P323" s="200">
        <f t="shared" si="46"/>
        <v>-1</v>
      </c>
    </row>
    <row r="324" ht="26.25" customHeight="1" spans="1:16">
      <c r="A324" s="87" t="s">
        <v>816</v>
      </c>
      <c r="B324" s="21" t="s">
        <v>1416</v>
      </c>
      <c r="C324" s="191">
        <v>17.199</v>
      </c>
      <c r="D324" s="196"/>
      <c r="E324" s="196"/>
      <c r="F324" s="196"/>
      <c r="G324" s="196"/>
      <c r="H324" s="196"/>
      <c r="I324" s="196"/>
      <c r="J324" s="196"/>
      <c r="K324" s="196"/>
      <c r="L324" s="196"/>
      <c r="M324" s="196"/>
      <c r="N324" s="196"/>
      <c r="O324" s="127"/>
      <c r="P324" s="200">
        <f t="shared" si="46"/>
        <v>17.199</v>
      </c>
    </row>
    <row r="325" ht="26.25" customHeight="1" spans="1:16">
      <c r="A325" s="80" t="s">
        <v>1216</v>
      </c>
      <c r="B325" s="81" t="s">
        <v>1530</v>
      </c>
      <c r="C325" s="194">
        <f>SUM(C326:C340)</f>
        <v>-522.6327</v>
      </c>
      <c r="D325" s="194">
        <f t="shared" ref="D325:N325" si="47">SUM(D326:D340)</f>
        <v>0</v>
      </c>
      <c r="E325" s="194">
        <f t="shared" si="47"/>
        <v>0</v>
      </c>
      <c r="F325" s="194">
        <f t="shared" si="47"/>
        <v>0</v>
      </c>
      <c r="G325" s="194">
        <f t="shared" si="47"/>
        <v>0</v>
      </c>
      <c r="H325" s="194">
        <f t="shared" si="47"/>
        <v>0</v>
      </c>
      <c r="I325" s="194">
        <f t="shared" si="47"/>
        <v>0</v>
      </c>
      <c r="J325" s="194">
        <f t="shared" si="47"/>
        <v>0</v>
      </c>
      <c r="K325" s="194">
        <f t="shared" si="47"/>
        <v>0</v>
      </c>
      <c r="L325" s="194">
        <f t="shared" si="47"/>
        <v>0</v>
      </c>
      <c r="M325" s="194">
        <f t="shared" si="47"/>
        <v>0</v>
      </c>
      <c r="N325" s="194">
        <f t="shared" si="47"/>
        <v>0</v>
      </c>
      <c r="O325" s="202"/>
      <c r="P325" s="200">
        <f t="shared" si="46"/>
        <v>-522.6327</v>
      </c>
    </row>
    <row r="326" ht="26.25" customHeight="1" spans="1:16">
      <c r="A326" s="87" t="s">
        <v>818</v>
      </c>
      <c r="B326" s="135" t="s">
        <v>1531</v>
      </c>
      <c r="C326" s="191">
        <v>180</v>
      </c>
      <c r="D326" s="196"/>
      <c r="E326" s="196"/>
      <c r="F326" s="196"/>
      <c r="G326" s="196"/>
      <c r="H326" s="196"/>
      <c r="I326" s="196"/>
      <c r="J326" s="196"/>
      <c r="K326" s="196"/>
      <c r="L326" s="196"/>
      <c r="M326" s="196"/>
      <c r="N326" s="196"/>
      <c r="O326" s="119" t="s">
        <v>1532</v>
      </c>
      <c r="P326" s="200">
        <f t="shared" si="46"/>
        <v>180</v>
      </c>
    </row>
    <row r="327" ht="26.25" customHeight="1" spans="1:16">
      <c r="A327" s="19" t="s">
        <v>818</v>
      </c>
      <c r="B327" s="21" t="s">
        <v>1015</v>
      </c>
      <c r="C327" s="191">
        <v>164.4</v>
      </c>
      <c r="D327" s="196"/>
      <c r="E327" s="196"/>
      <c r="F327" s="196"/>
      <c r="G327" s="196"/>
      <c r="H327" s="196"/>
      <c r="I327" s="196"/>
      <c r="J327" s="196"/>
      <c r="K327" s="196"/>
      <c r="L327" s="196"/>
      <c r="M327" s="196"/>
      <c r="N327" s="196"/>
      <c r="O327" s="22"/>
      <c r="P327" s="200">
        <f t="shared" si="46"/>
        <v>164.4</v>
      </c>
    </row>
    <row r="328" ht="26.25" customHeight="1" spans="1:16">
      <c r="A328" s="19" t="s">
        <v>818</v>
      </c>
      <c r="B328" s="115" t="s">
        <v>1254</v>
      </c>
      <c r="C328" s="191">
        <v>3</v>
      </c>
      <c r="D328" s="196"/>
      <c r="E328" s="196"/>
      <c r="F328" s="196"/>
      <c r="G328" s="196"/>
      <c r="H328" s="196"/>
      <c r="I328" s="196"/>
      <c r="J328" s="196"/>
      <c r="K328" s="196"/>
      <c r="L328" s="196"/>
      <c r="M328" s="196"/>
      <c r="N328" s="196"/>
      <c r="O328" s="22" t="s">
        <v>1533</v>
      </c>
      <c r="P328" s="200">
        <f t="shared" si="46"/>
        <v>3</v>
      </c>
    </row>
    <row r="329" ht="26.25" customHeight="1" spans="1:16">
      <c r="A329" s="19" t="s">
        <v>818</v>
      </c>
      <c r="B329" s="21" t="s">
        <v>1534</v>
      </c>
      <c r="C329" s="191">
        <v>-5.56</v>
      </c>
      <c r="D329" s="196"/>
      <c r="E329" s="196"/>
      <c r="F329" s="196"/>
      <c r="G329" s="196"/>
      <c r="H329" s="196"/>
      <c r="I329" s="196"/>
      <c r="J329" s="196"/>
      <c r="K329" s="196"/>
      <c r="L329" s="196"/>
      <c r="M329" s="196"/>
      <c r="N329" s="196"/>
      <c r="O329" s="22"/>
      <c r="P329" s="200">
        <f t="shared" si="46"/>
        <v>-5.56</v>
      </c>
    </row>
    <row r="330" ht="26.25" customHeight="1" spans="1:16">
      <c r="A330" s="19" t="s">
        <v>818</v>
      </c>
      <c r="B330" s="21" t="s">
        <v>1014</v>
      </c>
      <c r="C330" s="191">
        <v>38</v>
      </c>
      <c r="D330" s="196"/>
      <c r="E330" s="196"/>
      <c r="F330" s="196"/>
      <c r="G330" s="196"/>
      <c r="H330" s="196"/>
      <c r="I330" s="196"/>
      <c r="J330" s="196"/>
      <c r="K330" s="196"/>
      <c r="L330" s="196"/>
      <c r="M330" s="196"/>
      <c r="N330" s="196"/>
      <c r="O330" s="22"/>
      <c r="P330" s="200">
        <f t="shared" si="46"/>
        <v>38</v>
      </c>
    </row>
    <row r="331" ht="26.25" customHeight="1" spans="1:16">
      <c r="A331" s="87" t="s">
        <v>818</v>
      </c>
      <c r="B331" s="134" t="s">
        <v>1535</v>
      </c>
      <c r="C331" s="191">
        <v>8</v>
      </c>
      <c r="D331" s="196"/>
      <c r="E331" s="196"/>
      <c r="F331" s="196"/>
      <c r="G331" s="196"/>
      <c r="H331" s="196"/>
      <c r="I331" s="196"/>
      <c r="J331" s="196"/>
      <c r="K331" s="196"/>
      <c r="L331" s="196"/>
      <c r="M331" s="196"/>
      <c r="N331" s="196"/>
      <c r="O331" s="119" t="s">
        <v>1536</v>
      </c>
      <c r="P331" s="200">
        <f t="shared" si="46"/>
        <v>8</v>
      </c>
    </row>
    <row r="332" ht="26.25" customHeight="1" spans="1:16">
      <c r="A332" s="19" t="s">
        <v>818</v>
      </c>
      <c r="B332" s="115" t="s">
        <v>1254</v>
      </c>
      <c r="C332" s="191">
        <v>35</v>
      </c>
      <c r="D332" s="196"/>
      <c r="E332" s="196"/>
      <c r="F332" s="196"/>
      <c r="G332" s="196"/>
      <c r="H332" s="196"/>
      <c r="I332" s="196"/>
      <c r="J332" s="196"/>
      <c r="K332" s="196"/>
      <c r="L332" s="196"/>
      <c r="M332" s="196"/>
      <c r="N332" s="196"/>
      <c r="O332" s="22" t="s">
        <v>1255</v>
      </c>
      <c r="P332" s="200">
        <f t="shared" si="46"/>
        <v>35</v>
      </c>
    </row>
    <row r="333" ht="26.25" customHeight="1" spans="1:16">
      <c r="A333" s="19" t="s">
        <v>818</v>
      </c>
      <c r="B333" s="115" t="s">
        <v>1537</v>
      </c>
      <c r="C333" s="191">
        <v>349</v>
      </c>
      <c r="D333" s="196"/>
      <c r="E333" s="196"/>
      <c r="F333" s="196"/>
      <c r="G333" s="196"/>
      <c r="H333" s="196"/>
      <c r="I333" s="196"/>
      <c r="J333" s="196"/>
      <c r="K333" s="196"/>
      <c r="L333" s="196"/>
      <c r="M333" s="196"/>
      <c r="N333" s="196"/>
      <c r="O333" s="22" t="s">
        <v>1538</v>
      </c>
      <c r="P333" s="200">
        <f t="shared" si="46"/>
        <v>349</v>
      </c>
    </row>
    <row r="334" ht="26.25" customHeight="1" spans="1:16">
      <c r="A334" s="19" t="s">
        <v>818</v>
      </c>
      <c r="B334" s="124" t="s">
        <v>1013</v>
      </c>
      <c r="C334" s="191">
        <v>-71.26</v>
      </c>
      <c r="D334" s="195"/>
      <c r="E334" s="195"/>
      <c r="F334" s="196"/>
      <c r="G334" s="196"/>
      <c r="H334" s="196"/>
      <c r="I334" s="196"/>
      <c r="J334" s="196"/>
      <c r="K334" s="196"/>
      <c r="L334" s="196"/>
      <c r="M334" s="196"/>
      <c r="N334" s="196"/>
      <c r="O334" s="22"/>
      <c r="P334" s="200">
        <f t="shared" si="46"/>
        <v>-71.26</v>
      </c>
    </row>
    <row r="335" ht="26.25" customHeight="1" spans="1:16">
      <c r="A335" s="87" t="s">
        <v>818</v>
      </c>
      <c r="B335" s="21" t="s">
        <v>1016</v>
      </c>
      <c r="C335" s="191">
        <v>368.8873</v>
      </c>
      <c r="D335" s="195"/>
      <c r="E335" s="195"/>
      <c r="F335" s="196"/>
      <c r="G335" s="196"/>
      <c r="H335" s="196"/>
      <c r="I335" s="196"/>
      <c r="J335" s="196"/>
      <c r="K335" s="196"/>
      <c r="L335" s="196"/>
      <c r="M335" s="196"/>
      <c r="N335" s="196"/>
      <c r="O335" s="22" t="s">
        <v>1259</v>
      </c>
      <c r="P335" s="200">
        <f t="shared" si="46"/>
        <v>368.8873</v>
      </c>
    </row>
    <row r="336" ht="26.25" customHeight="1" spans="1:16">
      <c r="A336" s="19" t="s">
        <v>818</v>
      </c>
      <c r="B336" s="21" t="s">
        <v>1014</v>
      </c>
      <c r="C336" s="191">
        <v>-4692</v>
      </c>
      <c r="D336" s="195"/>
      <c r="E336" s="195"/>
      <c r="F336" s="196"/>
      <c r="G336" s="196"/>
      <c r="H336" s="196"/>
      <c r="I336" s="196"/>
      <c r="J336" s="196"/>
      <c r="K336" s="196"/>
      <c r="L336" s="196"/>
      <c r="M336" s="196"/>
      <c r="N336" s="196"/>
      <c r="O336" s="22"/>
      <c r="P336" s="200">
        <f t="shared" si="46"/>
        <v>-4692</v>
      </c>
    </row>
    <row r="337" ht="26.25" customHeight="1" spans="1:16">
      <c r="A337" s="87" t="s">
        <v>818</v>
      </c>
      <c r="B337" s="21" t="s">
        <v>1222</v>
      </c>
      <c r="C337" s="191">
        <v>260</v>
      </c>
      <c r="D337" s="195"/>
      <c r="E337" s="195"/>
      <c r="F337" s="196"/>
      <c r="G337" s="196"/>
      <c r="H337" s="196"/>
      <c r="I337" s="196"/>
      <c r="J337" s="196"/>
      <c r="K337" s="196"/>
      <c r="L337" s="196"/>
      <c r="M337" s="196"/>
      <c r="N337" s="196"/>
      <c r="O337" s="22" t="s">
        <v>1223</v>
      </c>
      <c r="P337" s="200">
        <f t="shared" si="46"/>
        <v>260</v>
      </c>
    </row>
    <row r="338" ht="26.25" customHeight="1" spans="1:16">
      <c r="A338" s="19" t="s">
        <v>818</v>
      </c>
      <c r="B338" s="21" t="s">
        <v>1014</v>
      </c>
      <c r="C338" s="191">
        <v>2400</v>
      </c>
      <c r="D338" s="195"/>
      <c r="E338" s="195"/>
      <c r="F338" s="196"/>
      <c r="G338" s="196"/>
      <c r="H338" s="196"/>
      <c r="I338" s="196"/>
      <c r="J338" s="196"/>
      <c r="K338" s="196"/>
      <c r="L338" s="196"/>
      <c r="M338" s="196"/>
      <c r="N338" s="196"/>
      <c r="O338" s="22" t="s">
        <v>1271</v>
      </c>
      <c r="P338" s="200">
        <f t="shared" si="46"/>
        <v>2400</v>
      </c>
    </row>
    <row r="339" ht="26.25" customHeight="1" spans="1:16">
      <c r="A339" s="19" t="s">
        <v>818</v>
      </c>
      <c r="B339" s="21" t="s">
        <v>1014</v>
      </c>
      <c r="C339" s="191">
        <v>400</v>
      </c>
      <c r="D339" s="196"/>
      <c r="E339" s="196"/>
      <c r="F339" s="196"/>
      <c r="G339" s="196"/>
      <c r="H339" s="196"/>
      <c r="I339" s="196"/>
      <c r="J339" s="196"/>
      <c r="K339" s="196"/>
      <c r="L339" s="196"/>
      <c r="M339" s="196"/>
      <c r="N339" s="196"/>
      <c r="O339" s="22" t="s">
        <v>1539</v>
      </c>
      <c r="P339" s="200">
        <f t="shared" si="46"/>
        <v>400</v>
      </c>
    </row>
    <row r="340" ht="26.25" customHeight="1" spans="1:16">
      <c r="A340" s="19" t="s">
        <v>818</v>
      </c>
      <c r="B340" s="21" t="s">
        <v>1513</v>
      </c>
      <c r="C340" s="191">
        <v>39.9</v>
      </c>
      <c r="D340" s="195"/>
      <c r="E340" s="195"/>
      <c r="F340" s="196"/>
      <c r="G340" s="196"/>
      <c r="H340" s="196"/>
      <c r="I340" s="196"/>
      <c r="J340" s="196"/>
      <c r="K340" s="196"/>
      <c r="L340" s="196"/>
      <c r="M340" s="196"/>
      <c r="N340" s="196"/>
      <c r="O340" s="22"/>
      <c r="P340" s="200">
        <f t="shared" si="46"/>
        <v>39.9</v>
      </c>
    </row>
    <row r="341" ht="26.25" customHeight="1" spans="1:16">
      <c r="A341" s="80" t="s">
        <v>1216</v>
      </c>
      <c r="B341" s="81" t="s">
        <v>1540</v>
      </c>
      <c r="C341" s="194">
        <f>SUM(C342:C348)</f>
        <v>10.71</v>
      </c>
      <c r="D341" s="194">
        <f t="shared" ref="D341:N341" si="48">SUM(D342:D348)</f>
        <v>0</v>
      </c>
      <c r="E341" s="194">
        <f t="shared" si="48"/>
        <v>0</v>
      </c>
      <c r="F341" s="194">
        <f t="shared" si="48"/>
        <v>0</v>
      </c>
      <c r="G341" s="194">
        <f t="shared" si="48"/>
        <v>0</v>
      </c>
      <c r="H341" s="194">
        <f t="shared" si="48"/>
        <v>0</v>
      </c>
      <c r="I341" s="194">
        <f t="shared" si="48"/>
        <v>0</v>
      </c>
      <c r="J341" s="194">
        <f t="shared" si="48"/>
        <v>0</v>
      </c>
      <c r="K341" s="194">
        <f t="shared" si="48"/>
        <v>0</v>
      </c>
      <c r="L341" s="194">
        <f t="shared" si="48"/>
        <v>0</v>
      </c>
      <c r="M341" s="194">
        <f t="shared" si="48"/>
        <v>0</v>
      </c>
      <c r="N341" s="194">
        <f t="shared" si="48"/>
        <v>0</v>
      </c>
      <c r="O341" s="202"/>
      <c r="P341" s="200">
        <f t="shared" si="46"/>
        <v>10.71</v>
      </c>
    </row>
    <row r="342" ht="26.25" customHeight="1" spans="1:16">
      <c r="A342" s="87" t="s">
        <v>820</v>
      </c>
      <c r="B342" s="114" t="s">
        <v>1541</v>
      </c>
      <c r="C342" s="191">
        <v>1.63</v>
      </c>
      <c r="D342" s="195"/>
      <c r="E342" s="195"/>
      <c r="F342" s="196"/>
      <c r="G342" s="196"/>
      <c r="H342" s="196"/>
      <c r="I342" s="196"/>
      <c r="J342" s="196"/>
      <c r="K342" s="196"/>
      <c r="L342" s="196"/>
      <c r="M342" s="196"/>
      <c r="N342" s="196"/>
      <c r="O342" s="119" t="s">
        <v>1542</v>
      </c>
      <c r="P342" s="200">
        <f t="shared" si="46"/>
        <v>1.63</v>
      </c>
    </row>
    <row r="343" ht="26.25" customHeight="1" spans="1:16">
      <c r="A343" s="19" t="s">
        <v>820</v>
      </c>
      <c r="B343" s="21" t="s">
        <v>1543</v>
      </c>
      <c r="C343" s="191">
        <v>-0.98</v>
      </c>
      <c r="D343" s="195"/>
      <c r="E343" s="195"/>
      <c r="F343" s="196"/>
      <c r="G343" s="196"/>
      <c r="H343" s="196"/>
      <c r="I343" s="196"/>
      <c r="J343" s="196"/>
      <c r="K343" s="196"/>
      <c r="L343" s="196"/>
      <c r="M343" s="196"/>
      <c r="N343" s="196"/>
      <c r="O343" s="99"/>
      <c r="P343" s="200">
        <f t="shared" si="46"/>
        <v>-0.98</v>
      </c>
    </row>
    <row r="344" ht="26.25" customHeight="1" spans="1:16">
      <c r="A344" s="19" t="s">
        <v>820</v>
      </c>
      <c r="B344" s="21" t="s">
        <v>1544</v>
      </c>
      <c r="C344" s="191">
        <v>-2.5</v>
      </c>
      <c r="D344" s="196"/>
      <c r="E344" s="196"/>
      <c r="F344" s="196"/>
      <c r="G344" s="196"/>
      <c r="H344" s="196"/>
      <c r="I344" s="196"/>
      <c r="J344" s="196"/>
      <c r="K344" s="196"/>
      <c r="L344" s="196"/>
      <c r="M344" s="196"/>
      <c r="N344" s="196"/>
      <c r="O344" s="22"/>
      <c r="P344" s="200">
        <f t="shared" si="46"/>
        <v>-2.5</v>
      </c>
    </row>
    <row r="345" ht="26.25" customHeight="1" spans="1:16">
      <c r="A345" s="87" t="s">
        <v>820</v>
      </c>
      <c r="B345" s="114" t="s">
        <v>1545</v>
      </c>
      <c r="C345" s="191">
        <v>1</v>
      </c>
      <c r="D345" s="196"/>
      <c r="E345" s="196"/>
      <c r="F345" s="196"/>
      <c r="G345" s="196"/>
      <c r="H345" s="196"/>
      <c r="I345" s="196"/>
      <c r="J345" s="196"/>
      <c r="K345" s="196"/>
      <c r="L345" s="196"/>
      <c r="M345" s="196"/>
      <c r="N345" s="196"/>
      <c r="O345" s="119" t="s">
        <v>1546</v>
      </c>
      <c r="P345" s="200">
        <f t="shared" si="46"/>
        <v>1</v>
      </c>
    </row>
    <row r="346" ht="26.25" customHeight="1" spans="1:16">
      <c r="A346" s="87" t="s">
        <v>820</v>
      </c>
      <c r="B346" s="114" t="s">
        <v>1547</v>
      </c>
      <c r="C346" s="191">
        <v>10</v>
      </c>
      <c r="D346" s="196"/>
      <c r="E346" s="196"/>
      <c r="F346" s="196"/>
      <c r="G346" s="196"/>
      <c r="H346" s="196"/>
      <c r="I346" s="196"/>
      <c r="J346" s="196"/>
      <c r="K346" s="196"/>
      <c r="L346" s="196"/>
      <c r="M346" s="196"/>
      <c r="N346" s="196"/>
      <c r="O346" s="119" t="s">
        <v>1548</v>
      </c>
      <c r="P346" s="200">
        <f t="shared" si="46"/>
        <v>10</v>
      </c>
    </row>
    <row r="347" ht="26.25" customHeight="1" spans="1:16">
      <c r="A347" s="19" t="s">
        <v>820</v>
      </c>
      <c r="B347" s="21" t="s">
        <v>1549</v>
      </c>
      <c r="C347" s="191">
        <v>8.56</v>
      </c>
      <c r="D347" s="196"/>
      <c r="E347" s="196"/>
      <c r="F347" s="196"/>
      <c r="G347" s="196"/>
      <c r="H347" s="196"/>
      <c r="I347" s="196"/>
      <c r="J347" s="196"/>
      <c r="K347" s="196"/>
      <c r="L347" s="196"/>
      <c r="M347" s="196"/>
      <c r="N347" s="196"/>
      <c r="O347" s="119" t="s">
        <v>1361</v>
      </c>
      <c r="P347" s="200">
        <f t="shared" si="46"/>
        <v>8.56</v>
      </c>
    </row>
    <row r="348" ht="26.25" customHeight="1" spans="1:16">
      <c r="A348" s="19" t="s">
        <v>820</v>
      </c>
      <c r="B348" s="21" t="s">
        <v>1355</v>
      </c>
      <c r="C348" s="191">
        <v>-7</v>
      </c>
      <c r="D348" s="195"/>
      <c r="E348" s="195"/>
      <c r="F348" s="195"/>
      <c r="G348" s="195"/>
      <c r="H348" s="195"/>
      <c r="I348" s="195"/>
      <c r="J348" s="195"/>
      <c r="K348" s="195"/>
      <c r="L348" s="195"/>
      <c r="M348" s="195"/>
      <c r="N348" s="195"/>
      <c r="O348" s="22"/>
      <c r="P348" s="200">
        <f t="shared" si="46"/>
        <v>-7</v>
      </c>
    </row>
    <row r="349" ht="26.25" customHeight="1" spans="1:16">
      <c r="A349" s="80" t="s">
        <v>1216</v>
      </c>
      <c r="B349" s="81" t="s">
        <v>1550</v>
      </c>
      <c r="C349" s="194">
        <f>SUM(C350:C352)</f>
        <v>-169</v>
      </c>
      <c r="D349" s="194">
        <f t="shared" ref="D349:N349" si="49">SUM(D350:D352)</f>
        <v>0</v>
      </c>
      <c r="E349" s="194">
        <f t="shared" si="49"/>
        <v>0</v>
      </c>
      <c r="F349" s="194">
        <f t="shared" si="49"/>
        <v>0</v>
      </c>
      <c r="G349" s="194">
        <f t="shared" si="49"/>
        <v>0</v>
      </c>
      <c r="H349" s="194">
        <f t="shared" si="49"/>
        <v>0</v>
      </c>
      <c r="I349" s="194">
        <f t="shared" si="49"/>
        <v>0</v>
      </c>
      <c r="J349" s="194">
        <f t="shared" si="49"/>
        <v>0</v>
      </c>
      <c r="K349" s="194">
        <f t="shared" si="49"/>
        <v>0</v>
      </c>
      <c r="L349" s="194">
        <f t="shared" si="49"/>
        <v>0</v>
      </c>
      <c r="M349" s="194">
        <f t="shared" si="49"/>
        <v>0</v>
      </c>
      <c r="N349" s="194">
        <f t="shared" si="49"/>
        <v>0</v>
      </c>
      <c r="O349" s="202"/>
      <c r="P349" s="200">
        <f t="shared" si="46"/>
        <v>-169</v>
      </c>
    </row>
    <row r="350" ht="26.25" customHeight="1" spans="1:16">
      <c r="A350" s="19" t="s">
        <v>822</v>
      </c>
      <c r="B350" s="115" t="s">
        <v>1551</v>
      </c>
      <c r="C350" s="191">
        <v>38</v>
      </c>
      <c r="D350" s="196"/>
      <c r="E350" s="196"/>
      <c r="F350" s="196"/>
      <c r="G350" s="196"/>
      <c r="H350" s="196"/>
      <c r="I350" s="196"/>
      <c r="J350" s="196"/>
      <c r="K350" s="196"/>
      <c r="L350" s="196"/>
      <c r="M350" s="196"/>
      <c r="N350" s="196"/>
      <c r="O350" s="22" t="s">
        <v>1552</v>
      </c>
      <c r="P350" s="200">
        <f t="shared" si="46"/>
        <v>38</v>
      </c>
    </row>
    <row r="351" ht="26.25" customHeight="1" spans="1:16">
      <c r="A351" s="19" t="s">
        <v>822</v>
      </c>
      <c r="B351" s="21" t="s">
        <v>1553</v>
      </c>
      <c r="C351" s="191">
        <v>-200</v>
      </c>
      <c r="D351" s="195"/>
      <c r="E351" s="195"/>
      <c r="F351" s="196"/>
      <c r="G351" s="196"/>
      <c r="H351" s="196"/>
      <c r="I351" s="196"/>
      <c r="J351" s="196"/>
      <c r="K351" s="196"/>
      <c r="L351" s="196"/>
      <c r="M351" s="196"/>
      <c r="N351" s="196"/>
      <c r="O351" s="22" t="s">
        <v>1259</v>
      </c>
      <c r="P351" s="200">
        <f t="shared" si="46"/>
        <v>-200</v>
      </c>
    </row>
    <row r="352" ht="26.25" customHeight="1" spans="1:16">
      <c r="A352" s="19" t="s">
        <v>822</v>
      </c>
      <c r="B352" s="21" t="s">
        <v>1355</v>
      </c>
      <c r="C352" s="191">
        <v>-7</v>
      </c>
      <c r="D352" s="195"/>
      <c r="E352" s="195"/>
      <c r="F352" s="196"/>
      <c r="G352" s="196"/>
      <c r="H352" s="196"/>
      <c r="I352" s="196"/>
      <c r="J352" s="196"/>
      <c r="K352" s="196"/>
      <c r="L352" s="196"/>
      <c r="M352" s="196"/>
      <c r="N352" s="196"/>
      <c r="O352" s="22"/>
      <c r="P352" s="200">
        <f t="shared" si="46"/>
        <v>-7</v>
      </c>
    </row>
    <row r="353" ht="26.25" customHeight="1" spans="1:16">
      <c r="A353" s="80" t="s">
        <v>1216</v>
      </c>
      <c r="B353" s="81" t="s">
        <v>1554</v>
      </c>
      <c r="C353" s="194">
        <f>SUM(C354:C358)</f>
        <v>-17.45</v>
      </c>
      <c r="D353" s="194">
        <f t="shared" ref="D353:N353" si="50">SUM(D354:D358)</f>
        <v>0</v>
      </c>
      <c r="E353" s="194">
        <f t="shared" si="50"/>
        <v>0</v>
      </c>
      <c r="F353" s="194">
        <f t="shared" si="50"/>
        <v>0</v>
      </c>
      <c r="G353" s="194">
        <f t="shared" si="50"/>
        <v>0</v>
      </c>
      <c r="H353" s="194">
        <f t="shared" si="50"/>
        <v>0</v>
      </c>
      <c r="I353" s="194">
        <f t="shared" si="50"/>
        <v>0</v>
      </c>
      <c r="J353" s="194">
        <f t="shared" si="50"/>
        <v>0</v>
      </c>
      <c r="K353" s="194">
        <f t="shared" si="50"/>
        <v>0</v>
      </c>
      <c r="L353" s="194">
        <f t="shared" si="50"/>
        <v>0</v>
      </c>
      <c r="M353" s="194">
        <f t="shared" si="50"/>
        <v>0</v>
      </c>
      <c r="N353" s="194">
        <f t="shared" si="50"/>
        <v>0</v>
      </c>
      <c r="O353" s="202"/>
      <c r="P353" s="200">
        <f t="shared" si="46"/>
        <v>-17.45</v>
      </c>
    </row>
    <row r="354" ht="26.25" customHeight="1" spans="1:16">
      <c r="A354" s="19" t="s">
        <v>824</v>
      </c>
      <c r="B354" s="21" t="s">
        <v>1555</v>
      </c>
      <c r="C354" s="191">
        <v>-33.5</v>
      </c>
      <c r="D354" s="195"/>
      <c r="E354" s="195"/>
      <c r="F354" s="196"/>
      <c r="G354" s="196"/>
      <c r="H354" s="196"/>
      <c r="I354" s="196"/>
      <c r="J354" s="196"/>
      <c r="K354" s="196"/>
      <c r="L354" s="196"/>
      <c r="M354" s="196"/>
      <c r="N354" s="196"/>
      <c r="O354" s="22"/>
      <c r="P354" s="200">
        <f t="shared" si="46"/>
        <v>-33.5</v>
      </c>
    </row>
    <row r="355" ht="26.25" customHeight="1" spans="1:16">
      <c r="A355" s="19" t="s">
        <v>824</v>
      </c>
      <c r="B355" s="21" t="s">
        <v>972</v>
      </c>
      <c r="C355" s="191">
        <v>18</v>
      </c>
      <c r="D355" s="196"/>
      <c r="E355" s="196"/>
      <c r="F355" s="196"/>
      <c r="G355" s="196"/>
      <c r="H355" s="196"/>
      <c r="I355" s="196"/>
      <c r="J355" s="196"/>
      <c r="K355" s="196"/>
      <c r="L355" s="196"/>
      <c r="M355" s="196"/>
      <c r="N355" s="196"/>
      <c r="O355" s="22"/>
      <c r="P355" s="200">
        <f t="shared" si="46"/>
        <v>18</v>
      </c>
    </row>
    <row r="356" ht="26.25" customHeight="1" spans="1:16">
      <c r="A356" s="19" t="s">
        <v>824</v>
      </c>
      <c r="B356" s="21" t="s">
        <v>1018</v>
      </c>
      <c r="C356" s="191">
        <v>-3.15</v>
      </c>
      <c r="D356" s="196"/>
      <c r="E356" s="196"/>
      <c r="F356" s="196"/>
      <c r="G356" s="196"/>
      <c r="H356" s="196"/>
      <c r="I356" s="196"/>
      <c r="J356" s="196"/>
      <c r="K356" s="196"/>
      <c r="L356" s="196"/>
      <c r="M356" s="196"/>
      <c r="N356" s="196"/>
      <c r="O356" s="22"/>
      <c r="P356" s="200">
        <f t="shared" si="46"/>
        <v>-3.15</v>
      </c>
    </row>
    <row r="357" ht="26.25" customHeight="1" spans="1:16">
      <c r="A357" s="19" t="s">
        <v>824</v>
      </c>
      <c r="B357" s="21" t="s">
        <v>1024</v>
      </c>
      <c r="C357" s="191">
        <v>-1</v>
      </c>
      <c r="D357" s="195"/>
      <c r="E357" s="195"/>
      <c r="F357" s="196"/>
      <c r="G357" s="196"/>
      <c r="H357" s="196"/>
      <c r="I357" s="196"/>
      <c r="J357" s="196"/>
      <c r="K357" s="196"/>
      <c r="L357" s="196"/>
      <c r="M357" s="196"/>
      <c r="N357" s="196"/>
      <c r="O357" s="22"/>
      <c r="P357" s="200">
        <f t="shared" si="46"/>
        <v>-1</v>
      </c>
    </row>
    <row r="358" ht="26.25" customHeight="1" spans="1:16">
      <c r="A358" s="19" t="s">
        <v>824</v>
      </c>
      <c r="B358" s="21" t="s">
        <v>1306</v>
      </c>
      <c r="C358" s="191">
        <v>2.2</v>
      </c>
      <c r="D358" s="195"/>
      <c r="E358" s="195"/>
      <c r="F358" s="196"/>
      <c r="G358" s="196"/>
      <c r="H358" s="196"/>
      <c r="I358" s="196"/>
      <c r="J358" s="196"/>
      <c r="K358" s="196"/>
      <c r="L358" s="196"/>
      <c r="M358" s="196"/>
      <c r="N358" s="196"/>
      <c r="O358" s="22"/>
      <c r="P358" s="200">
        <f t="shared" si="46"/>
        <v>2.2</v>
      </c>
    </row>
    <row r="359" ht="26.25" customHeight="1" spans="1:16">
      <c r="A359" s="80" t="s">
        <v>1216</v>
      </c>
      <c r="B359" s="81" t="s">
        <v>1556</v>
      </c>
      <c r="C359" s="194">
        <f>SUM(C360:C371)</f>
        <v>542.7264</v>
      </c>
      <c r="D359" s="194">
        <f t="shared" ref="D359:N359" si="51">SUM(D360:D371)</f>
        <v>0</v>
      </c>
      <c r="E359" s="194">
        <f t="shared" si="51"/>
        <v>0</v>
      </c>
      <c r="F359" s="194">
        <f t="shared" si="51"/>
        <v>0</v>
      </c>
      <c r="G359" s="194">
        <f t="shared" si="51"/>
        <v>0</v>
      </c>
      <c r="H359" s="194">
        <f t="shared" si="51"/>
        <v>0</v>
      </c>
      <c r="I359" s="194">
        <f t="shared" si="51"/>
        <v>0</v>
      </c>
      <c r="J359" s="194">
        <f t="shared" si="51"/>
        <v>0</v>
      </c>
      <c r="K359" s="194">
        <f t="shared" si="51"/>
        <v>0</v>
      </c>
      <c r="L359" s="194">
        <f t="shared" si="51"/>
        <v>0</v>
      </c>
      <c r="M359" s="194">
        <f t="shared" si="51"/>
        <v>0</v>
      </c>
      <c r="N359" s="194">
        <f t="shared" si="51"/>
        <v>0</v>
      </c>
      <c r="O359" s="202"/>
      <c r="P359" s="200">
        <f t="shared" si="46"/>
        <v>542.7264</v>
      </c>
    </row>
    <row r="360" ht="26.25" customHeight="1" spans="1:16">
      <c r="A360" s="19" t="s">
        <v>826</v>
      </c>
      <c r="B360" s="21" t="s">
        <v>1020</v>
      </c>
      <c r="C360" s="191">
        <v>-5</v>
      </c>
      <c r="D360" s="195"/>
      <c r="E360" s="195"/>
      <c r="F360" s="196"/>
      <c r="G360" s="196"/>
      <c r="H360" s="196"/>
      <c r="I360" s="196"/>
      <c r="J360" s="196"/>
      <c r="K360" s="196"/>
      <c r="L360" s="196"/>
      <c r="M360" s="196"/>
      <c r="N360" s="196"/>
      <c r="O360" s="137"/>
      <c r="P360" s="200">
        <f t="shared" si="46"/>
        <v>-5</v>
      </c>
    </row>
    <row r="361" ht="26.25" customHeight="1" spans="1:16">
      <c r="A361" s="19" t="s">
        <v>826</v>
      </c>
      <c r="B361" s="21" t="s">
        <v>1557</v>
      </c>
      <c r="C361" s="191">
        <v>-100</v>
      </c>
      <c r="D361" s="195"/>
      <c r="E361" s="195"/>
      <c r="F361" s="196"/>
      <c r="G361" s="196"/>
      <c r="H361" s="196"/>
      <c r="I361" s="196"/>
      <c r="J361" s="196"/>
      <c r="K361" s="196"/>
      <c r="L361" s="196"/>
      <c r="M361" s="196"/>
      <c r="N361" s="196"/>
      <c r="O361" s="99"/>
      <c r="P361" s="200">
        <f t="shared" si="46"/>
        <v>-100</v>
      </c>
    </row>
    <row r="362" ht="26.25" customHeight="1" spans="1:16">
      <c r="A362" s="19" t="s">
        <v>826</v>
      </c>
      <c r="B362" s="21" t="s">
        <v>1022</v>
      </c>
      <c r="C362" s="191">
        <f>-5+1.17</f>
        <v>-3.83</v>
      </c>
      <c r="D362" s="195"/>
      <c r="E362" s="195"/>
      <c r="F362" s="196"/>
      <c r="G362" s="196"/>
      <c r="H362" s="196"/>
      <c r="I362" s="196"/>
      <c r="J362" s="196"/>
      <c r="K362" s="196"/>
      <c r="L362" s="196"/>
      <c r="M362" s="196"/>
      <c r="N362" s="196"/>
      <c r="O362" s="22"/>
      <c r="P362" s="200">
        <f t="shared" si="46"/>
        <v>-3.83</v>
      </c>
    </row>
    <row r="363" ht="26.25" customHeight="1" spans="1:16">
      <c r="A363" s="19" t="s">
        <v>826</v>
      </c>
      <c r="B363" s="21" t="s">
        <v>1558</v>
      </c>
      <c r="C363" s="191">
        <v>-18.8</v>
      </c>
      <c r="D363" s="195"/>
      <c r="E363" s="195"/>
      <c r="F363" s="196"/>
      <c r="G363" s="196"/>
      <c r="H363" s="196"/>
      <c r="I363" s="196"/>
      <c r="J363" s="196"/>
      <c r="K363" s="196"/>
      <c r="L363" s="196"/>
      <c r="M363" s="196"/>
      <c r="N363" s="196"/>
      <c r="O363" s="138"/>
      <c r="P363" s="200">
        <f t="shared" si="46"/>
        <v>-18.8</v>
      </c>
    </row>
    <row r="364" ht="26.25" customHeight="1" spans="1:16">
      <c r="A364" s="19" t="s">
        <v>826</v>
      </c>
      <c r="B364" s="21" t="s">
        <v>1306</v>
      </c>
      <c r="C364" s="191">
        <v>4.4</v>
      </c>
      <c r="D364" s="195"/>
      <c r="E364" s="195"/>
      <c r="F364" s="196"/>
      <c r="G364" s="196"/>
      <c r="H364" s="196"/>
      <c r="I364" s="196"/>
      <c r="J364" s="196"/>
      <c r="K364" s="196"/>
      <c r="L364" s="196"/>
      <c r="M364" s="196"/>
      <c r="N364" s="196"/>
      <c r="O364" s="22"/>
      <c r="P364" s="200">
        <f t="shared" si="46"/>
        <v>4.4</v>
      </c>
    </row>
    <row r="365" ht="26.25" customHeight="1" spans="1:16">
      <c r="A365" s="87" t="s">
        <v>826</v>
      </c>
      <c r="B365" s="124" t="s">
        <v>1559</v>
      </c>
      <c r="C365" s="191">
        <v>20</v>
      </c>
      <c r="D365" s="195"/>
      <c r="E365" s="195"/>
      <c r="F365" s="196"/>
      <c r="G365" s="196"/>
      <c r="H365" s="196"/>
      <c r="I365" s="196"/>
      <c r="J365" s="196"/>
      <c r="K365" s="196"/>
      <c r="L365" s="196"/>
      <c r="M365" s="196"/>
      <c r="N365" s="196"/>
      <c r="O365" s="22" t="s">
        <v>1560</v>
      </c>
      <c r="P365" s="200">
        <f t="shared" si="46"/>
        <v>20</v>
      </c>
    </row>
    <row r="366" ht="26.25" customHeight="1" spans="1:16">
      <c r="A366" s="87" t="s">
        <v>826</v>
      </c>
      <c r="B366" s="114" t="s">
        <v>1561</v>
      </c>
      <c r="C366" s="191">
        <v>90.0053</v>
      </c>
      <c r="D366" s="195"/>
      <c r="E366" s="195"/>
      <c r="F366" s="196"/>
      <c r="G366" s="196"/>
      <c r="H366" s="196"/>
      <c r="I366" s="196"/>
      <c r="J366" s="196"/>
      <c r="K366" s="196"/>
      <c r="L366" s="196"/>
      <c r="M366" s="196"/>
      <c r="N366" s="196"/>
      <c r="O366" s="139" t="s">
        <v>1562</v>
      </c>
      <c r="P366" s="200">
        <f t="shared" si="46"/>
        <v>90.0053</v>
      </c>
    </row>
    <row r="367" ht="26.25" customHeight="1" spans="1:16">
      <c r="A367" s="19" t="s">
        <v>826</v>
      </c>
      <c r="B367" s="21" t="s">
        <v>1416</v>
      </c>
      <c r="C367" s="191">
        <f>28.7007+14.7504</f>
        <v>43.4511</v>
      </c>
      <c r="D367" s="196"/>
      <c r="E367" s="196"/>
      <c r="F367" s="196"/>
      <c r="G367" s="196"/>
      <c r="H367" s="196"/>
      <c r="I367" s="196"/>
      <c r="J367" s="196"/>
      <c r="K367" s="196"/>
      <c r="L367" s="196"/>
      <c r="M367" s="196"/>
      <c r="N367" s="196"/>
      <c r="O367" s="127"/>
      <c r="P367" s="200">
        <f t="shared" si="46"/>
        <v>43.4511</v>
      </c>
    </row>
    <row r="368" ht="26.25" customHeight="1" spans="1:16">
      <c r="A368" s="87" t="s">
        <v>826</v>
      </c>
      <c r="B368" s="114" t="s">
        <v>1563</v>
      </c>
      <c r="C368" s="191">
        <v>7.5</v>
      </c>
      <c r="D368" s="195"/>
      <c r="E368" s="195"/>
      <c r="F368" s="196"/>
      <c r="G368" s="196"/>
      <c r="H368" s="196"/>
      <c r="I368" s="196"/>
      <c r="J368" s="196"/>
      <c r="K368" s="196"/>
      <c r="L368" s="196"/>
      <c r="M368" s="196"/>
      <c r="N368" s="196"/>
      <c r="O368" s="119" t="s">
        <v>1564</v>
      </c>
      <c r="P368" s="200">
        <f t="shared" si="46"/>
        <v>7.5</v>
      </c>
    </row>
    <row r="369" ht="26.25" customHeight="1" spans="1:16">
      <c r="A369" s="87" t="s">
        <v>826</v>
      </c>
      <c r="B369" s="21" t="s">
        <v>1565</v>
      </c>
      <c r="C369" s="191">
        <v>425</v>
      </c>
      <c r="D369" s="195"/>
      <c r="E369" s="195"/>
      <c r="F369" s="196"/>
      <c r="G369" s="196"/>
      <c r="H369" s="196"/>
      <c r="I369" s="196"/>
      <c r="J369" s="196"/>
      <c r="K369" s="196"/>
      <c r="L369" s="196"/>
      <c r="M369" s="196"/>
      <c r="N369" s="196"/>
      <c r="O369" s="22" t="s">
        <v>1566</v>
      </c>
      <c r="P369" s="200">
        <f t="shared" si="46"/>
        <v>425</v>
      </c>
    </row>
    <row r="370" ht="26.25" customHeight="1" spans="1:16">
      <c r="A370" s="87" t="s">
        <v>826</v>
      </c>
      <c r="B370" s="115" t="s">
        <v>1567</v>
      </c>
      <c r="C370" s="191">
        <v>40</v>
      </c>
      <c r="D370" s="195"/>
      <c r="E370" s="195"/>
      <c r="F370" s="196"/>
      <c r="G370" s="196"/>
      <c r="H370" s="196"/>
      <c r="I370" s="196"/>
      <c r="J370" s="196"/>
      <c r="K370" s="196"/>
      <c r="L370" s="196"/>
      <c r="M370" s="196"/>
      <c r="N370" s="196"/>
      <c r="O370" s="22" t="s">
        <v>1568</v>
      </c>
      <c r="P370" s="200">
        <f t="shared" si="46"/>
        <v>40</v>
      </c>
    </row>
    <row r="371" ht="26.25" customHeight="1" spans="1:16">
      <c r="A371" s="87" t="s">
        <v>826</v>
      </c>
      <c r="B371" s="115" t="s">
        <v>1569</v>
      </c>
      <c r="C371" s="191">
        <v>40</v>
      </c>
      <c r="D371" s="195"/>
      <c r="E371" s="195"/>
      <c r="F371" s="196"/>
      <c r="G371" s="196"/>
      <c r="H371" s="196"/>
      <c r="I371" s="196"/>
      <c r="J371" s="196"/>
      <c r="K371" s="196"/>
      <c r="L371" s="196"/>
      <c r="M371" s="196"/>
      <c r="N371" s="196"/>
      <c r="O371" s="110" t="s">
        <v>1570</v>
      </c>
      <c r="P371" s="200">
        <f t="shared" si="46"/>
        <v>40</v>
      </c>
    </row>
    <row r="372" ht="26.25" customHeight="1" spans="1:16">
      <c r="A372" s="80" t="s">
        <v>1216</v>
      </c>
      <c r="B372" s="81" t="s">
        <v>1571</v>
      </c>
      <c r="C372" s="194">
        <f>SUM(C373:C375)</f>
        <v>130.4</v>
      </c>
      <c r="D372" s="194">
        <f t="shared" ref="D372:N372" si="52">SUM(D373:D375)</f>
        <v>0</v>
      </c>
      <c r="E372" s="194">
        <f t="shared" si="52"/>
        <v>0</v>
      </c>
      <c r="F372" s="194">
        <f t="shared" si="52"/>
        <v>0</v>
      </c>
      <c r="G372" s="194">
        <f t="shared" si="52"/>
        <v>0</v>
      </c>
      <c r="H372" s="194">
        <f t="shared" si="52"/>
        <v>0</v>
      </c>
      <c r="I372" s="194">
        <f t="shared" si="52"/>
        <v>0</v>
      </c>
      <c r="J372" s="194">
        <f t="shared" si="52"/>
        <v>0</v>
      </c>
      <c r="K372" s="194">
        <f t="shared" si="52"/>
        <v>0</v>
      </c>
      <c r="L372" s="194">
        <f t="shared" si="52"/>
        <v>0</v>
      </c>
      <c r="M372" s="194">
        <f t="shared" si="52"/>
        <v>0</v>
      </c>
      <c r="N372" s="194">
        <f t="shared" si="52"/>
        <v>0</v>
      </c>
      <c r="O372" s="202"/>
      <c r="P372" s="200">
        <f t="shared" si="46"/>
        <v>130.4</v>
      </c>
    </row>
    <row r="373" ht="26.25" customHeight="1" spans="1:16">
      <c r="A373" s="19" t="s">
        <v>828</v>
      </c>
      <c r="B373" s="115" t="s">
        <v>1384</v>
      </c>
      <c r="C373" s="191">
        <v>25</v>
      </c>
      <c r="D373" s="195"/>
      <c r="E373" s="195"/>
      <c r="F373" s="196"/>
      <c r="G373" s="196"/>
      <c r="H373" s="196"/>
      <c r="I373" s="196"/>
      <c r="J373" s="196"/>
      <c r="K373" s="196"/>
      <c r="L373" s="196"/>
      <c r="M373" s="196"/>
      <c r="N373" s="196"/>
      <c r="O373" s="22" t="s">
        <v>1385</v>
      </c>
      <c r="P373" s="200">
        <f t="shared" si="46"/>
        <v>25</v>
      </c>
    </row>
    <row r="374" ht="26.25" customHeight="1" spans="1:16">
      <c r="A374" s="19" t="s">
        <v>828</v>
      </c>
      <c r="B374" s="21" t="s">
        <v>1572</v>
      </c>
      <c r="C374" s="191">
        <v>50</v>
      </c>
      <c r="D374" s="195"/>
      <c r="E374" s="195"/>
      <c r="F374" s="196"/>
      <c r="G374" s="196"/>
      <c r="H374" s="196"/>
      <c r="I374" s="196"/>
      <c r="J374" s="196"/>
      <c r="K374" s="196"/>
      <c r="L374" s="196"/>
      <c r="M374" s="196"/>
      <c r="N374" s="196"/>
      <c r="O374" s="22"/>
      <c r="P374" s="200">
        <f t="shared" si="46"/>
        <v>50</v>
      </c>
    </row>
    <row r="375" ht="26.25" customHeight="1" spans="1:16">
      <c r="A375" s="87" t="s">
        <v>828</v>
      </c>
      <c r="B375" s="114" t="s">
        <v>1396</v>
      </c>
      <c r="C375" s="191">
        <v>55.4</v>
      </c>
      <c r="D375" s="195"/>
      <c r="E375" s="195"/>
      <c r="F375" s="196"/>
      <c r="G375" s="196"/>
      <c r="H375" s="196"/>
      <c r="I375" s="196"/>
      <c r="J375" s="196"/>
      <c r="K375" s="196"/>
      <c r="L375" s="196"/>
      <c r="M375" s="196"/>
      <c r="N375" s="196"/>
      <c r="O375" s="119" t="s">
        <v>1397</v>
      </c>
      <c r="P375" s="200">
        <f t="shared" si="46"/>
        <v>55.4</v>
      </c>
    </row>
    <row r="376" ht="26.25" customHeight="1" spans="1:16">
      <c r="A376" s="80" t="s">
        <v>1216</v>
      </c>
      <c r="B376" s="81" t="s">
        <v>1573</v>
      </c>
      <c r="C376" s="194">
        <f>SUM(C377:C381)</f>
        <v>327.5</v>
      </c>
      <c r="D376" s="194">
        <f t="shared" ref="D376:N376" si="53">SUM(D377:D381)</f>
        <v>0</v>
      </c>
      <c r="E376" s="194">
        <f t="shared" si="53"/>
        <v>0</v>
      </c>
      <c r="F376" s="194">
        <f t="shared" si="53"/>
        <v>0</v>
      </c>
      <c r="G376" s="194">
        <f t="shared" si="53"/>
        <v>0</v>
      </c>
      <c r="H376" s="194">
        <f t="shared" si="53"/>
        <v>0</v>
      </c>
      <c r="I376" s="194">
        <f t="shared" si="53"/>
        <v>0</v>
      </c>
      <c r="J376" s="194">
        <f t="shared" si="53"/>
        <v>0</v>
      </c>
      <c r="K376" s="194">
        <f t="shared" si="53"/>
        <v>0</v>
      </c>
      <c r="L376" s="194">
        <f t="shared" si="53"/>
        <v>0</v>
      </c>
      <c r="M376" s="194">
        <f t="shared" si="53"/>
        <v>0</v>
      </c>
      <c r="N376" s="194">
        <f t="shared" si="53"/>
        <v>0</v>
      </c>
      <c r="O376" s="202"/>
      <c r="P376" s="200">
        <f t="shared" si="46"/>
        <v>327.5</v>
      </c>
    </row>
    <row r="377" ht="26.25" customHeight="1" spans="1:16">
      <c r="A377" s="19" t="s">
        <v>830</v>
      </c>
      <c r="B377" s="21" t="s">
        <v>1574</v>
      </c>
      <c r="C377" s="191">
        <v>-3.5</v>
      </c>
      <c r="D377" s="196"/>
      <c r="E377" s="196"/>
      <c r="F377" s="196"/>
      <c r="G377" s="196"/>
      <c r="H377" s="196"/>
      <c r="I377" s="196"/>
      <c r="J377" s="196"/>
      <c r="K377" s="196"/>
      <c r="L377" s="196"/>
      <c r="M377" s="196"/>
      <c r="N377" s="196"/>
      <c r="O377" s="22"/>
      <c r="P377" s="200">
        <f t="shared" si="46"/>
        <v>-3.5</v>
      </c>
    </row>
    <row r="378" ht="26.25" customHeight="1" spans="1:16">
      <c r="A378" s="19" t="s">
        <v>830</v>
      </c>
      <c r="B378" s="21" t="s">
        <v>1575</v>
      </c>
      <c r="C378" s="191">
        <v>-4</v>
      </c>
      <c r="D378" s="196"/>
      <c r="E378" s="196"/>
      <c r="F378" s="196"/>
      <c r="G378" s="196"/>
      <c r="H378" s="196"/>
      <c r="I378" s="196"/>
      <c r="J378" s="196"/>
      <c r="K378" s="196"/>
      <c r="L378" s="196"/>
      <c r="M378" s="196"/>
      <c r="N378" s="196"/>
      <c r="O378" s="22"/>
      <c r="P378" s="200">
        <f t="shared" si="46"/>
        <v>-4</v>
      </c>
    </row>
    <row r="379" ht="26.25" customHeight="1" spans="1:16">
      <c r="A379" s="19" t="s">
        <v>830</v>
      </c>
      <c r="B379" s="21" t="s">
        <v>1306</v>
      </c>
      <c r="C379" s="191">
        <v>4.4</v>
      </c>
      <c r="D379" s="196"/>
      <c r="E379" s="196"/>
      <c r="F379" s="196"/>
      <c r="G379" s="196"/>
      <c r="H379" s="196"/>
      <c r="I379" s="196"/>
      <c r="J379" s="196"/>
      <c r="K379" s="196"/>
      <c r="L379" s="196"/>
      <c r="M379" s="196"/>
      <c r="N379" s="196"/>
      <c r="O379" s="22"/>
      <c r="P379" s="200">
        <f t="shared" si="46"/>
        <v>4.4</v>
      </c>
    </row>
    <row r="380" ht="26.25" customHeight="1" spans="1:16">
      <c r="A380" s="19" t="s">
        <v>830</v>
      </c>
      <c r="B380" s="21" t="s">
        <v>1513</v>
      </c>
      <c r="C380" s="191">
        <v>310.6</v>
      </c>
      <c r="D380" s="196"/>
      <c r="E380" s="196"/>
      <c r="F380" s="196"/>
      <c r="G380" s="196"/>
      <c r="H380" s="196"/>
      <c r="I380" s="196"/>
      <c r="J380" s="196"/>
      <c r="K380" s="196"/>
      <c r="L380" s="196"/>
      <c r="M380" s="196"/>
      <c r="N380" s="196"/>
      <c r="O380" s="22" t="s">
        <v>1259</v>
      </c>
      <c r="P380" s="200">
        <f t="shared" si="46"/>
        <v>310.6</v>
      </c>
    </row>
    <row r="381" ht="26.25" customHeight="1" spans="1:16">
      <c r="A381" s="19" t="s">
        <v>830</v>
      </c>
      <c r="B381" s="21" t="s">
        <v>1026</v>
      </c>
      <c r="C381" s="191">
        <v>20</v>
      </c>
      <c r="D381" s="196"/>
      <c r="E381" s="196"/>
      <c r="F381" s="196"/>
      <c r="G381" s="196"/>
      <c r="H381" s="196"/>
      <c r="I381" s="196"/>
      <c r="J381" s="196"/>
      <c r="K381" s="196"/>
      <c r="L381" s="196"/>
      <c r="M381" s="196"/>
      <c r="N381" s="196"/>
      <c r="O381" s="22"/>
      <c r="P381" s="200">
        <f t="shared" si="46"/>
        <v>20</v>
      </c>
    </row>
    <row r="382" ht="26.25" customHeight="1" spans="1:16">
      <c r="A382" s="80" t="s">
        <v>1216</v>
      </c>
      <c r="B382" s="81" t="s">
        <v>1173</v>
      </c>
      <c r="C382" s="194">
        <f>SUM(C383:C398)</f>
        <v>7713.84</v>
      </c>
      <c r="D382" s="194">
        <f t="shared" ref="D382:N382" si="54">SUM(D383:D398)</f>
        <v>0</v>
      </c>
      <c r="E382" s="194">
        <f t="shared" si="54"/>
        <v>20</v>
      </c>
      <c r="F382" s="194">
        <f t="shared" si="54"/>
        <v>0</v>
      </c>
      <c r="G382" s="194">
        <f t="shared" si="54"/>
        <v>0</v>
      </c>
      <c r="H382" s="194">
        <f t="shared" si="54"/>
        <v>0</v>
      </c>
      <c r="I382" s="194">
        <f t="shared" si="54"/>
        <v>0</v>
      </c>
      <c r="J382" s="194">
        <f t="shared" si="54"/>
        <v>0</v>
      </c>
      <c r="K382" s="194">
        <f t="shared" si="54"/>
        <v>0</v>
      </c>
      <c r="L382" s="194">
        <f t="shared" si="54"/>
        <v>0</v>
      </c>
      <c r="M382" s="194">
        <f t="shared" si="54"/>
        <v>0</v>
      </c>
      <c r="N382" s="194">
        <f t="shared" si="54"/>
        <v>0</v>
      </c>
      <c r="O382" s="202"/>
      <c r="P382" s="200">
        <f t="shared" si="46"/>
        <v>7713.84</v>
      </c>
    </row>
    <row r="383" ht="26.25" customHeight="1" spans="1:16">
      <c r="A383" s="19" t="s">
        <v>832</v>
      </c>
      <c r="B383" s="21" t="s">
        <v>1306</v>
      </c>
      <c r="C383" s="191">
        <v>4.4</v>
      </c>
      <c r="D383" s="196"/>
      <c r="E383" s="196"/>
      <c r="F383" s="196"/>
      <c r="G383" s="196"/>
      <c r="H383" s="196"/>
      <c r="I383" s="196"/>
      <c r="J383" s="196"/>
      <c r="K383" s="196"/>
      <c r="L383" s="196"/>
      <c r="M383" s="196"/>
      <c r="N383" s="196"/>
      <c r="O383" s="22"/>
      <c r="P383" s="200">
        <f t="shared" si="46"/>
        <v>4.4</v>
      </c>
    </row>
    <row r="384" ht="26.25" customHeight="1" spans="1:16">
      <c r="A384" s="19" t="s">
        <v>832</v>
      </c>
      <c r="B384" s="21" t="s">
        <v>1513</v>
      </c>
      <c r="C384" s="191">
        <v>5.49</v>
      </c>
      <c r="D384" s="196"/>
      <c r="E384" s="196"/>
      <c r="F384" s="196"/>
      <c r="G384" s="196"/>
      <c r="H384" s="196"/>
      <c r="I384" s="196"/>
      <c r="J384" s="196"/>
      <c r="K384" s="196"/>
      <c r="L384" s="196"/>
      <c r="M384" s="196"/>
      <c r="N384" s="196"/>
      <c r="O384" s="22"/>
      <c r="P384" s="200">
        <f t="shared" si="46"/>
        <v>5.49</v>
      </c>
    </row>
    <row r="385" ht="26.25" customHeight="1" spans="1:16">
      <c r="A385" s="19" t="s">
        <v>832</v>
      </c>
      <c r="B385" s="115" t="s">
        <v>1384</v>
      </c>
      <c r="C385" s="191">
        <v>150</v>
      </c>
      <c r="D385" s="196"/>
      <c r="E385" s="196"/>
      <c r="F385" s="196"/>
      <c r="G385" s="196"/>
      <c r="H385" s="196"/>
      <c r="I385" s="196"/>
      <c r="J385" s="196"/>
      <c r="K385" s="196"/>
      <c r="L385" s="196"/>
      <c r="M385" s="196"/>
      <c r="N385" s="196"/>
      <c r="O385" s="22" t="s">
        <v>1385</v>
      </c>
      <c r="P385" s="200">
        <f t="shared" ref="P385:P397" si="55">IF(SUM(D385:N385)=C385,"",C385)</f>
        <v>150</v>
      </c>
    </row>
    <row r="386" ht="26.25" customHeight="1" spans="1:16">
      <c r="A386" s="19" t="s">
        <v>832</v>
      </c>
      <c r="B386" s="21" t="s">
        <v>1576</v>
      </c>
      <c r="C386" s="191">
        <v>6.75</v>
      </c>
      <c r="D386" s="196"/>
      <c r="E386" s="196"/>
      <c r="F386" s="196"/>
      <c r="G386" s="196"/>
      <c r="H386" s="196"/>
      <c r="I386" s="196"/>
      <c r="J386" s="196"/>
      <c r="K386" s="196"/>
      <c r="L386" s="196"/>
      <c r="M386" s="196"/>
      <c r="N386" s="196"/>
      <c r="O386" s="22"/>
      <c r="P386" s="200">
        <f t="shared" si="55"/>
        <v>6.75</v>
      </c>
    </row>
    <row r="387" ht="26.25" customHeight="1" spans="1:16">
      <c r="A387" s="87" t="s">
        <v>832</v>
      </c>
      <c r="B387" s="114" t="s">
        <v>1577</v>
      </c>
      <c r="C387" s="191">
        <v>1000</v>
      </c>
      <c r="D387" s="196"/>
      <c r="E387" s="196"/>
      <c r="F387" s="196"/>
      <c r="G387" s="196"/>
      <c r="H387" s="196"/>
      <c r="I387" s="196"/>
      <c r="J387" s="196"/>
      <c r="K387" s="196"/>
      <c r="L387" s="196"/>
      <c r="M387" s="196"/>
      <c r="N387" s="196"/>
      <c r="O387" s="119" t="s">
        <v>1578</v>
      </c>
      <c r="P387" s="200">
        <f t="shared" si="55"/>
        <v>1000</v>
      </c>
    </row>
    <row r="388" ht="26.25" customHeight="1" spans="1:16">
      <c r="A388" s="19" t="s">
        <v>832</v>
      </c>
      <c r="B388" s="115" t="s">
        <v>1579</v>
      </c>
      <c r="C388" s="191">
        <v>558</v>
      </c>
      <c r="D388" s="196"/>
      <c r="E388" s="196"/>
      <c r="F388" s="196"/>
      <c r="G388" s="196"/>
      <c r="H388" s="196"/>
      <c r="I388" s="196"/>
      <c r="J388" s="196"/>
      <c r="K388" s="196"/>
      <c r="L388" s="196"/>
      <c r="M388" s="196"/>
      <c r="N388" s="196"/>
      <c r="O388" s="127" t="s">
        <v>1580</v>
      </c>
      <c r="P388" s="200">
        <f t="shared" si="55"/>
        <v>558</v>
      </c>
    </row>
    <row r="389" ht="26.25" customHeight="1" spans="1:16">
      <c r="A389" s="19" t="s">
        <v>832</v>
      </c>
      <c r="B389" s="140" t="s">
        <v>1581</v>
      </c>
      <c r="C389" s="191">
        <v>300</v>
      </c>
      <c r="D389" s="196"/>
      <c r="E389" s="196"/>
      <c r="F389" s="196"/>
      <c r="G389" s="196"/>
      <c r="H389" s="196"/>
      <c r="I389" s="196"/>
      <c r="J389" s="196"/>
      <c r="K389" s="196"/>
      <c r="L389" s="196"/>
      <c r="M389" s="196"/>
      <c r="N389" s="196"/>
      <c r="O389" s="127" t="s">
        <v>1582</v>
      </c>
      <c r="P389" s="200">
        <f t="shared" si="55"/>
        <v>300</v>
      </c>
    </row>
    <row r="390" ht="26.25" customHeight="1" spans="1:16">
      <c r="A390" s="19" t="s">
        <v>832</v>
      </c>
      <c r="B390" s="140" t="s">
        <v>1581</v>
      </c>
      <c r="C390" s="191">
        <v>500</v>
      </c>
      <c r="D390" s="196"/>
      <c r="E390" s="196"/>
      <c r="F390" s="196"/>
      <c r="G390" s="196"/>
      <c r="H390" s="196"/>
      <c r="I390" s="196"/>
      <c r="J390" s="196"/>
      <c r="K390" s="196"/>
      <c r="L390" s="196"/>
      <c r="M390" s="196"/>
      <c r="N390" s="196"/>
      <c r="O390" s="127" t="s">
        <v>1582</v>
      </c>
      <c r="P390" s="200">
        <f t="shared" si="55"/>
        <v>500</v>
      </c>
    </row>
    <row r="391" ht="26.25" customHeight="1" spans="1:16">
      <c r="A391" s="19" t="s">
        <v>832</v>
      </c>
      <c r="B391" s="21" t="s">
        <v>1030</v>
      </c>
      <c r="C391" s="191">
        <v>-6000</v>
      </c>
      <c r="D391" s="196"/>
      <c r="E391" s="196"/>
      <c r="F391" s="196"/>
      <c r="G391" s="196"/>
      <c r="H391" s="196"/>
      <c r="I391" s="196"/>
      <c r="J391" s="196"/>
      <c r="K391" s="196"/>
      <c r="L391" s="196"/>
      <c r="M391" s="196"/>
      <c r="N391" s="196"/>
      <c r="O391" s="22" t="s">
        <v>1259</v>
      </c>
      <c r="P391" s="200">
        <f t="shared" si="55"/>
        <v>-6000</v>
      </c>
    </row>
    <row r="392" ht="26.25" customHeight="1" spans="1:16">
      <c r="A392" s="19" t="s">
        <v>832</v>
      </c>
      <c r="B392" s="21" t="s">
        <v>1583</v>
      </c>
      <c r="C392" s="191">
        <v>3000</v>
      </c>
      <c r="D392" s="196"/>
      <c r="E392" s="196"/>
      <c r="F392" s="196"/>
      <c r="G392" s="196"/>
      <c r="H392" s="196"/>
      <c r="I392" s="196"/>
      <c r="J392" s="196"/>
      <c r="K392" s="196"/>
      <c r="L392" s="196"/>
      <c r="M392" s="196"/>
      <c r="N392" s="196"/>
      <c r="O392" s="22"/>
      <c r="P392" s="200">
        <f t="shared" si="55"/>
        <v>3000</v>
      </c>
    </row>
    <row r="393" ht="26.25" customHeight="1" spans="1:16">
      <c r="A393" s="19" t="s">
        <v>832</v>
      </c>
      <c r="B393" s="21" t="s">
        <v>1584</v>
      </c>
      <c r="C393" s="191">
        <v>-4.8</v>
      </c>
      <c r="D393" s="196"/>
      <c r="E393" s="196"/>
      <c r="F393" s="196"/>
      <c r="G393" s="196"/>
      <c r="H393" s="196"/>
      <c r="I393" s="196"/>
      <c r="J393" s="196"/>
      <c r="K393" s="196"/>
      <c r="L393" s="196"/>
      <c r="M393" s="196"/>
      <c r="N393" s="196"/>
      <c r="O393" s="22"/>
      <c r="P393" s="200">
        <f t="shared" si="55"/>
        <v>-4.8</v>
      </c>
    </row>
    <row r="394" ht="26.25" customHeight="1" spans="1:16">
      <c r="A394" s="87" t="s">
        <v>832</v>
      </c>
      <c r="B394" s="114" t="s">
        <v>1585</v>
      </c>
      <c r="C394" s="191">
        <v>70</v>
      </c>
      <c r="D394" s="196"/>
      <c r="E394" s="196"/>
      <c r="F394" s="196"/>
      <c r="G394" s="196"/>
      <c r="H394" s="196"/>
      <c r="I394" s="196"/>
      <c r="J394" s="196"/>
      <c r="K394" s="196"/>
      <c r="L394" s="196"/>
      <c r="M394" s="196"/>
      <c r="N394" s="196"/>
      <c r="O394" s="119" t="s">
        <v>1586</v>
      </c>
      <c r="P394" s="200">
        <f t="shared" si="55"/>
        <v>70</v>
      </c>
    </row>
    <row r="395" ht="26.25" customHeight="1" spans="1:16">
      <c r="A395" s="87" t="s">
        <v>832</v>
      </c>
      <c r="B395" s="21" t="s">
        <v>1587</v>
      </c>
      <c r="C395" s="191">
        <v>28</v>
      </c>
      <c r="D395" s="196"/>
      <c r="E395" s="196"/>
      <c r="F395" s="196"/>
      <c r="G395" s="196"/>
      <c r="H395" s="196"/>
      <c r="I395" s="196"/>
      <c r="J395" s="196"/>
      <c r="K395" s="196"/>
      <c r="L395" s="196"/>
      <c r="M395" s="196"/>
      <c r="N395" s="196"/>
      <c r="O395" s="119" t="s">
        <v>1588</v>
      </c>
      <c r="P395" s="200">
        <f t="shared" si="55"/>
        <v>28</v>
      </c>
    </row>
    <row r="396" ht="26.25" customHeight="1" spans="1:16">
      <c r="A396" s="87" t="s">
        <v>832</v>
      </c>
      <c r="B396" s="21" t="s">
        <v>1589</v>
      </c>
      <c r="C396" s="191">
        <v>8000</v>
      </c>
      <c r="D396" s="196"/>
      <c r="E396" s="196"/>
      <c r="F396" s="196"/>
      <c r="G396" s="196"/>
      <c r="H396" s="196"/>
      <c r="I396" s="196"/>
      <c r="J396" s="196"/>
      <c r="K396" s="196"/>
      <c r="L396" s="196"/>
      <c r="M396" s="196"/>
      <c r="N396" s="196"/>
      <c r="O396" s="119" t="s">
        <v>1590</v>
      </c>
      <c r="P396" s="200">
        <f t="shared" si="55"/>
        <v>8000</v>
      </c>
    </row>
    <row r="397" ht="26.25" customHeight="1" spans="1:16">
      <c r="A397" s="87" t="s">
        <v>832</v>
      </c>
      <c r="B397" s="21" t="s">
        <v>1591</v>
      </c>
      <c r="C397" s="191">
        <v>20</v>
      </c>
      <c r="D397" s="196"/>
      <c r="E397" s="191">
        <v>20</v>
      </c>
      <c r="F397" s="196"/>
      <c r="G397" s="196"/>
      <c r="H397" s="196"/>
      <c r="I397" s="196"/>
      <c r="J397" s="196"/>
      <c r="K397" s="196"/>
      <c r="L397" s="196"/>
      <c r="M397" s="196"/>
      <c r="N397" s="196"/>
      <c r="O397" s="127" t="s">
        <v>1592</v>
      </c>
      <c r="P397" s="200" t="str">
        <f t="shared" si="55"/>
        <v/>
      </c>
    </row>
    <row r="398" ht="26.25" customHeight="1" spans="1:16">
      <c r="A398" s="87" t="s">
        <v>832</v>
      </c>
      <c r="B398" s="21" t="s">
        <v>1593</v>
      </c>
      <c r="C398" s="191">
        <v>76</v>
      </c>
      <c r="D398" s="196"/>
      <c r="E398" s="196"/>
      <c r="F398" s="196"/>
      <c r="G398" s="196"/>
      <c r="H398" s="196"/>
      <c r="I398" s="196"/>
      <c r="J398" s="196"/>
      <c r="K398" s="196"/>
      <c r="L398" s="196"/>
      <c r="M398" s="196"/>
      <c r="N398" s="196"/>
      <c r="O398" s="119" t="s">
        <v>1594</v>
      </c>
      <c r="P398" s="200">
        <f t="shared" ref="P398:P448" si="56">IF(SUM(D398:N398)=C398,"",C398)</f>
        <v>76</v>
      </c>
    </row>
    <row r="399" ht="26.25" customHeight="1" spans="1:16">
      <c r="A399" s="80" t="s">
        <v>1216</v>
      </c>
      <c r="B399" s="81" t="s">
        <v>1595</v>
      </c>
      <c r="C399" s="194">
        <f>SUM(C400:C406)</f>
        <v>7002.64</v>
      </c>
      <c r="D399" s="194">
        <f t="shared" ref="D399:N399" si="57">SUM(D400:D406)</f>
        <v>0</v>
      </c>
      <c r="E399" s="194">
        <f t="shared" si="57"/>
        <v>0</v>
      </c>
      <c r="F399" s="194">
        <f t="shared" si="57"/>
        <v>0</v>
      </c>
      <c r="G399" s="194">
        <f t="shared" si="57"/>
        <v>0</v>
      </c>
      <c r="H399" s="194">
        <f t="shared" si="57"/>
        <v>0</v>
      </c>
      <c r="I399" s="194">
        <f t="shared" si="57"/>
        <v>0</v>
      </c>
      <c r="J399" s="194">
        <f t="shared" si="57"/>
        <v>0</v>
      </c>
      <c r="K399" s="194">
        <f t="shared" si="57"/>
        <v>0</v>
      </c>
      <c r="L399" s="194">
        <f t="shared" si="57"/>
        <v>0</v>
      </c>
      <c r="M399" s="194">
        <f t="shared" si="57"/>
        <v>0</v>
      </c>
      <c r="N399" s="194">
        <f t="shared" si="57"/>
        <v>0</v>
      </c>
      <c r="O399" s="202"/>
      <c r="P399" s="200">
        <f t="shared" si="56"/>
        <v>7002.64</v>
      </c>
    </row>
    <row r="400" ht="26.25" customHeight="1" spans="1:16">
      <c r="A400" s="19" t="s">
        <v>834</v>
      </c>
      <c r="B400" s="21" t="s">
        <v>1306</v>
      </c>
      <c r="C400" s="191">
        <v>2.2</v>
      </c>
      <c r="D400" s="196"/>
      <c r="E400" s="196"/>
      <c r="F400" s="196"/>
      <c r="G400" s="196"/>
      <c r="H400" s="196"/>
      <c r="I400" s="196"/>
      <c r="J400" s="196"/>
      <c r="K400" s="196"/>
      <c r="L400" s="196"/>
      <c r="M400" s="196"/>
      <c r="N400" s="196"/>
      <c r="O400" s="22"/>
      <c r="P400" s="200">
        <f t="shared" si="56"/>
        <v>2.2</v>
      </c>
    </row>
    <row r="401" ht="26.25" customHeight="1" spans="1:16">
      <c r="A401" s="19" t="s">
        <v>834</v>
      </c>
      <c r="B401" s="21" t="s">
        <v>1596</v>
      </c>
      <c r="C401" s="191">
        <v>-0.56</v>
      </c>
      <c r="D401" s="196"/>
      <c r="E401" s="196"/>
      <c r="F401" s="196"/>
      <c r="G401" s="196"/>
      <c r="H401" s="196"/>
      <c r="I401" s="196"/>
      <c r="J401" s="196"/>
      <c r="K401" s="196"/>
      <c r="L401" s="196"/>
      <c r="M401" s="196"/>
      <c r="N401" s="196"/>
      <c r="O401" s="22"/>
      <c r="P401" s="200">
        <f t="shared" si="56"/>
        <v>-0.56</v>
      </c>
    </row>
    <row r="402" ht="26.25" customHeight="1" spans="1:16">
      <c r="A402" s="87" t="s">
        <v>834</v>
      </c>
      <c r="B402" s="114" t="s">
        <v>1585</v>
      </c>
      <c r="C402" s="191">
        <v>10</v>
      </c>
      <c r="D402" s="196"/>
      <c r="E402" s="196"/>
      <c r="F402" s="196"/>
      <c r="G402" s="196"/>
      <c r="H402" s="196"/>
      <c r="I402" s="196"/>
      <c r="J402" s="196"/>
      <c r="K402" s="196"/>
      <c r="L402" s="196"/>
      <c r="M402" s="196"/>
      <c r="N402" s="196"/>
      <c r="O402" s="119" t="s">
        <v>1586</v>
      </c>
      <c r="P402" s="200">
        <f t="shared" si="56"/>
        <v>10</v>
      </c>
    </row>
    <row r="403" ht="26.25" customHeight="1" spans="1:16">
      <c r="A403" s="87" t="s">
        <v>834</v>
      </c>
      <c r="B403" s="141" t="s">
        <v>1597</v>
      </c>
      <c r="C403" s="191">
        <v>4820</v>
      </c>
      <c r="D403" s="196"/>
      <c r="E403" s="196"/>
      <c r="F403" s="196"/>
      <c r="G403" s="196"/>
      <c r="H403" s="196"/>
      <c r="I403" s="196"/>
      <c r="J403" s="196"/>
      <c r="K403" s="196"/>
      <c r="L403" s="196"/>
      <c r="M403" s="196"/>
      <c r="N403" s="196"/>
      <c r="O403" s="127" t="s">
        <v>1598</v>
      </c>
      <c r="P403" s="200">
        <f t="shared" si="56"/>
        <v>4820</v>
      </c>
    </row>
    <row r="404" ht="26.25" customHeight="1" spans="1:16">
      <c r="A404" s="87" t="s">
        <v>834</v>
      </c>
      <c r="B404" s="141" t="s">
        <v>1599</v>
      </c>
      <c r="C404" s="191">
        <v>2128</v>
      </c>
      <c r="D404" s="196"/>
      <c r="E404" s="196"/>
      <c r="F404" s="196"/>
      <c r="G404" s="196"/>
      <c r="H404" s="196"/>
      <c r="I404" s="196"/>
      <c r="J404" s="196"/>
      <c r="K404" s="196"/>
      <c r="L404" s="196"/>
      <c r="M404" s="196"/>
      <c r="N404" s="196"/>
      <c r="O404" s="127" t="s">
        <v>1600</v>
      </c>
      <c r="P404" s="200">
        <f t="shared" si="56"/>
        <v>2128</v>
      </c>
    </row>
    <row r="405" ht="26.25" customHeight="1" spans="1:16">
      <c r="A405" s="87" t="s">
        <v>834</v>
      </c>
      <c r="B405" s="21" t="s">
        <v>1601</v>
      </c>
      <c r="C405" s="191">
        <v>3</v>
      </c>
      <c r="D405" s="196"/>
      <c r="E405" s="196"/>
      <c r="F405" s="196"/>
      <c r="G405" s="196"/>
      <c r="H405" s="196"/>
      <c r="I405" s="196"/>
      <c r="J405" s="196"/>
      <c r="K405" s="196"/>
      <c r="L405" s="196"/>
      <c r="M405" s="196"/>
      <c r="N405" s="196"/>
      <c r="O405" s="22" t="s">
        <v>1602</v>
      </c>
      <c r="P405" s="200">
        <f t="shared" si="56"/>
        <v>3</v>
      </c>
    </row>
    <row r="406" ht="26.25" customHeight="1" spans="1:16">
      <c r="A406" s="87" t="s">
        <v>834</v>
      </c>
      <c r="B406" s="21" t="s">
        <v>1407</v>
      </c>
      <c r="C406" s="191">
        <v>40</v>
      </c>
      <c r="D406" s="196"/>
      <c r="E406" s="196"/>
      <c r="F406" s="196"/>
      <c r="G406" s="196"/>
      <c r="H406" s="196"/>
      <c r="I406" s="196"/>
      <c r="J406" s="196"/>
      <c r="K406" s="196"/>
      <c r="L406" s="196"/>
      <c r="M406" s="196"/>
      <c r="N406" s="196"/>
      <c r="O406" s="22"/>
      <c r="P406" s="200">
        <f t="shared" si="56"/>
        <v>40</v>
      </c>
    </row>
    <row r="407" ht="26.25" customHeight="1" spans="1:16">
      <c r="A407" s="80" t="s">
        <v>1216</v>
      </c>
      <c r="B407" s="81" t="s">
        <v>1603</v>
      </c>
      <c r="C407" s="194">
        <f>SUM(C408:C415)</f>
        <v>515.5361</v>
      </c>
      <c r="D407" s="194">
        <f t="shared" ref="D407:N407" si="58">SUM(D408:D415)</f>
        <v>0</v>
      </c>
      <c r="E407" s="194">
        <f t="shared" si="58"/>
        <v>0</v>
      </c>
      <c r="F407" s="194">
        <f t="shared" si="58"/>
        <v>0</v>
      </c>
      <c r="G407" s="194">
        <f t="shared" si="58"/>
        <v>0</v>
      </c>
      <c r="H407" s="194">
        <f t="shared" si="58"/>
        <v>0</v>
      </c>
      <c r="I407" s="194">
        <f t="shared" si="58"/>
        <v>0</v>
      </c>
      <c r="J407" s="194">
        <f t="shared" si="58"/>
        <v>0</v>
      </c>
      <c r="K407" s="194">
        <f t="shared" si="58"/>
        <v>0</v>
      </c>
      <c r="L407" s="194">
        <f t="shared" si="58"/>
        <v>0</v>
      </c>
      <c r="M407" s="194">
        <f t="shared" si="58"/>
        <v>0</v>
      </c>
      <c r="N407" s="194">
        <f t="shared" si="58"/>
        <v>0</v>
      </c>
      <c r="O407" s="202"/>
      <c r="P407" s="200">
        <f t="shared" si="56"/>
        <v>515.5361</v>
      </c>
    </row>
    <row r="408" ht="26.25" customHeight="1" spans="1:16">
      <c r="A408" s="19" t="s">
        <v>836</v>
      </c>
      <c r="B408" s="21" t="s">
        <v>1604</v>
      </c>
      <c r="C408" s="191">
        <v>332.9568</v>
      </c>
      <c r="D408" s="196"/>
      <c r="E408" s="196"/>
      <c r="F408" s="196"/>
      <c r="G408" s="196"/>
      <c r="H408" s="196"/>
      <c r="I408" s="196"/>
      <c r="J408" s="196"/>
      <c r="K408" s="196"/>
      <c r="L408" s="196"/>
      <c r="M408" s="196"/>
      <c r="N408" s="196"/>
      <c r="O408" s="22"/>
      <c r="P408" s="200">
        <f t="shared" si="56"/>
        <v>332.9568</v>
      </c>
    </row>
    <row r="409" ht="26.25" customHeight="1" spans="1:16">
      <c r="A409" s="19" t="s">
        <v>836</v>
      </c>
      <c r="B409" s="21" t="s">
        <v>972</v>
      </c>
      <c r="C409" s="191">
        <v>29.1793</v>
      </c>
      <c r="D409" s="196"/>
      <c r="E409" s="196"/>
      <c r="F409" s="196"/>
      <c r="G409" s="196"/>
      <c r="H409" s="196"/>
      <c r="I409" s="196"/>
      <c r="J409" s="196"/>
      <c r="K409" s="196"/>
      <c r="L409" s="196"/>
      <c r="M409" s="196"/>
      <c r="N409" s="196"/>
      <c r="O409" s="22"/>
      <c r="P409" s="200">
        <f t="shared" si="56"/>
        <v>29.1793</v>
      </c>
    </row>
    <row r="410" ht="26.25" customHeight="1" spans="1:16">
      <c r="A410" s="19" t="s">
        <v>836</v>
      </c>
      <c r="B410" s="21" t="s">
        <v>1605</v>
      </c>
      <c r="C410" s="191">
        <v>168.5</v>
      </c>
      <c r="D410" s="196"/>
      <c r="E410" s="196"/>
      <c r="F410" s="196"/>
      <c r="G410" s="196"/>
      <c r="H410" s="196"/>
      <c r="I410" s="196"/>
      <c r="J410" s="196"/>
      <c r="K410" s="196"/>
      <c r="L410" s="196"/>
      <c r="M410" s="196"/>
      <c r="N410" s="196"/>
      <c r="O410" s="22"/>
      <c r="P410" s="200">
        <f t="shared" si="56"/>
        <v>168.5</v>
      </c>
    </row>
    <row r="411" ht="26.25" customHeight="1" spans="1:16">
      <c r="A411" s="19" t="s">
        <v>836</v>
      </c>
      <c r="B411" s="124" t="s">
        <v>1606</v>
      </c>
      <c r="C411" s="191">
        <v>-160</v>
      </c>
      <c r="D411" s="196"/>
      <c r="E411" s="196"/>
      <c r="F411" s="196"/>
      <c r="G411" s="196"/>
      <c r="H411" s="196"/>
      <c r="I411" s="196"/>
      <c r="J411" s="196"/>
      <c r="K411" s="196"/>
      <c r="L411" s="196"/>
      <c r="M411" s="196"/>
      <c r="N411" s="196"/>
      <c r="O411" s="127"/>
      <c r="P411" s="200">
        <f t="shared" si="56"/>
        <v>-160</v>
      </c>
    </row>
    <row r="412" ht="26.25" customHeight="1" spans="1:16">
      <c r="A412" s="19" t="s">
        <v>836</v>
      </c>
      <c r="B412" s="124" t="s">
        <v>1606</v>
      </c>
      <c r="C412" s="191">
        <v>160</v>
      </c>
      <c r="D412" s="196"/>
      <c r="E412" s="196"/>
      <c r="F412" s="196"/>
      <c r="G412" s="196"/>
      <c r="H412" s="196"/>
      <c r="I412" s="196"/>
      <c r="J412" s="196"/>
      <c r="K412" s="196"/>
      <c r="L412" s="196"/>
      <c r="M412" s="196"/>
      <c r="N412" s="196"/>
      <c r="O412" s="127"/>
      <c r="P412" s="200">
        <f t="shared" si="56"/>
        <v>160</v>
      </c>
    </row>
    <row r="413" ht="26.25" customHeight="1" spans="1:16">
      <c r="A413" s="19" t="s">
        <v>836</v>
      </c>
      <c r="B413" s="21" t="s">
        <v>1607</v>
      </c>
      <c r="C413" s="191">
        <v>-30</v>
      </c>
      <c r="D413" s="196"/>
      <c r="E413" s="196"/>
      <c r="F413" s="196"/>
      <c r="G413" s="196"/>
      <c r="H413" s="196"/>
      <c r="I413" s="196"/>
      <c r="J413" s="196"/>
      <c r="K413" s="196"/>
      <c r="L413" s="196"/>
      <c r="M413" s="196"/>
      <c r="N413" s="196"/>
      <c r="O413" s="22"/>
      <c r="P413" s="200">
        <f t="shared" si="56"/>
        <v>-30</v>
      </c>
    </row>
    <row r="414" ht="26.25" customHeight="1" spans="1:16">
      <c r="A414" s="19" t="s">
        <v>836</v>
      </c>
      <c r="B414" s="21" t="s">
        <v>1608</v>
      </c>
      <c r="C414" s="191">
        <v>-0.1</v>
      </c>
      <c r="D414" s="196"/>
      <c r="E414" s="196"/>
      <c r="F414" s="196"/>
      <c r="G414" s="196"/>
      <c r="H414" s="196"/>
      <c r="I414" s="196"/>
      <c r="J414" s="196"/>
      <c r="K414" s="196"/>
      <c r="L414" s="196"/>
      <c r="M414" s="196"/>
      <c r="N414" s="196"/>
      <c r="O414" s="22"/>
      <c r="P414" s="200">
        <f t="shared" si="56"/>
        <v>-0.1</v>
      </c>
    </row>
    <row r="415" ht="26.25" customHeight="1" spans="1:16">
      <c r="A415" s="87" t="s">
        <v>836</v>
      </c>
      <c r="B415" s="21" t="s">
        <v>1407</v>
      </c>
      <c r="C415" s="191">
        <v>15</v>
      </c>
      <c r="D415" s="196"/>
      <c r="E415" s="196"/>
      <c r="F415" s="196"/>
      <c r="G415" s="196"/>
      <c r="H415" s="196"/>
      <c r="I415" s="196"/>
      <c r="J415" s="196"/>
      <c r="K415" s="196"/>
      <c r="L415" s="196"/>
      <c r="M415" s="196"/>
      <c r="N415" s="196"/>
      <c r="O415" s="22"/>
      <c r="P415" s="200">
        <f t="shared" si="56"/>
        <v>15</v>
      </c>
    </row>
    <row r="416" ht="26.25" customHeight="1" spans="1:16">
      <c r="A416" s="80" t="s">
        <v>1216</v>
      </c>
      <c r="B416" s="81" t="s">
        <v>1609</v>
      </c>
      <c r="C416" s="194">
        <f>SUM(C417:C422)</f>
        <v>-2.71</v>
      </c>
      <c r="D416" s="194">
        <f t="shared" ref="D416:N416" si="59">SUM(D417:D422)</f>
        <v>0</v>
      </c>
      <c r="E416" s="194">
        <f t="shared" si="59"/>
        <v>0</v>
      </c>
      <c r="F416" s="194">
        <f t="shared" si="59"/>
        <v>0</v>
      </c>
      <c r="G416" s="194">
        <f t="shared" si="59"/>
        <v>0</v>
      </c>
      <c r="H416" s="194">
        <f t="shared" si="59"/>
        <v>0</v>
      </c>
      <c r="I416" s="194">
        <f t="shared" si="59"/>
        <v>0</v>
      </c>
      <c r="J416" s="194">
        <f t="shared" si="59"/>
        <v>0</v>
      </c>
      <c r="K416" s="194">
        <f t="shared" si="59"/>
        <v>0</v>
      </c>
      <c r="L416" s="194">
        <f t="shared" si="59"/>
        <v>0</v>
      </c>
      <c r="M416" s="194">
        <f t="shared" si="59"/>
        <v>0</v>
      </c>
      <c r="N416" s="194">
        <f t="shared" si="59"/>
        <v>0</v>
      </c>
      <c r="O416" s="202"/>
      <c r="P416" s="200">
        <f t="shared" si="56"/>
        <v>-2.71</v>
      </c>
    </row>
    <row r="417" ht="26.25" customHeight="1" spans="1:16">
      <c r="A417" s="19" t="s">
        <v>838</v>
      </c>
      <c r="B417" s="21" t="s">
        <v>1306</v>
      </c>
      <c r="C417" s="191">
        <v>0.8</v>
      </c>
      <c r="D417" s="196"/>
      <c r="E417" s="196"/>
      <c r="F417" s="196"/>
      <c r="G417" s="196"/>
      <c r="H417" s="196"/>
      <c r="I417" s="196"/>
      <c r="J417" s="196"/>
      <c r="K417" s="196"/>
      <c r="L417" s="196"/>
      <c r="M417" s="196"/>
      <c r="N417" s="196"/>
      <c r="O417" s="22"/>
      <c r="P417" s="200">
        <f t="shared" si="56"/>
        <v>0.8</v>
      </c>
    </row>
    <row r="418" ht="26.25" customHeight="1" spans="1:16">
      <c r="A418" s="19" t="s">
        <v>838</v>
      </c>
      <c r="B418" s="21" t="s">
        <v>1610</v>
      </c>
      <c r="C418" s="191">
        <v>8</v>
      </c>
      <c r="D418" s="196"/>
      <c r="E418" s="196"/>
      <c r="F418" s="196"/>
      <c r="G418" s="196"/>
      <c r="H418" s="196"/>
      <c r="I418" s="196"/>
      <c r="J418" s="196"/>
      <c r="K418" s="196"/>
      <c r="L418" s="196"/>
      <c r="M418" s="196"/>
      <c r="N418" s="196"/>
      <c r="O418" s="22"/>
      <c r="P418" s="200">
        <f t="shared" si="56"/>
        <v>8</v>
      </c>
    </row>
    <row r="419" ht="26.25" customHeight="1" spans="1:16">
      <c r="A419" s="19" t="s">
        <v>838</v>
      </c>
      <c r="B419" s="21" t="s">
        <v>1036</v>
      </c>
      <c r="C419" s="191">
        <v>3.49</v>
      </c>
      <c r="D419" s="196"/>
      <c r="E419" s="196"/>
      <c r="F419" s="196"/>
      <c r="G419" s="196"/>
      <c r="H419" s="196"/>
      <c r="I419" s="196"/>
      <c r="J419" s="196"/>
      <c r="K419" s="196"/>
      <c r="L419" s="196"/>
      <c r="M419" s="196"/>
      <c r="N419" s="196"/>
      <c r="O419" s="22"/>
      <c r="P419" s="200">
        <f t="shared" si="56"/>
        <v>3.49</v>
      </c>
    </row>
    <row r="420" ht="26.25" customHeight="1" spans="1:16">
      <c r="A420" s="19" t="s">
        <v>838</v>
      </c>
      <c r="B420" s="21" t="s">
        <v>1407</v>
      </c>
      <c r="C420" s="191">
        <v>-75</v>
      </c>
      <c r="D420" s="196"/>
      <c r="E420" s="196"/>
      <c r="F420" s="196"/>
      <c r="G420" s="196"/>
      <c r="H420" s="196"/>
      <c r="I420" s="196"/>
      <c r="J420" s="196"/>
      <c r="K420" s="196"/>
      <c r="L420" s="196"/>
      <c r="M420" s="196"/>
      <c r="N420" s="196"/>
      <c r="O420" s="22"/>
      <c r="P420" s="200">
        <f t="shared" si="56"/>
        <v>-75</v>
      </c>
    </row>
    <row r="421" ht="26.25" customHeight="1" spans="1:16">
      <c r="A421" s="19" t="s">
        <v>838</v>
      </c>
      <c r="B421" s="21" t="s">
        <v>1611</v>
      </c>
      <c r="C421" s="191">
        <v>50</v>
      </c>
      <c r="D421" s="196"/>
      <c r="E421" s="196"/>
      <c r="F421" s="196"/>
      <c r="G421" s="196"/>
      <c r="H421" s="196"/>
      <c r="I421" s="196"/>
      <c r="J421" s="196"/>
      <c r="K421" s="196"/>
      <c r="L421" s="196"/>
      <c r="M421" s="196"/>
      <c r="N421" s="196"/>
      <c r="O421" s="22"/>
      <c r="P421" s="200">
        <f t="shared" si="56"/>
        <v>50</v>
      </c>
    </row>
    <row r="422" ht="26.25" customHeight="1" spans="1:16">
      <c r="A422" s="19" t="s">
        <v>838</v>
      </c>
      <c r="B422" s="21" t="s">
        <v>1612</v>
      </c>
      <c r="C422" s="191">
        <v>10</v>
      </c>
      <c r="D422" s="196"/>
      <c r="E422" s="196"/>
      <c r="F422" s="196"/>
      <c r="G422" s="196"/>
      <c r="H422" s="196"/>
      <c r="I422" s="196"/>
      <c r="J422" s="196"/>
      <c r="K422" s="196"/>
      <c r="L422" s="196"/>
      <c r="M422" s="196"/>
      <c r="N422" s="196"/>
      <c r="O422" s="108"/>
      <c r="P422" s="200">
        <f t="shared" si="56"/>
        <v>10</v>
      </c>
    </row>
    <row r="423" ht="26.25" customHeight="1" spans="1:16">
      <c r="A423" s="80" t="s">
        <v>1216</v>
      </c>
      <c r="B423" s="81" t="s">
        <v>1613</v>
      </c>
      <c r="C423" s="194">
        <f>SUM(C424:C434)</f>
        <v>5035.47</v>
      </c>
      <c r="D423" s="194">
        <f t="shared" ref="D423:N423" si="60">SUM(D424:D434)</f>
        <v>0</v>
      </c>
      <c r="E423" s="194">
        <f t="shared" si="60"/>
        <v>0</v>
      </c>
      <c r="F423" s="194">
        <f t="shared" si="60"/>
        <v>5000</v>
      </c>
      <c r="G423" s="194">
        <f t="shared" si="60"/>
        <v>0</v>
      </c>
      <c r="H423" s="194">
        <f t="shared" si="60"/>
        <v>0</v>
      </c>
      <c r="I423" s="194">
        <f t="shared" si="60"/>
        <v>0</v>
      </c>
      <c r="J423" s="194">
        <f t="shared" si="60"/>
        <v>0</v>
      </c>
      <c r="K423" s="194">
        <f t="shared" si="60"/>
        <v>0</v>
      </c>
      <c r="L423" s="194">
        <f t="shared" si="60"/>
        <v>0</v>
      </c>
      <c r="M423" s="194">
        <f t="shared" si="60"/>
        <v>0</v>
      </c>
      <c r="N423" s="194">
        <f t="shared" si="60"/>
        <v>0</v>
      </c>
      <c r="O423" s="202"/>
      <c r="P423" s="200">
        <f t="shared" si="56"/>
        <v>5035.47</v>
      </c>
    </row>
    <row r="424" ht="26.25" customHeight="1" spans="1:16">
      <c r="A424" s="19" t="s">
        <v>840</v>
      </c>
      <c r="B424" s="21" t="s">
        <v>1306</v>
      </c>
      <c r="C424" s="191">
        <v>8.8</v>
      </c>
      <c r="D424" s="196"/>
      <c r="E424" s="196"/>
      <c r="F424" s="196"/>
      <c r="G424" s="196"/>
      <c r="H424" s="196"/>
      <c r="I424" s="196"/>
      <c r="J424" s="196"/>
      <c r="K424" s="196"/>
      <c r="L424" s="196"/>
      <c r="M424" s="196"/>
      <c r="N424" s="196"/>
      <c r="O424" s="22"/>
      <c r="P424" s="200">
        <f t="shared" si="56"/>
        <v>8.8</v>
      </c>
    </row>
    <row r="425" ht="26.25" customHeight="1" spans="1:16">
      <c r="A425" s="19" t="s">
        <v>840</v>
      </c>
      <c r="B425" s="21" t="s">
        <v>1610</v>
      </c>
      <c r="C425" s="191">
        <v>12</v>
      </c>
      <c r="D425" s="195"/>
      <c r="E425" s="195"/>
      <c r="F425" s="195"/>
      <c r="G425" s="195"/>
      <c r="H425" s="195"/>
      <c r="I425" s="195"/>
      <c r="J425" s="195"/>
      <c r="K425" s="195"/>
      <c r="L425" s="195"/>
      <c r="M425" s="195"/>
      <c r="N425" s="195"/>
      <c r="O425" s="22"/>
      <c r="P425" s="200">
        <f t="shared" si="56"/>
        <v>12</v>
      </c>
    </row>
    <row r="426" ht="26.25" customHeight="1" spans="1:16">
      <c r="A426" s="19" t="s">
        <v>840</v>
      </c>
      <c r="B426" s="21" t="s">
        <v>1614</v>
      </c>
      <c r="C426" s="191">
        <v>-2</v>
      </c>
      <c r="D426" s="196"/>
      <c r="E426" s="196"/>
      <c r="F426" s="196"/>
      <c r="G426" s="196"/>
      <c r="H426" s="196"/>
      <c r="I426" s="196"/>
      <c r="J426" s="196"/>
      <c r="K426" s="196"/>
      <c r="L426" s="196"/>
      <c r="M426" s="196"/>
      <c r="N426" s="196"/>
      <c r="O426" s="22"/>
      <c r="P426" s="200">
        <f t="shared" si="56"/>
        <v>-2</v>
      </c>
    </row>
    <row r="427" ht="26.25" customHeight="1" spans="1:16">
      <c r="A427" s="19" t="s">
        <v>840</v>
      </c>
      <c r="B427" s="21" t="s">
        <v>1615</v>
      </c>
      <c r="C427" s="191">
        <v>-2</v>
      </c>
      <c r="D427" s="196"/>
      <c r="E427" s="196"/>
      <c r="F427" s="196"/>
      <c r="G427" s="196"/>
      <c r="H427" s="196"/>
      <c r="I427" s="196"/>
      <c r="J427" s="196"/>
      <c r="K427" s="196"/>
      <c r="L427" s="196"/>
      <c r="M427" s="196"/>
      <c r="N427" s="196"/>
      <c r="O427" s="22"/>
      <c r="P427" s="200">
        <f t="shared" si="56"/>
        <v>-2</v>
      </c>
    </row>
    <row r="428" ht="26.25" customHeight="1" spans="1:16">
      <c r="A428" s="19" t="s">
        <v>840</v>
      </c>
      <c r="B428" s="21" t="s">
        <v>1616</v>
      </c>
      <c r="C428" s="191">
        <v>-1</v>
      </c>
      <c r="D428" s="196"/>
      <c r="E428" s="196"/>
      <c r="F428" s="196"/>
      <c r="G428" s="196"/>
      <c r="H428" s="196"/>
      <c r="I428" s="196"/>
      <c r="J428" s="196"/>
      <c r="K428" s="196"/>
      <c r="L428" s="196"/>
      <c r="M428" s="196"/>
      <c r="N428" s="196"/>
      <c r="O428" s="22"/>
      <c r="P428" s="200">
        <f t="shared" si="56"/>
        <v>-1</v>
      </c>
    </row>
    <row r="429" ht="26.25" customHeight="1" spans="1:16">
      <c r="A429" s="19" t="s">
        <v>840</v>
      </c>
      <c r="B429" s="21" t="s">
        <v>1617</v>
      </c>
      <c r="C429" s="191">
        <v>-2</v>
      </c>
      <c r="D429" s="196"/>
      <c r="E429" s="196"/>
      <c r="F429" s="196"/>
      <c r="G429" s="196"/>
      <c r="H429" s="196"/>
      <c r="I429" s="196"/>
      <c r="J429" s="196"/>
      <c r="K429" s="196"/>
      <c r="L429" s="196"/>
      <c r="M429" s="196"/>
      <c r="N429" s="196"/>
      <c r="O429" s="22"/>
      <c r="P429" s="200">
        <f t="shared" si="56"/>
        <v>-2</v>
      </c>
    </row>
    <row r="430" ht="26.25" customHeight="1" spans="1:16">
      <c r="A430" s="19" t="s">
        <v>840</v>
      </c>
      <c r="B430" s="21" t="s">
        <v>1618</v>
      </c>
      <c r="C430" s="191">
        <v>-7.6</v>
      </c>
      <c r="D430" s="196"/>
      <c r="E430" s="196"/>
      <c r="F430" s="196"/>
      <c r="G430" s="196"/>
      <c r="H430" s="196"/>
      <c r="I430" s="196"/>
      <c r="J430" s="196"/>
      <c r="K430" s="196"/>
      <c r="L430" s="196"/>
      <c r="M430" s="196"/>
      <c r="N430" s="196"/>
      <c r="O430" s="22"/>
      <c r="P430" s="200">
        <f t="shared" si="56"/>
        <v>-7.6</v>
      </c>
    </row>
    <row r="431" ht="26.25" customHeight="1" spans="1:16">
      <c r="A431" s="19" t="s">
        <v>840</v>
      </c>
      <c r="B431" s="21" t="s">
        <v>1619</v>
      </c>
      <c r="C431" s="191">
        <v>-1.4</v>
      </c>
      <c r="D431" s="196"/>
      <c r="E431" s="196"/>
      <c r="F431" s="196"/>
      <c r="G431" s="196"/>
      <c r="H431" s="196"/>
      <c r="I431" s="196"/>
      <c r="J431" s="196"/>
      <c r="K431" s="196"/>
      <c r="L431" s="196"/>
      <c r="M431" s="196"/>
      <c r="N431" s="196"/>
      <c r="O431" s="22"/>
      <c r="P431" s="200">
        <f t="shared" si="56"/>
        <v>-1.4</v>
      </c>
    </row>
    <row r="432" ht="26.25" customHeight="1" spans="1:16">
      <c r="A432" s="19" t="s">
        <v>840</v>
      </c>
      <c r="B432" s="21" t="s">
        <v>1038</v>
      </c>
      <c r="C432" s="191">
        <v>38.67</v>
      </c>
      <c r="D432" s="196"/>
      <c r="E432" s="196"/>
      <c r="F432" s="196"/>
      <c r="G432" s="196"/>
      <c r="H432" s="196"/>
      <c r="I432" s="196"/>
      <c r="J432" s="196"/>
      <c r="K432" s="196"/>
      <c r="L432" s="196"/>
      <c r="M432" s="196"/>
      <c r="N432" s="196"/>
      <c r="O432" s="22"/>
      <c r="P432" s="200">
        <f t="shared" si="56"/>
        <v>38.67</v>
      </c>
    </row>
    <row r="433" ht="26.25" customHeight="1" spans="1:16">
      <c r="A433" s="19" t="s">
        <v>894</v>
      </c>
      <c r="B433" s="134" t="s">
        <v>1620</v>
      </c>
      <c r="C433" s="191">
        <v>5000</v>
      </c>
      <c r="D433" s="196"/>
      <c r="E433" s="196"/>
      <c r="F433" s="196">
        <v>5000</v>
      </c>
      <c r="G433" s="196"/>
      <c r="H433" s="196"/>
      <c r="I433" s="196"/>
      <c r="J433" s="196"/>
      <c r="K433" s="196"/>
      <c r="L433" s="196"/>
      <c r="M433" s="196"/>
      <c r="N433" s="196"/>
      <c r="O433" s="127" t="s">
        <v>1621</v>
      </c>
      <c r="P433" s="200" t="str">
        <f t="shared" si="56"/>
        <v/>
      </c>
    </row>
    <row r="434" ht="26.25" customHeight="1" spans="1:16">
      <c r="A434" s="19" t="s">
        <v>840</v>
      </c>
      <c r="B434" s="21" t="s">
        <v>1622</v>
      </c>
      <c r="C434" s="191">
        <v>-8</v>
      </c>
      <c r="D434" s="196"/>
      <c r="E434" s="196"/>
      <c r="F434" s="196"/>
      <c r="G434" s="196"/>
      <c r="H434" s="196"/>
      <c r="I434" s="196"/>
      <c r="J434" s="196"/>
      <c r="K434" s="196"/>
      <c r="L434" s="196"/>
      <c r="M434" s="196"/>
      <c r="N434" s="196"/>
      <c r="O434" s="22"/>
      <c r="P434" s="200">
        <f t="shared" si="56"/>
        <v>-8</v>
      </c>
    </row>
    <row r="435" ht="26.25" customHeight="1" spans="1:16">
      <c r="A435" s="80" t="s">
        <v>1216</v>
      </c>
      <c r="B435" s="81" t="s">
        <v>1623</v>
      </c>
      <c r="C435" s="194">
        <f>SUM(C436:C441)</f>
        <v>6791.25</v>
      </c>
      <c r="D435" s="194">
        <f t="shared" ref="D435:N435" si="61">SUM(D436:D441)</f>
        <v>0</v>
      </c>
      <c r="E435" s="194">
        <f t="shared" si="61"/>
        <v>0</v>
      </c>
      <c r="F435" s="194">
        <f t="shared" si="61"/>
        <v>0</v>
      </c>
      <c r="G435" s="194">
        <f t="shared" si="61"/>
        <v>0</v>
      </c>
      <c r="H435" s="194">
        <f t="shared" si="61"/>
        <v>0</v>
      </c>
      <c r="I435" s="194">
        <f t="shared" si="61"/>
        <v>0</v>
      </c>
      <c r="J435" s="194">
        <f t="shared" si="61"/>
        <v>0</v>
      </c>
      <c r="K435" s="194">
        <f t="shared" si="61"/>
        <v>0</v>
      </c>
      <c r="L435" s="194">
        <f t="shared" si="61"/>
        <v>0</v>
      </c>
      <c r="M435" s="194">
        <f t="shared" si="61"/>
        <v>0</v>
      </c>
      <c r="N435" s="194">
        <f t="shared" si="61"/>
        <v>0</v>
      </c>
      <c r="O435" s="202"/>
      <c r="P435" s="200">
        <f t="shared" si="56"/>
        <v>6791.25</v>
      </c>
    </row>
    <row r="436" ht="26.25" customHeight="1" spans="1:16">
      <c r="A436" s="19" t="s">
        <v>842</v>
      </c>
      <c r="B436" s="21" t="s">
        <v>1306</v>
      </c>
      <c r="C436" s="191">
        <v>4.4</v>
      </c>
      <c r="D436" s="196"/>
      <c r="E436" s="196"/>
      <c r="F436" s="196"/>
      <c r="G436" s="196"/>
      <c r="H436" s="196"/>
      <c r="I436" s="196"/>
      <c r="J436" s="196"/>
      <c r="K436" s="196"/>
      <c r="L436" s="196"/>
      <c r="M436" s="196"/>
      <c r="N436" s="196"/>
      <c r="O436" s="22"/>
      <c r="P436" s="200">
        <f t="shared" si="56"/>
        <v>4.4</v>
      </c>
    </row>
    <row r="437" ht="26.25" customHeight="1" spans="1:16">
      <c r="A437" s="19" t="s">
        <v>842</v>
      </c>
      <c r="B437" s="21" t="s">
        <v>1624</v>
      </c>
      <c r="C437" s="191">
        <v>-7.37</v>
      </c>
      <c r="D437" s="196"/>
      <c r="E437" s="196"/>
      <c r="F437" s="196"/>
      <c r="G437" s="196"/>
      <c r="H437" s="196"/>
      <c r="I437" s="196"/>
      <c r="J437" s="196"/>
      <c r="K437" s="196"/>
      <c r="L437" s="196"/>
      <c r="M437" s="196"/>
      <c r="N437" s="196"/>
      <c r="O437" s="99"/>
      <c r="P437" s="200">
        <f t="shared" si="56"/>
        <v>-7.37</v>
      </c>
    </row>
    <row r="438" ht="26.25" customHeight="1" spans="1:16">
      <c r="A438" s="19" t="s">
        <v>842</v>
      </c>
      <c r="B438" s="107" t="s">
        <v>1040</v>
      </c>
      <c r="C438" s="191">
        <v>6850</v>
      </c>
      <c r="D438" s="196"/>
      <c r="E438" s="196"/>
      <c r="F438" s="196"/>
      <c r="G438" s="196"/>
      <c r="H438" s="196"/>
      <c r="I438" s="196"/>
      <c r="J438" s="196"/>
      <c r="K438" s="196"/>
      <c r="L438" s="196"/>
      <c r="M438" s="196"/>
      <c r="N438" s="196"/>
      <c r="O438" s="22"/>
      <c r="P438" s="200">
        <f t="shared" si="56"/>
        <v>6850</v>
      </c>
    </row>
    <row r="439" ht="26.25" customHeight="1" spans="1:16">
      <c r="A439" s="19" t="s">
        <v>842</v>
      </c>
      <c r="B439" s="21" t="s">
        <v>1625</v>
      </c>
      <c r="C439" s="191">
        <v>-215.78</v>
      </c>
      <c r="D439" s="196"/>
      <c r="E439" s="196"/>
      <c r="F439" s="196"/>
      <c r="G439" s="196"/>
      <c r="H439" s="196"/>
      <c r="I439" s="196"/>
      <c r="J439" s="196"/>
      <c r="K439" s="196"/>
      <c r="L439" s="196"/>
      <c r="M439" s="196"/>
      <c r="N439" s="196"/>
      <c r="O439" s="22"/>
      <c r="P439" s="200">
        <f t="shared" si="56"/>
        <v>-215.78</v>
      </c>
    </row>
    <row r="440" ht="26.25" customHeight="1" spans="1:16">
      <c r="A440" s="87" t="s">
        <v>842</v>
      </c>
      <c r="B440" s="21" t="s">
        <v>1626</v>
      </c>
      <c r="C440" s="191">
        <v>10</v>
      </c>
      <c r="D440" s="196"/>
      <c r="E440" s="196"/>
      <c r="F440" s="196"/>
      <c r="G440" s="196"/>
      <c r="H440" s="196"/>
      <c r="I440" s="196"/>
      <c r="J440" s="196"/>
      <c r="K440" s="196"/>
      <c r="L440" s="196"/>
      <c r="M440" s="196"/>
      <c r="N440" s="196"/>
      <c r="O440" s="108" t="s">
        <v>1627</v>
      </c>
      <c r="P440" s="200">
        <f t="shared" si="56"/>
        <v>10</v>
      </c>
    </row>
    <row r="441" ht="26.25" customHeight="1" spans="1:16">
      <c r="A441" s="87" t="s">
        <v>842</v>
      </c>
      <c r="B441" s="21" t="s">
        <v>1626</v>
      </c>
      <c r="C441" s="191">
        <v>150</v>
      </c>
      <c r="D441" s="196"/>
      <c r="E441" s="196"/>
      <c r="F441" s="196"/>
      <c r="G441" s="196"/>
      <c r="H441" s="196"/>
      <c r="I441" s="196"/>
      <c r="J441" s="196"/>
      <c r="K441" s="196"/>
      <c r="L441" s="196"/>
      <c r="M441" s="196"/>
      <c r="N441" s="196"/>
      <c r="O441" s="108" t="s">
        <v>1628</v>
      </c>
      <c r="P441" s="200">
        <f t="shared" si="56"/>
        <v>150</v>
      </c>
    </row>
    <row r="442" ht="26.25" customHeight="1" spans="1:16">
      <c r="A442" s="80" t="s">
        <v>1216</v>
      </c>
      <c r="B442" s="81" t="s">
        <v>1629</v>
      </c>
      <c r="C442" s="194">
        <f>SUM(C443)</f>
        <v>-0.8</v>
      </c>
      <c r="D442" s="194">
        <f t="shared" ref="D442:N442" si="62">SUM(D443)</f>
        <v>0</v>
      </c>
      <c r="E442" s="194">
        <f t="shared" si="62"/>
        <v>0</v>
      </c>
      <c r="F442" s="194">
        <f t="shared" si="62"/>
        <v>0</v>
      </c>
      <c r="G442" s="194">
        <f t="shared" si="62"/>
        <v>0</v>
      </c>
      <c r="H442" s="194">
        <f t="shared" si="62"/>
        <v>0</v>
      </c>
      <c r="I442" s="194">
        <f t="shared" si="62"/>
        <v>0</v>
      </c>
      <c r="J442" s="194">
        <f t="shared" si="62"/>
        <v>0</v>
      </c>
      <c r="K442" s="194">
        <f t="shared" si="62"/>
        <v>0</v>
      </c>
      <c r="L442" s="194">
        <f t="shared" si="62"/>
        <v>0</v>
      </c>
      <c r="M442" s="194">
        <f t="shared" si="62"/>
        <v>0</v>
      </c>
      <c r="N442" s="194">
        <f t="shared" si="62"/>
        <v>0</v>
      </c>
      <c r="O442" s="202"/>
      <c r="P442" s="200">
        <f t="shared" si="56"/>
        <v>-0.8</v>
      </c>
    </row>
    <row r="443" ht="26.25" customHeight="1" spans="1:16">
      <c r="A443" s="19" t="s">
        <v>844</v>
      </c>
      <c r="B443" s="21" t="s">
        <v>1018</v>
      </c>
      <c r="C443" s="191">
        <v>-0.8</v>
      </c>
      <c r="D443" s="196"/>
      <c r="E443" s="196"/>
      <c r="F443" s="196"/>
      <c r="G443" s="196"/>
      <c r="H443" s="196"/>
      <c r="I443" s="196"/>
      <c r="J443" s="196"/>
      <c r="K443" s="196"/>
      <c r="L443" s="196"/>
      <c r="M443" s="196"/>
      <c r="N443" s="196"/>
      <c r="O443" s="22"/>
      <c r="P443" s="200">
        <f t="shared" si="56"/>
        <v>-0.8</v>
      </c>
    </row>
    <row r="444" ht="26.25" customHeight="1" spans="1:16">
      <c r="A444" s="77" t="s">
        <v>1216</v>
      </c>
      <c r="B444" s="78" t="s">
        <v>755</v>
      </c>
      <c r="C444" s="193">
        <f>C445+C449+C453+C458+C462+C466+C469+C473+C478+C487+C495+C502</f>
        <v>2376.1677</v>
      </c>
      <c r="D444" s="193">
        <f t="shared" ref="D444:N444" si="63">D445+D449+D453+D458+D462+D466+D469+D473+D478+D487+D495+D502</f>
        <v>0</v>
      </c>
      <c r="E444" s="193">
        <f t="shared" si="63"/>
        <v>0</v>
      </c>
      <c r="F444" s="193">
        <f t="shared" si="63"/>
        <v>0</v>
      </c>
      <c r="G444" s="193">
        <f t="shared" si="63"/>
        <v>0</v>
      </c>
      <c r="H444" s="193">
        <f t="shared" si="63"/>
        <v>0</v>
      </c>
      <c r="I444" s="193">
        <f t="shared" si="63"/>
        <v>0</v>
      </c>
      <c r="J444" s="193">
        <f t="shared" si="63"/>
        <v>0</v>
      </c>
      <c r="K444" s="193">
        <f t="shared" si="63"/>
        <v>0</v>
      </c>
      <c r="L444" s="193">
        <f t="shared" si="63"/>
        <v>0</v>
      </c>
      <c r="M444" s="193">
        <f t="shared" si="63"/>
        <v>0</v>
      </c>
      <c r="N444" s="193">
        <f t="shared" si="63"/>
        <v>0</v>
      </c>
      <c r="O444" s="203"/>
      <c r="P444" s="200">
        <f t="shared" si="56"/>
        <v>2376.1677</v>
      </c>
    </row>
    <row r="445" ht="26.25" customHeight="1" spans="1:16">
      <c r="A445" s="80" t="s">
        <v>1216</v>
      </c>
      <c r="B445" s="81" t="s">
        <v>1630</v>
      </c>
      <c r="C445" s="194">
        <f>SUM(C446:C448)</f>
        <v>622.06</v>
      </c>
      <c r="D445" s="194">
        <f t="shared" ref="D445:N445" si="64">SUM(D446:D448)</f>
        <v>0</v>
      </c>
      <c r="E445" s="194">
        <f t="shared" si="64"/>
        <v>0</v>
      </c>
      <c r="F445" s="194">
        <f t="shared" si="64"/>
        <v>0</v>
      </c>
      <c r="G445" s="194">
        <f t="shared" si="64"/>
        <v>0</v>
      </c>
      <c r="H445" s="194">
        <f t="shared" si="64"/>
        <v>0</v>
      </c>
      <c r="I445" s="194">
        <f t="shared" si="64"/>
        <v>0</v>
      </c>
      <c r="J445" s="194">
        <f t="shared" si="64"/>
        <v>0</v>
      </c>
      <c r="K445" s="194">
        <f t="shared" si="64"/>
        <v>0</v>
      </c>
      <c r="L445" s="194">
        <f t="shared" si="64"/>
        <v>0</v>
      </c>
      <c r="M445" s="194">
        <f t="shared" si="64"/>
        <v>0</v>
      </c>
      <c r="N445" s="194">
        <f t="shared" si="64"/>
        <v>0</v>
      </c>
      <c r="O445" s="202"/>
      <c r="P445" s="200">
        <f t="shared" si="56"/>
        <v>622.06</v>
      </c>
    </row>
    <row r="446" ht="26.25" customHeight="1" spans="1:16">
      <c r="A446" s="87" t="s">
        <v>846</v>
      </c>
      <c r="B446" s="21" t="s">
        <v>1222</v>
      </c>
      <c r="C446" s="191">
        <v>55.81</v>
      </c>
      <c r="D446" s="196"/>
      <c r="E446" s="196"/>
      <c r="F446" s="196"/>
      <c r="G446" s="196"/>
      <c r="H446" s="196"/>
      <c r="I446" s="196"/>
      <c r="J446" s="196"/>
      <c r="K446" s="196"/>
      <c r="L446" s="196"/>
      <c r="M446" s="196"/>
      <c r="N446" s="196"/>
      <c r="O446" s="143" t="s">
        <v>1223</v>
      </c>
      <c r="P446" s="200">
        <f t="shared" si="56"/>
        <v>55.81</v>
      </c>
    </row>
    <row r="447" ht="26.25" customHeight="1" spans="1:16">
      <c r="A447" s="87" t="s">
        <v>846</v>
      </c>
      <c r="B447" s="21" t="s">
        <v>1224</v>
      </c>
      <c r="C447" s="191">
        <v>-33.75</v>
      </c>
      <c r="D447" s="196"/>
      <c r="E447" s="196"/>
      <c r="F447" s="196"/>
      <c r="G447" s="196"/>
      <c r="H447" s="196"/>
      <c r="I447" s="196"/>
      <c r="J447" s="196"/>
      <c r="K447" s="196"/>
      <c r="L447" s="196"/>
      <c r="M447" s="196"/>
      <c r="N447" s="196"/>
      <c r="O447" s="143"/>
      <c r="P447" s="200">
        <f t="shared" si="56"/>
        <v>-33.75</v>
      </c>
    </row>
    <row r="448" ht="26.25" customHeight="1" spans="1:16">
      <c r="A448" s="87" t="s">
        <v>846</v>
      </c>
      <c r="B448" s="21" t="s">
        <v>1014</v>
      </c>
      <c r="C448" s="191">
        <v>600</v>
      </c>
      <c r="D448" s="196"/>
      <c r="E448" s="196"/>
      <c r="F448" s="196"/>
      <c r="G448" s="196"/>
      <c r="H448" s="196"/>
      <c r="I448" s="196"/>
      <c r="J448" s="196"/>
      <c r="K448" s="196"/>
      <c r="L448" s="196"/>
      <c r="M448" s="196"/>
      <c r="N448" s="196"/>
      <c r="O448" s="22" t="s">
        <v>1271</v>
      </c>
      <c r="P448" s="200">
        <f t="shared" si="56"/>
        <v>600</v>
      </c>
    </row>
    <row r="449" ht="26.25" customHeight="1" spans="1:16">
      <c r="A449" s="80" t="s">
        <v>1216</v>
      </c>
      <c r="B449" s="81" t="s">
        <v>1631</v>
      </c>
      <c r="C449" s="194">
        <f>SUM(C450:C452)</f>
        <v>26.96</v>
      </c>
      <c r="D449" s="194">
        <f t="shared" ref="D449:N449" si="65">SUM(D450:D452)</f>
        <v>0</v>
      </c>
      <c r="E449" s="194">
        <f t="shared" si="65"/>
        <v>0</v>
      </c>
      <c r="F449" s="194">
        <f t="shared" si="65"/>
        <v>0</v>
      </c>
      <c r="G449" s="194">
        <f t="shared" si="65"/>
        <v>0</v>
      </c>
      <c r="H449" s="194">
        <f t="shared" si="65"/>
        <v>0</v>
      </c>
      <c r="I449" s="194">
        <f t="shared" si="65"/>
        <v>0</v>
      </c>
      <c r="J449" s="194">
        <f t="shared" si="65"/>
        <v>0</v>
      </c>
      <c r="K449" s="194">
        <f t="shared" si="65"/>
        <v>0</v>
      </c>
      <c r="L449" s="194">
        <f t="shared" si="65"/>
        <v>0</v>
      </c>
      <c r="M449" s="194">
        <f t="shared" si="65"/>
        <v>0</v>
      </c>
      <c r="N449" s="194">
        <f t="shared" si="65"/>
        <v>0</v>
      </c>
      <c r="O449" s="202"/>
      <c r="P449" s="200">
        <f t="shared" ref="P449:P512" si="66">IF(SUM(D449:N449)=C449,"",C449)</f>
        <v>26.96</v>
      </c>
    </row>
    <row r="450" ht="26.25" customHeight="1" spans="1:16">
      <c r="A450" s="87" t="s">
        <v>848</v>
      </c>
      <c r="B450" s="114" t="s">
        <v>1632</v>
      </c>
      <c r="C450" s="191">
        <v>1.55</v>
      </c>
      <c r="D450" s="196"/>
      <c r="E450" s="196"/>
      <c r="F450" s="196"/>
      <c r="G450" s="196"/>
      <c r="H450" s="196"/>
      <c r="I450" s="196"/>
      <c r="J450" s="196"/>
      <c r="K450" s="196"/>
      <c r="L450" s="196"/>
      <c r="M450" s="196"/>
      <c r="N450" s="196"/>
      <c r="O450" s="119" t="s">
        <v>1633</v>
      </c>
      <c r="P450" s="200">
        <f t="shared" si="66"/>
        <v>1.55</v>
      </c>
    </row>
    <row r="451" ht="26.25" customHeight="1" spans="1:16">
      <c r="A451" s="87" t="s">
        <v>848</v>
      </c>
      <c r="B451" s="21" t="s">
        <v>1222</v>
      </c>
      <c r="C451" s="191">
        <v>52.78</v>
      </c>
      <c r="D451" s="196"/>
      <c r="E451" s="196"/>
      <c r="F451" s="196"/>
      <c r="G451" s="196"/>
      <c r="H451" s="196"/>
      <c r="I451" s="196"/>
      <c r="J451" s="196"/>
      <c r="K451" s="196"/>
      <c r="L451" s="196"/>
      <c r="M451" s="196"/>
      <c r="N451" s="196"/>
      <c r="O451" s="143" t="s">
        <v>1223</v>
      </c>
      <c r="P451" s="200">
        <f t="shared" si="66"/>
        <v>52.78</v>
      </c>
    </row>
    <row r="452" ht="26.25" customHeight="1" spans="1:16">
      <c r="A452" s="23" t="s">
        <v>848</v>
      </c>
      <c r="B452" s="21" t="s">
        <v>1224</v>
      </c>
      <c r="C452" s="191">
        <v>-27.37</v>
      </c>
      <c r="D452" s="196"/>
      <c r="E452" s="196"/>
      <c r="F452" s="196"/>
      <c r="G452" s="196"/>
      <c r="H452" s="196"/>
      <c r="I452" s="196"/>
      <c r="J452" s="196"/>
      <c r="K452" s="196"/>
      <c r="L452" s="196"/>
      <c r="M452" s="196"/>
      <c r="N452" s="196"/>
      <c r="O452" s="143"/>
      <c r="P452" s="200">
        <f t="shared" si="66"/>
        <v>-27.37</v>
      </c>
    </row>
    <row r="453" ht="26.25" customHeight="1" spans="1:16">
      <c r="A453" s="80" t="s">
        <v>1216</v>
      </c>
      <c r="B453" s="81" t="s">
        <v>1634</v>
      </c>
      <c r="C453" s="194">
        <f>SUM(C454:C457)</f>
        <v>36.0825</v>
      </c>
      <c r="D453" s="194">
        <f t="shared" ref="D453:N453" si="67">SUM(D454:D457)</f>
        <v>0</v>
      </c>
      <c r="E453" s="194">
        <f t="shared" si="67"/>
        <v>0</v>
      </c>
      <c r="F453" s="194">
        <f t="shared" si="67"/>
        <v>0</v>
      </c>
      <c r="G453" s="194">
        <f t="shared" si="67"/>
        <v>0</v>
      </c>
      <c r="H453" s="194">
        <f t="shared" si="67"/>
        <v>0</v>
      </c>
      <c r="I453" s="194">
        <f t="shared" si="67"/>
        <v>0</v>
      </c>
      <c r="J453" s="194">
        <f t="shared" si="67"/>
        <v>0</v>
      </c>
      <c r="K453" s="194">
        <f t="shared" si="67"/>
        <v>0</v>
      </c>
      <c r="L453" s="194">
        <f t="shared" si="67"/>
        <v>0</v>
      </c>
      <c r="M453" s="194">
        <f t="shared" si="67"/>
        <v>0</v>
      </c>
      <c r="N453" s="194">
        <f t="shared" si="67"/>
        <v>0</v>
      </c>
      <c r="O453" s="202"/>
      <c r="P453" s="200">
        <f t="shared" si="66"/>
        <v>36.0825</v>
      </c>
    </row>
    <row r="454" ht="26.25" customHeight="1" spans="1:16">
      <c r="A454" s="87" t="s">
        <v>850</v>
      </c>
      <c r="B454" s="114" t="s">
        <v>1632</v>
      </c>
      <c r="C454" s="191">
        <v>1.725</v>
      </c>
      <c r="D454" s="196"/>
      <c r="E454" s="196"/>
      <c r="F454" s="196"/>
      <c r="G454" s="196"/>
      <c r="H454" s="196"/>
      <c r="I454" s="196"/>
      <c r="J454" s="196"/>
      <c r="K454" s="196"/>
      <c r="L454" s="196"/>
      <c r="M454" s="196"/>
      <c r="N454" s="196"/>
      <c r="O454" s="119" t="s">
        <v>1633</v>
      </c>
      <c r="P454" s="200">
        <f t="shared" si="66"/>
        <v>1.725</v>
      </c>
    </row>
    <row r="455" ht="26.25" customHeight="1" spans="1:16">
      <c r="A455" s="87" t="s">
        <v>850</v>
      </c>
      <c r="B455" s="21" t="s">
        <v>1222</v>
      </c>
      <c r="C455" s="191">
        <v>88.1475</v>
      </c>
      <c r="D455" s="196"/>
      <c r="E455" s="196"/>
      <c r="F455" s="196"/>
      <c r="G455" s="196"/>
      <c r="H455" s="196"/>
      <c r="I455" s="196"/>
      <c r="J455" s="196"/>
      <c r="K455" s="196"/>
      <c r="L455" s="196"/>
      <c r="M455" s="196"/>
      <c r="N455" s="196"/>
      <c r="O455" s="143" t="s">
        <v>1223</v>
      </c>
      <c r="P455" s="200">
        <f t="shared" si="66"/>
        <v>88.1475</v>
      </c>
    </row>
    <row r="456" ht="26.25" customHeight="1" spans="1:16">
      <c r="A456" s="23" t="s">
        <v>850</v>
      </c>
      <c r="B456" s="21" t="s">
        <v>1224</v>
      </c>
      <c r="C456" s="191">
        <v>-52.74</v>
      </c>
      <c r="D456" s="196"/>
      <c r="E456" s="196"/>
      <c r="F456" s="196"/>
      <c r="G456" s="196"/>
      <c r="H456" s="196"/>
      <c r="I456" s="196"/>
      <c r="J456" s="196"/>
      <c r="K456" s="196"/>
      <c r="L456" s="196"/>
      <c r="M456" s="196"/>
      <c r="N456" s="196"/>
      <c r="O456" s="143"/>
      <c r="P456" s="200">
        <f t="shared" si="66"/>
        <v>-52.74</v>
      </c>
    </row>
    <row r="457" ht="26.25" customHeight="1" spans="1:16">
      <c r="A457" s="23" t="s">
        <v>850</v>
      </c>
      <c r="B457" s="21" t="s">
        <v>1635</v>
      </c>
      <c r="C457" s="191">
        <v>-1.05</v>
      </c>
      <c r="D457" s="196"/>
      <c r="E457" s="196"/>
      <c r="F457" s="196"/>
      <c r="G457" s="196"/>
      <c r="H457" s="196"/>
      <c r="I457" s="196"/>
      <c r="J457" s="196"/>
      <c r="K457" s="196"/>
      <c r="L457" s="196"/>
      <c r="M457" s="196"/>
      <c r="N457" s="196"/>
      <c r="O457" s="22"/>
      <c r="P457" s="200">
        <f t="shared" si="66"/>
        <v>-1.05</v>
      </c>
    </row>
    <row r="458" ht="26.25" customHeight="1" spans="1:16">
      <c r="A458" s="80" t="s">
        <v>1216</v>
      </c>
      <c r="B458" s="81" t="s">
        <v>1636</v>
      </c>
      <c r="C458" s="194">
        <f>SUM(C459:C461)</f>
        <v>-2.395</v>
      </c>
      <c r="D458" s="194">
        <f t="shared" ref="D458:N458" si="68">SUM(D459:D461)</f>
        <v>0</v>
      </c>
      <c r="E458" s="194">
        <f t="shared" si="68"/>
        <v>0</v>
      </c>
      <c r="F458" s="194">
        <f t="shared" si="68"/>
        <v>0</v>
      </c>
      <c r="G458" s="194">
        <f t="shared" si="68"/>
        <v>0</v>
      </c>
      <c r="H458" s="194">
        <f t="shared" si="68"/>
        <v>0</v>
      </c>
      <c r="I458" s="194">
        <f t="shared" si="68"/>
        <v>0</v>
      </c>
      <c r="J458" s="194">
        <f t="shared" si="68"/>
        <v>0</v>
      </c>
      <c r="K458" s="194">
        <f t="shared" si="68"/>
        <v>0</v>
      </c>
      <c r="L458" s="194">
        <f t="shared" si="68"/>
        <v>0</v>
      </c>
      <c r="M458" s="194">
        <f t="shared" si="68"/>
        <v>0</v>
      </c>
      <c r="N458" s="194">
        <f t="shared" si="68"/>
        <v>0</v>
      </c>
      <c r="O458" s="202"/>
      <c r="P458" s="200">
        <f t="shared" si="66"/>
        <v>-2.395</v>
      </c>
    </row>
    <row r="459" ht="26.25" customHeight="1" spans="1:16">
      <c r="A459" s="87" t="s">
        <v>852</v>
      </c>
      <c r="B459" s="21" t="s">
        <v>1222</v>
      </c>
      <c r="C459" s="191">
        <v>14.495</v>
      </c>
      <c r="D459" s="196"/>
      <c r="E459" s="196"/>
      <c r="F459" s="196"/>
      <c r="G459" s="196"/>
      <c r="H459" s="196"/>
      <c r="I459" s="196"/>
      <c r="J459" s="196"/>
      <c r="K459" s="196"/>
      <c r="L459" s="196"/>
      <c r="M459" s="196"/>
      <c r="N459" s="196"/>
      <c r="O459" s="143" t="s">
        <v>1223</v>
      </c>
      <c r="P459" s="200">
        <f t="shared" si="66"/>
        <v>14.495</v>
      </c>
    </row>
    <row r="460" ht="26.25" customHeight="1" spans="1:16">
      <c r="A460" s="23" t="s">
        <v>852</v>
      </c>
      <c r="B460" s="21" t="s">
        <v>1224</v>
      </c>
      <c r="C460" s="191">
        <v>-15.39</v>
      </c>
      <c r="D460" s="196"/>
      <c r="E460" s="196"/>
      <c r="F460" s="196"/>
      <c r="G460" s="196"/>
      <c r="H460" s="196"/>
      <c r="I460" s="196"/>
      <c r="J460" s="196"/>
      <c r="K460" s="196"/>
      <c r="L460" s="196"/>
      <c r="M460" s="196"/>
      <c r="N460" s="196"/>
      <c r="O460" s="143"/>
      <c r="P460" s="200">
        <f t="shared" si="66"/>
        <v>-15.39</v>
      </c>
    </row>
    <row r="461" ht="26.25" customHeight="1" spans="1:16">
      <c r="A461" s="23" t="s">
        <v>852</v>
      </c>
      <c r="B461" s="21" t="s">
        <v>1635</v>
      </c>
      <c r="C461" s="191">
        <v>-1.5</v>
      </c>
      <c r="D461" s="196"/>
      <c r="E461" s="196"/>
      <c r="F461" s="196"/>
      <c r="G461" s="196"/>
      <c r="H461" s="196"/>
      <c r="I461" s="196"/>
      <c r="J461" s="196"/>
      <c r="K461" s="196"/>
      <c r="L461" s="196"/>
      <c r="M461" s="196"/>
      <c r="N461" s="196"/>
      <c r="O461" s="22"/>
      <c r="P461" s="200">
        <f t="shared" si="66"/>
        <v>-1.5</v>
      </c>
    </row>
    <row r="462" ht="26.25" customHeight="1" spans="1:16">
      <c r="A462" s="80" t="s">
        <v>1216</v>
      </c>
      <c r="B462" s="81" t="s">
        <v>1637</v>
      </c>
      <c r="C462" s="194">
        <f>SUM(C463:C465)</f>
        <v>74.2225</v>
      </c>
      <c r="D462" s="194">
        <f t="shared" ref="D462:N462" si="69">SUM(D463:D465)</f>
        <v>0</v>
      </c>
      <c r="E462" s="194">
        <f t="shared" si="69"/>
        <v>0</v>
      </c>
      <c r="F462" s="194">
        <f t="shared" si="69"/>
        <v>0</v>
      </c>
      <c r="G462" s="194">
        <f t="shared" si="69"/>
        <v>0</v>
      </c>
      <c r="H462" s="194">
        <f t="shared" si="69"/>
        <v>0</v>
      </c>
      <c r="I462" s="194">
        <f t="shared" si="69"/>
        <v>0</v>
      </c>
      <c r="J462" s="194">
        <f t="shared" si="69"/>
        <v>0</v>
      </c>
      <c r="K462" s="194">
        <f t="shared" si="69"/>
        <v>0</v>
      </c>
      <c r="L462" s="194">
        <f t="shared" si="69"/>
        <v>0</v>
      </c>
      <c r="M462" s="194">
        <f t="shared" si="69"/>
        <v>0</v>
      </c>
      <c r="N462" s="194">
        <f t="shared" si="69"/>
        <v>0</v>
      </c>
      <c r="O462" s="202"/>
      <c r="P462" s="200">
        <f t="shared" si="66"/>
        <v>74.2225</v>
      </c>
    </row>
    <row r="463" ht="26.25" customHeight="1" spans="1:16">
      <c r="A463" s="87" t="s">
        <v>854</v>
      </c>
      <c r="B463" s="115" t="s">
        <v>1638</v>
      </c>
      <c r="C463" s="191">
        <v>76</v>
      </c>
      <c r="D463" s="196"/>
      <c r="E463" s="196"/>
      <c r="F463" s="196"/>
      <c r="G463" s="196"/>
      <c r="H463" s="196"/>
      <c r="I463" s="196"/>
      <c r="J463" s="196"/>
      <c r="K463" s="196"/>
      <c r="L463" s="196"/>
      <c r="M463" s="196"/>
      <c r="N463" s="196"/>
      <c r="O463" s="143" t="s">
        <v>1639</v>
      </c>
      <c r="P463" s="200">
        <f t="shared" si="66"/>
        <v>76</v>
      </c>
    </row>
    <row r="464" ht="26.25" customHeight="1" spans="1:16">
      <c r="A464" s="87" t="s">
        <v>854</v>
      </c>
      <c r="B464" s="21" t="s">
        <v>1222</v>
      </c>
      <c r="C464" s="191">
        <v>27.2325</v>
      </c>
      <c r="D464" s="196"/>
      <c r="E464" s="196"/>
      <c r="F464" s="196"/>
      <c r="G464" s="196"/>
      <c r="H464" s="196"/>
      <c r="I464" s="196"/>
      <c r="J464" s="196"/>
      <c r="K464" s="196"/>
      <c r="L464" s="196"/>
      <c r="M464" s="196"/>
      <c r="N464" s="196"/>
      <c r="O464" s="143" t="s">
        <v>1223</v>
      </c>
      <c r="P464" s="200">
        <f t="shared" si="66"/>
        <v>27.2325</v>
      </c>
    </row>
    <row r="465" ht="26.25" customHeight="1" spans="1:16">
      <c r="A465" s="23" t="s">
        <v>854</v>
      </c>
      <c r="B465" s="21" t="s">
        <v>1224</v>
      </c>
      <c r="C465" s="191">
        <v>-29.01</v>
      </c>
      <c r="D465" s="196"/>
      <c r="E465" s="196"/>
      <c r="F465" s="196"/>
      <c r="G465" s="196"/>
      <c r="H465" s="196"/>
      <c r="I465" s="196"/>
      <c r="J465" s="196"/>
      <c r="K465" s="196"/>
      <c r="L465" s="196"/>
      <c r="M465" s="196"/>
      <c r="N465" s="196"/>
      <c r="O465" s="143"/>
      <c r="P465" s="200">
        <f t="shared" si="66"/>
        <v>-29.01</v>
      </c>
    </row>
    <row r="466" ht="26.25" customHeight="1" spans="1:16">
      <c r="A466" s="144" t="s">
        <v>1216</v>
      </c>
      <c r="B466" s="81" t="s">
        <v>1640</v>
      </c>
      <c r="C466" s="194">
        <f>SUM(C467:C468)</f>
        <v>2.1325</v>
      </c>
      <c r="D466" s="194">
        <f t="shared" ref="D466:N466" si="70">SUM(D467:D468)</f>
        <v>0</v>
      </c>
      <c r="E466" s="194">
        <f t="shared" si="70"/>
        <v>0</v>
      </c>
      <c r="F466" s="194">
        <f t="shared" si="70"/>
        <v>0</v>
      </c>
      <c r="G466" s="194">
        <f t="shared" si="70"/>
        <v>0</v>
      </c>
      <c r="H466" s="194">
        <f t="shared" si="70"/>
        <v>0</v>
      </c>
      <c r="I466" s="194">
        <f t="shared" si="70"/>
        <v>0</v>
      </c>
      <c r="J466" s="194">
        <f t="shared" si="70"/>
        <v>0</v>
      </c>
      <c r="K466" s="194">
        <f t="shared" si="70"/>
        <v>0</v>
      </c>
      <c r="L466" s="194">
        <f t="shared" si="70"/>
        <v>0</v>
      </c>
      <c r="M466" s="194">
        <f t="shared" si="70"/>
        <v>0</v>
      </c>
      <c r="N466" s="194">
        <f t="shared" si="70"/>
        <v>0</v>
      </c>
      <c r="O466" s="204">
        <f>SUM(O467:O467)</f>
        <v>0</v>
      </c>
      <c r="P466" s="200">
        <f t="shared" si="66"/>
        <v>2.1325</v>
      </c>
    </row>
    <row r="467" ht="26.25" customHeight="1" spans="1:16">
      <c r="A467" s="23" t="s">
        <v>856</v>
      </c>
      <c r="B467" s="21" t="s">
        <v>1222</v>
      </c>
      <c r="C467" s="191">
        <v>31.9725</v>
      </c>
      <c r="D467" s="196"/>
      <c r="E467" s="196"/>
      <c r="F467" s="196"/>
      <c r="G467" s="196"/>
      <c r="H467" s="196"/>
      <c r="I467" s="196"/>
      <c r="J467" s="196"/>
      <c r="K467" s="196"/>
      <c r="L467" s="196"/>
      <c r="M467" s="196"/>
      <c r="N467" s="196"/>
      <c r="O467" s="143" t="s">
        <v>1223</v>
      </c>
      <c r="P467" s="200">
        <f t="shared" si="66"/>
        <v>31.9725</v>
      </c>
    </row>
    <row r="468" ht="26.25" customHeight="1" spans="1:16">
      <c r="A468" s="23" t="s">
        <v>856</v>
      </c>
      <c r="B468" s="21" t="s">
        <v>1224</v>
      </c>
      <c r="C468" s="191">
        <v>-29.84</v>
      </c>
      <c r="D468" s="196"/>
      <c r="E468" s="196"/>
      <c r="F468" s="196"/>
      <c r="G468" s="196"/>
      <c r="H468" s="196"/>
      <c r="I468" s="196"/>
      <c r="J468" s="196"/>
      <c r="K468" s="196"/>
      <c r="L468" s="196"/>
      <c r="M468" s="196"/>
      <c r="N468" s="196"/>
      <c r="O468" s="143"/>
      <c r="P468" s="200">
        <f t="shared" si="66"/>
        <v>-29.84</v>
      </c>
    </row>
    <row r="469" ht="26.25" customHeight="1" spans="1:16">
      <c r="A469" s="80" t="s">
        <v>1216</v>
      </c>
      <c r="B469" s="81" t="s">
        <v>1641</v>
      </c>
      <c r="C469" s="194">
        <f>SUM(C470:C472)</f>
        <v>10.8325</v>
      </c>
      <c r="D469" s="194">
        <f t="shared" ref="D469:N469" si="71">SUM(D470:D472)</f>
        <v>0</v>
      </c>
      <c r="E469" s="194">
        <f t="shared" si="71"/>
        <v>0</v>
      </c>
      <c r="F469" s="194">
        <f t="shared" si="71"/>
        <v>0</v>
      </c>
      <c r="G469" s="194">
        <f t="shared" si="71"/>
        <v>0</v>
      </c>
      <c r="H469" s="194">
        <f t="shared" si="71"/>
        <v>0</v>
      </c>
      <c r="I469" s="194">
        <f t="shared" si="71"/>
        <v>0</v>
      </c>
      <c r="J469" s="194">
        <f t="shared" si="71"/>
        <v>0</v>
      </c>
      <c r="K469" s="194">
        <f t="shared" si="71"/>
        <v>0</v>
      </c>
      <c r="L469" s="194">
        <f t="shared" si="71"/>
        <v>0</v>
      </c>
      <c r="M469" s="194">
        <f t="shared" si="71"/>
        <v>0</v>
      </c>
      <c r="N469" s="194">
        <f t="shared" si="71"/>
        <v>0</v>
      </c>
      <c r="O469" s="202"/>
      <c r="P469" s="200">
        <f t="shared" si="66"/>
        <v>10.8325</v>
      </c>
    </row>
    <row r="470" ht="26.25" customHeight="1" spans="1:16">
      <c r="A470" s="23" t="s">
        <v>858</v>
      </c>
      <c r="B470" s="21" t="s">
        <v>1222</v>
      </c>
      <c r="C470" s="191">
        <v>68.0625</v>
      </c>
      <c r="D470" s="196"/>
      <c r="E470" s="196"/>
      <c r="F470" s="196"/>
      <c r="G470" s="196"/>
      <c r="H470" s="196"/>
      <c r="I470" s="196"/>
      <c r="J470" s="196"/>
      <c r="K470" s="196"/>
      <c r="L470" s="196"/>
      <c r="M470" s="196"/>
      <c r="N470" s="196"/>
      <c r="O470" s="143" t="s">
        <v>1223</v>
      </c>
      <c r="P470" s="200">
        <f t="shared" si="66"/>
        <v>68.0625</v>
      </c>
    </row>
    <row r="471" ht="26.25" customHeight="1" spans="1:16">
      <c r="A471" s="23" t="s">
        <v>858</v>
      </c>
      <c r="B471" s="21" t="s">
        <v>1224</v>
      </c>
      <c r="C471" s="191">
        <v>-55.73</v>
      </c>
      <c r="D471" s="196"/>
      <c r="E471" s="196"/>
      <c r="F471" s="196"/>
      <c r="G471" s="196"/>
      <c r="H471" s="196"/>
      <c r="I471" s="196"/>
      <c r="J471" s="196"/>
      <c r="K471" s="196"/>
      <c r="L471" s="196"/>
      <c r="M471" s="196"/>
      <c r="N471" s="196"/>
      <c r="O471" s="143"/>
      <c r="P471" s="200">
        <f t="shared" si="66"/>
        <v>-55.73</v>
      </c>
    </row>
    <row r="472" ht="26.25" customHeight="1" spans="1:16">
      <c r="A472" s="23" t="s">
        <v>858</v>
      </c>
      <c r="B472" s="21" t="s">
        <v>1635</v>
      </c>
      <c r="C472" s="191">
        <v>-1.5</v>
      </c>
      <c r="D472" s="196"/>
      <c r="E472" s="196"/>
      <c r="F472" s="196"/>
      <c r="G472" s="196"/>
      <c r="H472" s="196"/>
      <c r="I472" s="196"/>
      <c r="J472" s="196"/>
      <c r="K472" s="196"/>
      <c r="L472" s="196"/>
      <c r="M472" s="196"/>
      <c r="N472" s="196"/>
      <c r="O472" s="22"/>
      <c r="P472" s="200">
        <f t="shared" si="66"/>
        <v>-1.5</v>
      </c>
    </row>
    <row r="473" ht="26.25" customHeight="1" spans="1:16">
      <c r="A473" s="80" t="s">
        <v>1216</v>
      </c>
      <c r="B473" s="81" t="s">
        <v>1642</v>
      </c>
      <c r="C473" s="194">
        <f>SUM(C474:C477)</f>
        <v>283.59</v>
      </c>
      <c r="D473" s="194">
        <f t="shared" ref="D473:N473" si="72">SUM(D474:D477)</f>
        <v>0</v>
      </c>
      <c r="E473" s="194">
        <f t="shared" si="72"/>
        <v>0</v>
      </c>
      <c r="F473" s="194">
        <f t="shared" si="72"/>
        <v>0</v>
      </c>
      <c r="G473" s="194">
        <f t="shared" si="72"/>
        <v>0</v>
      </c>
      <c r="H473" s="194">
        <f t="shared" si="72"/>
        <v>0</v>
      </c>
      <c r="I473" s="194">
        <f t="shared" si="72"/>
        <v>0</v>
      </c>
      <c r="J473" s="194">
        <f t="shared" si="72"/>
        <v>0</v>
      </c>
      <c r="K473" s="194">
        <f t="shared" si="72"/>
        <v>0</v>
      </c>
      <c r="L473" s="194">
        <f t="shared" si="72"/>
        <v>0</v>
      </c>
      <c r="M473" s="194">
        <f t="shared" si="72"/>
        <v>0</v>
      </c>
      <c r="N473" s="194">
        <f t="shared" si="72"/>
        <v>0</v>
      </c>
      <c r="O473" s="202"/>
      <c r="P473" s="200">
        <f t="shared" si="66"/>
        <v>283.59</v>
      </c>
    </row>
    <row r="474" ht="26.25" customHeight="1" spans="1:16">
      <c r="A474" s="87" t="s">
        <v>860</v>
      </c>
      <c r="B474" s="21" t="s">
        <v>966</v>
      </c>
      <c r="C474" s="191">
        <v>22.2</v>
      </c>
      <c r="D474" s="196"/>
      <c r="E474" s="196"/>
      <c r="F474" s="196"/>
      <c r="G474" s="196"/>
      <c r="H474" s="196"/>
      <c r="I474" s="196"/>
      <c r="J474" s="196"/>
      <c r="K474" s="196"/>
      <c r="L474" s="196"/>
      <c r="M474" s="196"/>
      <c r="N474" s="196"/>
      <c r="O474" s="119"/>
      <c r="P474" s="200">
        <f t="shared" si="66"/>
        <v>22.2</v>
      </c>
    </row>
    <row r="475" ht="26.25" customHeight="1" spans="1:16">
      <c r="A475" s="87" t="s">
        <v>860</v>
      </c>
      <c r="B475" s="21" t="s">
        <v>1222</v>
      </c>
      <c r="C475" s="191">
        <v>442</v>
      </c>
      <c r="D475" s="196"/>
      <c r="E475" s="196"/>
      <c r="F475" s="196"/>
      <c r="G475" s="196"/>
      <c r="H475" s="196"/>
      <c r="I475" s="196"/>
      <c r="J475" s="196"/>
      <c r="K475" s="196"/>
      <c r="L475" s="196"/>
      <c r="M475" s="196"/>
      <c r="N475" s="196"/>
      <c r="O475" s="143" t="s">
        <v>1223</v>
      </c>
      <c r="P475" s="200">
        <f t="shared" si="66"/>
        <v>442</v>
      </c>
    </row>
    <row r="476" ht="26.25" customHeight="1" spans="1:16">
      <c r="A476" s="23" t="s">
        <v>860</v>
      </c>
      <c r="B476" s="21" t="s">
        <v>1224</v>
      </c>
      <c r="C476" s="191">
        <v>-185.44</v>
      </c>
      <c r="D476" s="196"/>
      <c r="E476" s="196"/>
      <c r="F476" s="196"/>
      <c r="G476" s="196"/>
      <c r="H476" s="196"/>
      <c r="I476" s="196"/>
      <c r="J476" s="196"/>
      <c r="K476" s="196"/>
      <c r="L476" s="196"/>
      <c r="M476" s="196"/>
      <c r="N476" s="196"/>
      <c r="O476" s="143"/>
      <c r="P476" s="200">
        <f t="shared" si="66"/>
        <v>-185.44</v>
      </c>
    </row>
    <row r="477" ht="26.25" customHeight="1" spans="1:16">
      <c r="A477" s="23" t="s">
        <v>860</v>
      </c>
      <c r="B477" s="21" t="s">
        <v>1416</v>
      </c>
      <c r="C477" s="191">
        <v>4.83</v>
      </c>
      <c r="D477" s="196"/>
      <c r="E477" s="196"/>
      <c r="F477" s="196"/>
      <c r="G477" s="196"/>
      <c r="H477" s="196"/>
      <c r="I477" s="196"/>
      <c r="J477" s="196"/>
      <c r="K477" s="196"/>
      <c r="L477" s="196"/>
      <c r="M477" s="196"/>
      <c r="N477" s="196"/>
      <c r="O477" s="143"/>
      <c r="P477" s="200">
        <f t="shared" si="66"/>
        <v>4.83</v>
      </c>
    </row>
    <row r="478" ht="26.25" customHeight="1" spans="1:16">
      <c r="A478" s="80" t="s">
        <v>1216</v>
      </c>
      <c r="B478" s="81" t="s">
        <v>1643</v>
      </c>
      <c r="C478" s="194">
        <f>SUM(C479:C486)</f>
        <v>499.07</v>
      </c>
      <c r="D478" s="194">
        <f t="shared" ref="D478:N478" si="73">SUM(D479:D486)</f>
        <v>0</v>
      </c>
      <c r="E478" s="194">
        <f t="shared" si="73"/>
        <v>0</v>
      </c>
      <c r="F478" s="194">
        <f t="shared" si="73"/>
        <v>0</v>
      </c>
      <c r="G478" s="194">
        <f t="shared" si="73"/>
        <v>0</v>
      </c>
      <c r="H478" s="194">
        <f t="shared" si="73"/>
        <v>0</v>
      </c>
      <c r="I478" s="194">
        <f t="shared" si="73"/>
        <v>0</v>
      </c>
      <c r="J478" s="194">
        <f t="shared" si="73"/>
        <v>0</v>
      </c>
      <c r="K478" s="194">
        <f t="shared" si="73"/>
        <v>0</v>
      </c>
      <c r="L478" s="194">
        <f t="shared" si="73"/>
        <v>0</v>
      </c>
      <c r="M478" s="194">
        <f t="shared" si="73"/>
        <v>0</v>
      </c>
      <c r="N478" s="194">
        <f t="shared" si="73"/>
        <v>0</v>
      </c>
      <c r="O478" s="202"/>
      <c r="P478" s="200">
        <f t="shared" si="66"/>
        <v>499.07</v>
      </c>
    </row>
    <row r="479" ht="26.25" customHeight="1" spans="1:16">
      <c r="A479" s="87" t="s">
        <v>862</v>
      </c>
      <c r="B479" s="134" t="s">
        <v>1228</v>
      </c>
      <c r="C479" s="191">
        <v>190</v>
      </c>
      <c r="D479" s="196"/>
      <c r="E479" s="196"/>
      <c r="F479" s="196"/>
      <c r="G479" s="196"/>
      <c r="H479" s="196"/>
      <c r="I479" s="196"/>
      <c r="J479" s="196"/>
      <c r="K479" s="196"/>
      <c r="L479" s="196"/>
      <c r="M479" s="196"/>
      <c r="N479" s="196"/>
      <c r="O479" s="110" t="s">
        <v>1229</v>
      </c>
      <c r="P479" s="200">
        <f t="shared" si="66"/>
        <v>190</v>
      </c>
    </row>
    <row r="480" ht="26.25" customHeight="1" spans="1:16">
      <c r="A480" s="23" t="s">
        <v>862</v>
      </c>
      <c r="B480" s="21" t="s">
        <v>1230</v>
      </c>
      <c r="C480" s="191">
        <v>97.3</v>
      </c>
      <c r="D480" s="196"/>
      <c r="E480" s="196"/>
      <c r="F480" s="196"/>
      <c r="G480" s="196"/>
      <c r="H480" s="196"/>
      <c r="I480" s="196"/>
      <c r="J480" s="196"/>
      <c r="K480" s="196"/>
      <c r="L480" s="196"/>
      <c r="M480" s="196"/>
      <c r="N480" s="196"/>
      <c r="O480" s="22"/>
      <c r="P480" s="200">
        <f t="shared" si="66"/>
        <v>97.3</v>
      </c>
    </row>
    <row r="481" ht="26.25" customHeight="1" spans="1:16">
      <c r="A481" s="23" t="s">
        <v>862</v>
      </c>
      <c r="B481" s="21" t="s">
        <v>1014</v>
      </c>
      <c r="C481" s="191">
        <v>50</v>
      </c>
      <c r="D481" s="196"/>
      <c r="E481" s="196"/>
      <c r="F481" s="196"/>
      <c r="G481" s="196"/>
      <c r="H481" s="196"/>
      <c r="I481" s="196"/>
      <c r="J481" s="196"/>
      <c r="K481" s="196"/>
      <c r="L481" s="196"/>
      <c r="M481" s="196"/>
      <c r="N481" s="196"/>
      <c r="O481" s="22"/>
      <c r="P481" s="200">
        <f t="shared" si="66"/>
        <v>50</v>
      </c>
    </row>
    <row r="482" ht="26.25" customHeight="1" spans="1:16">
      <c r="A482" s="87" t="s">
        <v>862</v>
      </c>
      <c r="B482" s="114" t="s">
        <v>1644</v>
      </c>
      <c r="C482" s="191">
        <v>7.12</v>
      </c>
      <c r="D482" s="196"/>
      <c r="E482" s="196"/>
      <c r="F482" s="196"/>
      <c r="G482" s="196"/>
      <c r="H482" s="196"/>
      <c r="I482" s="196"/>
      <c r="J482" s="196"/>
      <c r="K482" s="196"/>
      <c r="L482" s="196"/>
      <c r="M482" s="196"/>
      <c r="N482" s="196"/>
      <c r="O482" s="119" t="s">
        <v>1645</v>
      </c>
      <c r="P482" s="200">
        <f t="shared" si="66"/>
        <v>7.12</v>
      </c>
    </row>
    <row r="483" ht="26.25" customHeight="1" spans="1:16">
      <c r="A483" s="23" t="s">
        <v>862</v>
      </c>
      <c r="B483" s="115" t="s">
        <v>1646</v>
      </c>
      <c r="C483" s="191">
        <v>94</v>
      </c>
      <c r="D483" s="196"/>
      <c r="E483" s="196"/>
      <c r="F483" s="196"/>
      <c r="G483" s="196"/>
      <c r="H483" s="196"/>
      <c r="I483" s="196"/>
      <c r="J483" s="196"/>
      <c r="K483" s="196"/>
      <c r="L483" s="196"/>
      <c r="M483" s="196"/>
      <c r="N483" s="196"/>
      <c r="O483" s="143" t="s">
        <v>1232</v>
      </c>
      <c r="P483" s="200">
        <f t="shared" si="66"/>
        <v>94</v>
      </c>
    </row>
    <row r="484" ht="26.25" customHeight="1" spans="1:16">
      <c r="A484" s="23" t="s">
        <v>862</v>
      </c>
      <c r="B484" s="21" t="s">
        <v>1222</v>
      </c>
      <c r="C484" s="191">
        <v>178</v>
      </c>
      <c r="D484" s="196"/>
      <c r="E484" s="196"/>
      <c r="F484" s="196"/>
      <c r="G484" s="196"/>
      <c r="H484" s="196"/>
      <c r="I484" s="196"/>
      <c r="J484" s="196"/>
      <c r="K484" s="196"/>
      <c r="L484" s="196"/>
      <c r="M484" s="196"/>
      <c r="N484" s="196"/>
      <c r="O484" s="143" t="s">
        <v>1223</v>
      </c>
      <c r="P484" s="200">
        <f t="shared" si="66"/>
        <v>178</v>
      </c>
    </row>
    <row r="485" ht="26.25" customHeight="1" spans="1:16">
      <c r="A485" s="23" t="s">
        <v>862</v>
      </c>
      <c r="B485" s="21" t="s">
        <v>1224</v>
      </c>
      <c r="C485" s="191">
        <v>-121.4</v>
      </c>
      <c r="D485" s="196"/>
      <c r="E485" s="196"/>
      <c r="F485" s="196"/>
      <c r="G485" s="196"/>
      <c r="H485" s="196"/>
      <c r="I485" s="196"/>
      <c r="J485" s="196"/>
      <c r="K485" s="196"/>
      <c r="L485" s="196"/>
      <c r="M485" s="196"/>
      <c r="N485" s="196"/>
      <c r="O485" s="143"/>
      <c r="P485" s="200">
        <f t="shared" si="66"/>
        <v>-121.4</v>
      </c>
    </row>
    <row r="486" ht="26.25" customHeight="1" spans="1:16">
      <c r="A486" s="23" t="s">
        <v>862</v>
      </c>
      <c r="B486" s="21" t="s">
        <v>1416</v>
      </c>
      <c r="C486" s="191">
        <v>4.05</v>
      </c>
      <c r="D486" s="196"/>
      <c r="E486" s="196"/>
      <c r="F486" s="196"/>
      <c r="G486" s="196"/>
      <c r="H486" s="196"/>
      <c r="I486" s="196"/>
      <c r="J486" s="196"/>
      <c r="K486" s="196"/>
      <c r="L486" s="196"/>
      <c r="M486" s="196"/>
      <c r="N486" s="196"/>
      <c r="O486" s="143"/>
      <c r="P486" s="200">
        <f t="shared" si="66"/>
        <v>4.05</v>
      </c>
    </row>
    <row r="487" ht="26.25" customHeight="1" spans="1:16">
      <c r="A487" s="80" t="s">
        <v>1216</v>
      </c>
      <c r="B487" s="81" t="s">
        <v>1647</v>
      </c>
      <c r="C487" s="194">
        <f>SUM(C488:C494)</f>
        <v>315.54</v>
      </c>
      <c r="D487" s="194">
        <f t="shared" ref="D487:N487" si="74">SUM(D488:D494)</f>
        <v>0</v>
      </c>
      <c r="E487" s="194">
        <f t="shared" si="74"/>
        <v>0</v>
      </c>
      <c r="F487" s="194">
        <f t="shared" si="74"/>
        <v>0</v>
      </c>
      <c r="G487" s="194">
        <f t="shared" si="74"/>
        <v>0</v>
      </c>
      <c r="H487" s="194">
        <f t="shared" si="74"/>
        <v>0</v>
      </c>
      <c r="I487" s="194">
        <f t="shared" si="74"/>
        <v>0</v>
      </c>
      <c r="J487" s="194">
        <f t="shared" si="74"/>
        <v>0</v>
      </c>
      <c r="K487" s="194">
        <f t="shared" si="74"/>
        <v>0</v>
      </c>
      <c r="L487" s="194">
        <f t="shared" si="74"/>
        <v>0</v>
      </c>
      <c r="M487" s="194">
        <f t="shared" si="74"/>
        <v>0</v>
      </c>
      <c r="N487" s="194">
        <f t="shared" si="74"/>
        <v>0</v>
      </c>
      <c r="O487" s="202"/>
      <c r="P487" s="200">
        <f t="shared" si="66"/>
        <v>315.54</v>
      </c>
    </row>
    <row r="488" ht="26.25" customHeight="1" spans="1:16">
      <c r="A488" s="23" t="s">
        <v>864</v>
      </c>
      <c r="B488" s="21" t="s">
        <v>966</v>
      </c>
      <c r="C488" s="191">
        <v>141.4</v>
      </c>
      <c r="D488" s="196"/>
      <c r="E488" s="196"/>
      <c r="F488" s="196"/>
      <c r="G488" s="196"/>
      <c r="H488" s="196"/>
      <c r="I488" s="196"/>
      <c r="J488" s="196"/>
      <c r="K488" s="196"/>
      <c r="L488" s="196"/>
      <c r="M488" s="196"/>
      <c r="N488" s="196"/>
      <c r="O488" s="119"/>
      <c r="P488" s="200">
        <f t="shared" si="66"/>
        <v>141.4</v>
      </c>
    </row>
    <row r="489" ht="26.25" customHeight="1" spans="1:16">
      <c r="A489" s="87" t="s">
        <v>864</v>
      </c>
      <c r="B489" s="114" t="s">
        <v>1644</v>
      </c>
      <c r="C489" s="191">
        <v>1.4</v>
      </c>
      <c r="D489" s="196"/>
      <c r="E489" s="196"/>
      <c r="F489" s="196"/>
      <c r="G489" s="196"/>
      <c r="H489" s="196"/>
      <c r="I489" s="196"/>
      <c r="J489" s="196"/>
      <c r="K489" s="196"/>
      <c r="L489" s="196"/>
      <c r="M489" s="196"/>
      <c r="N489" s="196"/>
      <c r="O489" s="119" t="s">
        <v>1645</v>
      </c>
      <c r="P489" s="200">
        <f t="shared" si="66"/>
        <v>1.4</v>
      </c>
    </row>
    <row r="490" ht="26.25" customHeight="1" spans="1:16">
      <c r="A490" s="23" t="s">
        <v>864</v>
      </c>
      <c r="B490" s="21" t="s">
        <v>1648</v>
      </c>
      <c r="C490" s="191">
        <v>-29.85</v>
      </c>
      <c r="D490" s="196"/>
      <c r="E490" s="196"/>
      <c r="F490" s="196"/>
      <c r="G490" s="196"/>
      <c r="H490" s="196"/>
      <c r="I490" s="196"/>
      <c r="J490" s="196"/>
      <c r="K490" s="196"/>
      <c r="L490" s="196"/>
      <c r="M490" s="196"/>
      <c r="N490" s="196"/>
      <c r="O490" s="127"/>
      <c r="P490" s="200">
        <f t="shared" si="66"/>
        <v>-29.85</v>
      </c>
    </row>
    <row r="491" ht="26.25" customHeight="1" spans="1:16">
      <c r="A491" s="23" t="s">
        <v>864</v>
      </c>
      <c r="B491" s="21" t="s">
        <v>1222</v>
      </c>
      <c r="C491" s="191">
        <v>299</v>
      </c>
      <c r="D491" s="196"/>
      <c r="E491" s="196"/>
      <c r="F491" s="196"/>
      <c r="G491" s="196"/>
      <c r="H491" s="196"/>
      <c r="I491" s="196"/>
      <c r="J491" s="196"/>
      <c r="K491" s="196"/>
      <c r="L491" s="196"/>
      <c r="M491" s="196"/>
      <c r="N491" s="196"/>
      <c r="O491" s="143" t="s">
        <v>1223</v>
      </c>
      <c r="P491" s="200">
        <f t="shared" si="66"/>
        <v>299</v>
      </c>
    </row>
    <row r="492" ht="26.25" customHeight="1" spans="1:16">
      <c r="A492" s="23" t="s">
        <v>864</v>
      </c>
      <c r="B492" s="21" t="s">
        <v>1222</v>
      </c>
      <c r="C492" s="191">
        <v>14</v>
      </c>
      <c r="D492" s="196"/>
      <c r="E492" s="196"/>
      <c r="F492" s="196"/>
      <c r="G492" s="196"/>
      <c r="H492" s="196"/>
      <c r="I492" s="196"/>
      <c r="J492" s="196"/>
      <c r="K492" s="196"/>
      <c r="L492" s="196"/>
      <c r="M492" s="196"/>
      <c r="N492" s="196"/>
      <c r="O492" s="143" t="s">
        <v>1232</v>
      </c>
      <c r="P492" s="200">
        <f t="shared" si="66"/>
        <v>14</v>
      </c>
    </row>
    <row r="493" ht="26.25" customHeight="1" spans="1:16">
      <c r="A493" s="23" t="s">
        <v>864</v>
      </c>
      <c r="B493" s="21" t="s">
        <v>1224</v>
      </c>
      <c r="C493" s="191">
        <v>-131.89</v>
      </c>
      <c r="D493" s="196"/>
      <c r="E493" s="196"/>
      <c r="F493" s="196"/>
      <c r="G493" s="196"/>
      <c r="H493" s="196"/>
      <c r="I493" s="196"/>
      <c r="J493" s="196"/>
      <c r="K493" s="196"/>
      <c r="L493" s="196"/>
      <c r="M493" s="196"/>
      <c r="N493" s="196"/>
      <c r="O493" s="143"/>
      <c r="P493" s="200">
        <f t="shared" si="66"/>
        <v>-131.89</v>
      </c>
    </row>
    <row r="494" ht="26.25" customHeight="1" spans="1:16">
      <c r="A494" s="23" t="s">
        <v>864</v>
      </c>
      <c r="B494" s="21" t="s">
        <v>1416</v>
      </c>
      <c r="C494" s="191">
        <v>21.48</v>
      </c>
      <c r="D494" s="196"/>
      <c r="E494" s="196"/>
      <c r="F494" s="196"/>
      <c r="G494" s="196"/>
      <c r="H494" s="196"/>
      <c r="I494" s="196"/>
      <c r="J494" s="196"/>
      <c r="K494" s="196"/>
      <c r="L494" s="196"/>
      <c r="M494" s="196"/>
      <c r="N494" s="196"/>
      <c r="O494" s="22"/>
      <c r="P494" s="200">
        <f t="shared" si="66"/>
        <v>21.48</v>
      </c>
    </row>
    <row r="495" ht="26.25" customHeight="1" spans="1:16">
      <c r="A495" s="80" t="s">
        <v>1216</v>
      </c>
      <c r="B495" s="81" t="s">
        <v>1649</v>
      </c>
      <c r="C495" s="194">
        <f>SUM(C496:C501)</f>
        <v>139.96</v>
      </c>
      <c r="D495" s="194">
        <f t="shared" ref="D495:N495" si="75">SUM(D496:D501)</f>
        <v>0</v>
      </c>
      <c r="E495" s="194">
        <f t="shared" si="75"/>
        <v>0</v>
      </c>
      <c r="F495" s="194">
        <f t="shared" si="75"/>
        <v>0</v>
      </c>
      <c r="G495" s="194">
        <f t="shared" si="75"/>
        <v>0</v>
      </c>
      <c r="H495" s="194">
        <f t="shared" si="75"/>
        <v>0</v>
      </c>
      <c r="I495" s="194">
        <f t="shared" si="75"/>
        <v>0</v>
      </c>
      <c r="J495" s="194">
        <f t="shared" si="75"/>
        <v>0</v>
      </c>
      <c r="K495" s="194">
        <f t="shared" si="75"/>
        <v>0</v>
      </c>
      <c r="L495" s="194">
        <f t="shared" si="75"/>
        <v>0</v>
      </c>
      <c r="M495" s="194">
        <f t="shared" si="75"/>
        <v>0</v>
      </c>
      <c r="N495" s="194">
        <f t="shared" si="75"/>
        <v>0</v>
      </c>
      <c r="O495" s="202"/>
      <c r="P495" s="200">
        <f t="shared" si="66"/>
        <v>139.96</v>
      </c>
    </row>
    <row r="496" ht="26.25" customHeight="1" spans="1:16">
      <c r="A496" s="23" t="s">
        <v>866</v>
      </c>
      <c r="B496" s="21" t="s">
        <v>966</v>
      </c>
      <c r="C496" s="191">
        <v>129.8</v>
      </c>
      <c r="D496" s="196"/>
      <c r="E496" s="196"/>
      <c r="F496" s="196"/>
      <c r="G496" s="196"/>
      <c r="H496" s="196"/>
      <c r="I496" s="196"/>
      <c r="J496" s="196"/>
      <c r="K496" s="196"/>
      <c r="L496" s="196"/>
      <c r="M496" s="196"/>
      <c r="N496" s="196"/>
      <c r="O496" s="119"/>
      <c r="P496" s="200">
        <f t="shared" si="66"/>
        <v>129.8</v>
      </c>
    </row>
    <row r="497" ht="26.25" customHeight="1" spans="1:16">
      <c r="A497" s="87" t="s">
        <v>866</v>
      </c>
      <c r="B497" s="114" t="s">
        <v>1644</v>
      </c>
      <c r="C497" s="191">
        <v>10</v>
      </c>
      <c r="D497" s="196"/>
      <c r="E497" s="196"/>
      <c r="F497" s="196"/>
      <c r="G497" s="196"/>
      <c r="H497" s="196"/>
      <c r="I497" s="196"/>
      <c r="J497" s="196"/>
      <c r="K497" s="196"/>
      <c r="L497" s="196"/>
      <c r="M497" s="196"/>
      <c r="N497" s="196"/>
      <c r="O497" s="119" t="s">
        <v>1645</v>
      </c>
      <c r="P497" s="200">
        <f t="shared" si="66"/>
        <v>10</v>
      </c>
    </row>
    <row r="498" ht="26.25" customHeight="1" spans="1:16">
      <c r="A498" s="23" t="s">
        <v>866</v>
      </c>
      <c r="B498" s="21" t="s">
        <v>1648</v>
      </c>
      <c r="C498" s="191">
        <v>-17.5</v>
      </c>
      <c r="D498" s="196"/>
      <c r="E498" s="196"/>
      <c r="F498" s="196"/>
      <c r="G498" s="196"/>
      <c r="H498" s="196"/>
      <c r="I498" s="196"/>
      <c r="J498" s="196"/>
      <c r="K498" s="196"/>
      <c r="L498" s="196"/>
      <c r="M498" s="196"/>
      <c r="N498" s="196"/>
      <c r="O498" s="127"/>
      <c r="P498" s="200">
        <f t="shared" si="66"/>
        <v>-17.5</v>
      </c>
    </row>
    <row r="499" ht="26.25" customHeight="1" spans="1:16">
      <c r="A499" s="23" t="s">
        <v>866</v>
      </c>
      <c r="B499" s="21" t="s">
        <v>1222</v>
      </c>
      <c r="C499" s="191">
        <v>120.5</v>
      </c>
      <c r="D499" s="196"/>
      <c r="E499" s="196"/>
      <c r="F499" s="196"/>
      <c r="G499" s="196"/>
      <c r="H499" s="196"/>
      <c r="I499" s="196"/>
      <c r="J499" s="196"/>
      <c r="K499" s="196"/>
      <c r="L499" s="196"/>
      <c r="M499" s="196"/>
      <c r="N499" s="196"/>
      <c r="O499" s="143" t="s">
        <v>1223</v>
      </c>
      <c r="P499" s="200">
        <f t="shared" si="66"/>
        <v>120.5</v>
      </c>
    </row>
    <row r="500" ht="26.25" customHeight="1" spans="1:16">
      <c r="A500" s="23" t="s">
        <v>866</v>
      </c>
      <c r="B500" s="21" t="s">
        <v>1224</v>
      </c>
      <c r="C500" s="191">
        <v>-123.64</v>
      </c>
      <c r="D500" s="196"/>
      <c r="E500" s="196"/>
      <c r="F500" s="196"/>
      <c r="G500" s="196"/>
      <c r="H500" s="196"/>
      <c r="I500" s="196"/>
      <c r="J500" s="196"/>
      <c r="K500" s="196"/>
      <c r="L500" s="196"/>
      <c r="M500" s="196"/>
      <c r="N500" s="196"/>
      <c r="O500" s="143"/>
      <c r="P500" s="200">
        <f t="shared" si="66"/>
        <v>-123.64</v>
      </c>
    </row>
    <row r="501" ht="26.25" customHeight="1" spans="1:16">
      <c r="A501" s="23" t="s">
        <v>866</v>
      </c>
      <c r="B501" s="21" t="s">
        <v>1416</v>
      </c>
      <c r="C501" s="191">
        <v>20.8</v>
      </c>
      <c r="D501" s="196"/>
      <c r="E501" s="196"/>
      <c r="F501" s="196"/>
      <c r="G501" s="196"/>
      <c r="H501" s="196"/>
      <c r="I501" s="196"/>
      <c r="J501" s="196"/>
      <c r="K501" s="196"/>
      <c r="L501" s="196"/>
      <c r="M501" s="196"/>
      <c r="N501" s="196"/>
      <c r="O501" s="127"/>
      <c r="P501" s="200">
        <f t="shared" si="66"/>
        <v>20.8</v>
      </c>
    </row>
    <row r="502" ht="26.25" customHeight="1" spans="1:16">
      <c r="A502" s="80" t="s">
        <v>1216</v>
      </c>
      <c r="B502" s="81" t="s">
        <v>1650</v>
      </c>
      <c r="C502" s="194">
        <f>SUM(C503:C504)</f>
        <v>368.1127</v>
      </c>
      <c r="D502" s="194">
        <f t="shared" ref="D502:N502" si="76">SUM(D503:D504)</f>
        <v>0</v>
      </c>
      <c r="E502" s="194">
        <f t="shared" si="76"/>
        <v>0</v>
      </c>
      <c r="F502" s="194">
        <f t="shared" si="76"/>
        <v>0</v>
      </c>
      <c r="G502" s="194">
        <f t="shared" si="76"/>
        <v>0</v>
      </c>
      <c r="H502" s="194">
        <f t="shared" si="76"/>
        <v>0</v>
      </c>
      <c r="I502" s="194">
        <f t="shared" si="76"/>
        <v>0</v>
      </c>
      <c r="J502" s="194">
        <f t="shared" si="76"/>
        <v>0</v>
      </c>
      <c r="K502" s="194">
        <f t="shared" si="76"/>
        <v>0</v>
      </c>
      <c r="L502" s="194">
        <f t="shared" si="76"/>
        <v>0</v>
      </c>
      <c r="M502" s="194">
        <f t="shared" si="76"/>
        <v>0</v>
      </c>
      <c r="N502" s="194">
        <f t="shared" si="76"/>
        <v>0</v>
      </c>
      <c r="O502" s="202"/>
      <c r="P502" s="200">
        <f t="shared" si="66"/>
        <v>368.1127</v>
      </c>
    </row>
    <row r="503" ht="26.25" customHeight="1" spans="1:16">
      <c r="A503" s="23" t="s">
        <v>868</v>
      </c>
      <c r="B503" s="21" t="s">
        <v>1651</v>
      </c>
      <c r="C503" s="191">
        <v>360.9927</v>
      </c>
      <c r="D503" s="196"/>
      <c r="E503" s="196"/>
      <c r="F503" s="196"/>
      <c r="G503" s="196"/>
      <c r="H503" s="196"/>
      <c r="I503" s="196"/>
      <c r="J503" s="196"/>
      <c r="K503" s="196"/>
      <c r="L503" s="196"/>
      <c r="M503" s="196"/>
      <c r="N503" s="196"/>
      <c r="O503" s="22"/>
      <c r="P503" s="200">
        <f t="shared" si="66"/>
        <v>360.9927</v>
      </c>
    </row>
    <row r="504" ht="26.25" customHeight="1" spans="1:16">
      <c r="A504" s="23" t="s">
        <v>868</v>
      </c>
      <c r="B504" s="107" t="s">
        <v>1652</v>
      </c>
      <c r="C504" s="191">
        <v>7.12</v>
      </c>
      <c r="D504" s="196"/>
      <c r="E504" s="196"/>
      <c r="F504" s="196"/>
      <c r="G504" s="196"/>
      <c r="H504" s="196"/>
      <c r="I504" s="196"/>
      <c r="J504" s="196"/>
      <c r="K504" s="196"/>
      <c r="L504" s="196"/>
      <c r="M504" s="196"/>
      <c r="N504" s="196"/>
      <c r="O504" s="143"/>
      <c r="P504" s="200">
        <f t="shared" si="66"/>
        <v>7.12</v>
      </c>
    </row>
    <row r="505" ht="26.25" customHeight="1" spans="1:16">
      <c r="A505" s="77" t="s">
        <v>1216</v>
      </c>
      <c r="B505" s="78" t="s">
        <v>764</v>
      </c>
      <c r="C505" s="193">
        <f>C506+C512+C517+C520</f>
        <v>163.7</v>
      </c>
      <c r="D505" s="193">
        <f t="shared" ref="D505:N505" si="77">D506+D512+D517+D520</f>
        <v>0</v>
      </c>
      <c r="E505" s="193">
        <f t="shared" si="77"/>
        <v>0</v>
      </c>
      <c r="F505" s="193">
        <f t="shared" si="77"/>
        <v>0</v>
      </c>
      <c r="G505" s="193">
        <f t="shared" si="77"/>
        <v>0</v>
      </c>
      <c r="H505" s="193">
        <f t="shared" si="77"/>
        <v>0</v>
      </c>
      <c r="I505" s="193">
        <f t="shared" si="77"/>
        <v>0</v>
      </c>
      <c r="J505" s="193">
        <f t="shared" si="77"/>
        <v>0</v>
      </c>
      <c r="K505" s="193">
        <f t="shared" si="77"/>
        <v>0</v>
      </c>
      <c r="L505" s="193">
        <f t="shared" si="77"/>
        <v>0</v>
      </c>
      <c r="M505" s="193">
        <f t="shared" si="77"/>
        <v>0</v>
      </c>
      <c r="N505" s="193">
        <f t="shared" si="77"/>
        <v>0</v>
      </c>
      <c r="O505" s="203"/>
      <c r="P505" s="200">
        <f t="shared" si="66"/>
        <v>163.7</v>
      </c>
    </row>
    <row r="506" ht="26.25" customHeight="1" spans="1:16">
      <c r="A506" s="80" t="s">
        <v>1216</v>
      </c>
      <c r="B506" s="81" t="s">
        <v>1653</v>
      </c>
      <c r="C506" s="194">
        <f>SUM(C507:C511)</f>
        <v>74</v>
      </c>
      <c r="D506" s="194">
        <f t="shared" ref="D506:N506" si="78">SUM(D507:D511)</f>
        <v>0</v>
      </c>
      <c r="E506" s="194">
        <f t="shared" si="78"/>
        <v>0</v>
      </c>
      <c r="F506" s="194">
        <f t="shared" si="78"/>
        <v>0</v>
      </c>
      <c r="G506" s="194">
        <f t="shared" si="78"/>
        <v>0</v>
      </c>
      <c r="H506" s="194">
        <f t="shared" si="78"/>
        <v>0</v>
      </c>
      <c r="I506" s="194">
        <f t="shared" si="78"/>
        <v>0</v>
      </c>
      <c r="J506" s="194">
        <f t="shared" si="78"/>
        <v>0</v>
      </c>
      <c r="K506" s="194">
        <f t="shared" si="78"/>
        <v>0</v>
      </c>
      <c r="L506" s="194">
        <f t="shared" si="78"/>
        <v>0</v>
      </c>
      <c r="M506" s="194">
        <f t="shared" si="78"/>
        <v>0</v>
      </c>
      <c r="N506" s="194">
        <f t="shared" si="78"/>
        <v>0</v>
      </c>
      <c r="O506" s="202"/>
      <c r="P506" s="200">
        <f t="shared" si="66"/>
        <v>74</v>
      </c>
    </row>
    <row r="507" ht="26.25" customHeight="1" spans="1:16">
      <c r="A507" s="19" t="s">
        <v>870</v>
      </c>
      <c r="B507" s="134" t="s">
        <v>1234</v>
      </c>
      <c r="C507" s="191">
        <v>7</v>
      </c>
      <c r="D507" s="196"/>
      <c r="E507" s="196"/>
      <c r="F507" s="196"/>
      <c r="G507" s="196"/>
      <c r="H507" s="196"/>
      <c r="I507" s="196"/>
      <c r="J507" s="196"/>
      <c r="K507" s="196"/>
      <c r="L507" s="196"/>
      <c r="M507" s="196"/>
      <c r="N507" s="196"/>
      <c r="O507" s="22" t="s">
        <v>1235</v>
      </c>
      <c r="P507" s="200">
        <f t="shared" si="66"/>
        <v>7</v>
      </c>
    </row>
    <row r="508" ht="26.25" customHeight="1" spans="1:16">
      <c r="A508" s="19" t="s">
        <v>870</v>
      </c>
      <c r="B508" s="134" t="s">
        <v>1502</v>
      </c>
      <c r="C508" s="191">
        <v>98</v>
      </c>
      <c r="D508" s="196"/>
      <c r="E508" s="196"/>
      <c r="F508" s="196"/>
      <c r="G508" s="196"/>
      <c r="H508" s="196"/>
      <c r="I508" s="196"/>
      <c r="J508" s="196"/>
      <c r="K508" s="196"/>
      <c r="L508" s="196"/>
      <c r="M508" s="196"/>
      <c r="N508" s="196"/>
      <c r="O508" s="22" t="s">
        <v>1503</v>
      </c>
      <c r="P508" s="200">
        <f t="shared" si="66"/>
        <v>98</v>
      </c>
    </row>
    <row r="509" ht="26.25" customHeight="1" spans="1:16">
      <c r="A509" s="19" t="s">
        <v>870</v>
      </c>
      <c r="B509" s="21" t="s">
        <v>1236</v>
      </c>
      <c r="C509" s="191">
        <v>-99</v>
      </c>
      <c r="D509" s="196"/>
      <c r="E509" s="196"/>
      <c r="F509" s="196"/>
      <c r="G509" s="196"/>
      <c r="H509" s="196"/>
      <c r="I509" s="196"/>
      <c r="J509" s="196"/>
      <c r="K509" s="196"/>
      <c r="L509" s="196"/>
      <c r="M509" s="196"/>
      <c r="N509" s="196"/>
      <c r="O509" s="22"/>
      <c r="P509" s="200">
        <f t="shared" si="66"/>
        <v>-99</v>
      </c>
    </row>
    <row r="510" ht="26.25" customHeight="1" spans="1:16">
      <c r="A510" s="87" t="s">
        <v>870</v>
      </c>
      <c r="B510" s="146" t="s">
        <v>1237</v>
      </c>
      <c r="C510" s="191">
        <v>28</v>
      </c>
      <c r="D510" s="196"/>
      <c r="E510" s="196"/>
      <c r="F510" s="196"/>
      <c r="G510" s="196"/>
      <c r="H510" s="196"/>
      <c r="I510" s="196"/>
      <c r="J510" s="196"/>
      <c r="K510" s="196"/>
      <c r="L510" s="196"/>
      <c r="M510" s="196"/>
      <c r="N510" s="196"/>
      <c r="O510" s="105" t="s">
        <v>1238</v>
      </c>
      <c r="P510" s="200">
        <f t="shared" si="66"/>
        <v>28</v>
      </c>
    </row>
    <row r="511" ht="26.25" customHeight="1" spans="1:16">
      <c r="A511" s="87" t="s">
        <v>870</v>
      </c>
      <c r="B511" s="146" t="s">
        <v>1239</v>
      </c>
      <c r="C511" s="191">
        <v>40</v>
      </c>
      <c r="D511" s="196"/>
      <c r="E511" s="196"/>
      <c r="F511" s="196"/>
      <c r="G511" s="196"/>
      <c r="H511" s="196"/>
      <c r="I511" s="196"/>
      <c r="J511" s="196"/>
      <c r="K511" s="196"/>
      <c r="L511" s="196"/>
      <c r="M511" s="196"/>
      <c r="N511" s="196"/>
      <c r="O511" s="105" t="s">
        <v>1240</v>
      </c>
      <c r="P511" s="200">
        <f t="shared" si="66"/>
        <v>40</v>
      </c>
    </row>
    <row r="512" ht="26.25" customHeight="1" spans="1:16">
      <c r="A512" s="80" t="s">
        <v>1216</v>
      </c>
      <c r="B512" s="81" t="s">
        <v>1654</v>
      </c>
      <c r="C512" s="194">
        <f>SUM(C513:C516)</f>
        <v>18.2</v>
      </c>
      <c r="D512" s="194">
        <f t="shared" ref="D512:N512" si="79">SUM(D513:D516)</f>
        <v>0</v>
      </c>
      <c r="E512" s="194">
        <f t="shared" si="79"/>
        <v>0</v>
      </c>
      <c r="F512" s="194">
        <f t="shared" si="79"/>
        <v>0</v>
      </c>
      <c r="G512" s="194">
        <f t="shared" si="79"/>
        <v>0</v>
      </c>
      <c r="H512" s="194">
        <f t="shared" si="79"/>
        <v>0</v>
      </c>
      <c r="I512" s="194">
        <f t="shared" si="79"/>
        <v>0</v>
      </c>
      <c r="J512" s="194">
        <f t="shared" si="79"/>
        <v>0</v>
      </c>
      <c r="K512" s="194">
        <f t="shared" si="79"/>
        <v>0</v>
      </c>
      <c r="L512" s="194">
        <f t="shared" si="79"/>
        <v>0</v>
      </c>
      <c r="M512" s="194">
        <f t="shared" si="79"/>
        <v>0</v>
      </c>
      <c r="N512" s="194">
        <f t="shared" si="79"/>
        <v>0</v>
      </c>
      <c r="O512" s="202"/>
      <c r="P512" s="200">
        <f t="shared" si="66"/>
        <v>18.2</v>
      </c>
    </row>
    <row r="513" ht="26.25" customHeight="1" spans="1:16">
      <c r="A513" s="19" t="s">
        <v>872</v>
      </c>
      <c r="B513" s="21" t="s">
        <v>1306</v>
      </c>
      <c r="C513" s="191">
        <v>2.2</v>
      </c>
      <c r="D513" s="196"/>
      <c r="E513" s="196"/>
      <c r="F513" s="196"/>
      <c r="G513" s="196"/>
      <c r="H513" s="196"/>
      <c r="I513" s="196"/>
      <c r="J513" s="196"/>
      <c r="K513" s="196"/>
      <c r="L513" s="196"/>
      <c r="M513" s="196"/>
      <c r="N513" s="196"/>
      <c r="O513" s="22"/>
      <c r="P513" s="200">
        <f t="shared" ref="P513:P538" si="80">IF(SUM(D513:N513)=C513,"",C513)</f>
        <v>2.2</v>
      </c>
    </row>
    <row r="514" ht="26.25" customHeight="1" spans="1:16">
      <c r="A514" s="19" t="s">
        <v>872</v>
      </c>
      <c r="B514" s="134" t="s">
        <v>1502</v>
      </c>
      <c r="C514" s="191">
        <v>91</v>
      </c>
      <c r="D514" s="196"/>
      <c r="E514" s="196"/>
      <c r="F514" s="196"/>
      <c r="G514" s="196"/>
      <c r="H514" s="196"/>
      <c r="I514" s="196"/>
      <c r="J514" s="196"/>
      <c r="K514" s="196"/>
      <c r="L514" s="196"/>
      <c r="M514" s="196"/>
      <c r="N514" s="196"/>
      <c r="O514" s="22" t="s">
        <v>1503</v>
      </c>
      <c r="P514" s="200">
        <f t="shared" si="80"/>
        <v>91</v>
      </c>
    </row>
    <row r="515" ht="26.25" customHeight="1" spans="1:16">
      <c r="A515" s="19" t="s">
        <v>872</v>
      </c>
      <c r="B515" s="21" t="s">
        <v>1236</v>
      </c>
      <c r="C515" s="191">
        <v>-115</v>
      </c>
      <c r="D515" s="196"/>
      <c r="E515" s="196"/>
      <c r="F515" s="196"/>
      <c r="G515" s="196"/>
      <c r="H515" s="196"/>
      <c r="I515" s="196"/>
      <c r="J515" s="196"/>
      <c r="K515" s="196"/>
      <c r="L515" s="196"/>
      <c r="M515" s="196"/>
      <c r="N515" s="196"/>
      <c r="O515" s="22"/>
      <c r="P515" s="200">
        <f t="shared" si="80"/>
        <v>-115</v>
      </c>
    </row>
    <row r="516" ht="26.25" customHeight="1" spans="1:16">
      <c r="A516" s="87" t="s">
        <v>872</v>
      </c>
      <c r="B516" s="146" t="s">
        <v>1239</v>
      </c>
      <c r="C516" s="191">
        <v>40</v>
      </c>
      <c r="D516" s="196"/>
      <c r="E516" s="196"/>
      <c r="F516" s="196"/>
      <c r="G516" s="196"/>
      <c r="H516" s="196"/>
      <c r="I516" s="196"/>
      <c r="J516" s="196"/>
      <c r="K516" s="196"/>
      <c r="L516" s="196"/>
      <c r="M516" s="196"/>
      <c r="N516" s="196"/>
      <c r="O516" s="105" t="s">
        <v>1240</v>
      </c>
      <c r="P516" s="200">
        <f t="shared" si="80"/>
        <v>40</v>
      </c>
    </row>
    <row r="517" ht="26.25" customHeight="1" spans="1:16">
      <c r="A517" s="80" t="s">
        <v>1216</v>
      </c>
      <c r="B517" s="81" t="s">
        <v>1655</v>
      </c>
      <c r="C517" s="194">
        <f>SUM(C518:C519)</f>
        <v>18.5</v>
      </c>
      <c r="D517" s="194">
        <f t="shared" ref="D517:N517" si="81">SUM(D518:D519)</f>
        <v>0</v>
      </c>
      <c r="E517" s="194">
        <f t="shared" si="81"/>
        <v>0</v>
      </c>
      <c r="F517" s="194">
        <f t="shared" si="81"/>
        <v>0</v>
      </c>
      <c r="G517" s="194">
        <f t="shared" si="81"/>
        <v>0</v>
      </c>
      <c r="H517" s="194">
        <f t="shared" si="81"/>
        <v>0</v>
      </c>
      <c r="I517" s="194">
        <f t="shared" si="81"/>
        <v>0</v>
      </c>
      <c r="J517" s="194">
        <f t="shared" si="81"/>
        <v>0</v>
      </c>
      <c r="K517" s="194">
        <f t="shared" si="81"/>
        <v>0</v>
      </c>
      <c r="L517" s="194">
        <f t="shared" si="81"/>
        <v>0</v>
      </c>
      <c r="M517" s="194">
        <f t="shared" si="81"/>
        <v>0</v>
      </c>
      <c r="N517" s="194">
        <f t="shared" si="81"/>
        <v>0</v>
      </c>
      <c r="O517" s="202"/>
      <c r="P517" s="200">
        <f t="shared" si="80"/>
        <v>18.5</v>
      </c>
    </row>
    <row r="518" ht="26.25" customHeight="1" spans="1:16">
      <c r="A518" s="19" t="s">
        <v>874</v>
      </c>
      <c r="B518" s="134" t="s">
        <v>1502</v>
      </c>
      <c r="C518" s="191">
        <v>35.5</v>
      </c>
      <c r="D518" s="196"/>
      <c r="E518" s="196"/>
      <c r="F518" s="196"/>
      <c r="G518" s="196"/>
      <c r="H518" s="196"/>
      <c r="I518" s="196"/>
      <c r="J518" s="196"/>
      <c r="K518" s="196"/>
      <c r="L518" s="196"/>
      <c r="M518" s="196"/>
      <c r="N518" s="196"/>
      <c r="O518" s="22" t="s">
        <v>1503</v>
      </c>
      <c r="P518" s="200">
        <f t="shared" si="80"/>
        <v>35.5</v>
      </c>
    </row>
    <row r="519" ht="26.25" customHeight="1" spans="1:16">
      <c r="A519" s="19" t="s">
        <v>874</v>
      </c>
      <c r="B519" s="21" t="s">
        <v>1236</v>
      </c>
      <c r="C519" s="191">
        <v>-17</v>
      </c>
      <c r="D519" s="196"/>
      <c r="E519" s="196"/>
      <c r="F519" s="196"/>
      <c r="G519" s="196"/>
      <c r="H519" s="196"/>
      <c r="I519" s="196"/>
      <c r="J519" s="196"/>
      <c r="K519" s="196"/>
      <c r="L519" s="196"/>
      <c r="M519" s="196"/>
      <c r="N519" s="196"/>
      <c r="O519" s="22"/>
      <c r="P519" s="200">
        <f t="shared" si="80"/>
        <v>-17</v>
      </c>
    </row>
    <row r="520" ht="26.25" customHeight="1" spans="1:16">
      <c r="A520" s="80" t="s">
        <v>1216</v>
      </c>
      <c r="B520" s="81" t="s">
        <v>1656</v>
      </c>
      <c r="C520" s="194">
        <f>SUM(C521:C522)</f>
        <v>53</v>
      </c>
      <c r="D520" s="194">
        <f t="shared" ref="D520:N520" si="82">SUM(D521:D522)</f>
        <v>0</v>
      </c>
      <c r="E520" s="194">
        <f t="shared" si="82"/>
        <v>0</v>
      </c>
      <c r="F520" s="194">
        <f t="shared" si="82"/>
        <v>0</v>
      </c>
      <c r="G520" s="194">
        <f t="shared" si="82"/>
        <v>0</v>
      </c>
      <c r="H520" s="194">
        <f t="shared" si="82"/>
        <v>0</v>
      </c>
      <c r="I520" s="194">
        <f t="shared" si="82"/>
        <v>0</v>
      </c>
      <c r="J520" s="194">
        <f t="shared" si="82"/>
        <v>0</v>
      </c>
      <c r="K520" s="194">
        <f t="shared" si="82"/>
        <v>0</v>
      </c>
      <c r="L520" s="194">
        <f t="shared" si="82"/>
        <v>0</v>
      </c>
      <c r="M520" s="194">
        <f t="shared" si="82"/>
        <v>0</v>
      </c>
      <c r="N520" s="194">
        <f t="shared" si="82"/>
        <v>0</v>
      </c>
      <c r="O520" s="202"/>
      <c r="P520" s="200">
        <f t="shared" si="80"/>
        <v>53</v>
      </c>
    </row>
    <row r="521" ht="26.25" customHeight="1" spans="1:16">
      <c r="A521" s="19" t="s">
        <v>876</v>
      </c>
      <c r="B521" s="134" t="s">
        <v>1502</v>
      </c>
      <c r="C521" s="191">
        <v>72</v>
      </c>
      <c r="D521" s="196"/>
      <c r="E521" s="196"/>
      <c r="F521" s="196"/>
      <c r="G521" s="196"/>
      <c r="H521" s="196"/>
      <c r="I521" s="196"/>
      <c r="J521" s="196"/>
      <c r="K521" s="196"/>
      <c r="L521" s="196"/>
      <c r="M521" s="196"/>
      <c r="N521" s="196"/>
      <c r="O521" s="22" t="s">
        <v>1503</v>
      </c>
      <c r="P521" s="200">
        <f t="shared" si="80"/>
        <v>72</v>
      </c>
    </row>
    <row r="522" ht="26.25" customHeight="1" spans="1:16">
      <c r="A522" s="19" t="s">
        <v>876</v>
      </c>
      <c r="B522" s="21" t="s">
        <v>1236</v>
      </c>
      <c r="C522" s="191">
        <v>-19</v>
      </c>
      <c r="D522" s="196"/>
      <c r="E522" s="196"/>
      <c r="F522" s="196"/>
      <c r="G522" s="196"/>
      <c r="H522" s="196"/>
      <c r="I522" s="196"/>
      <c r="J522" s="196"/>
      <c r="K522" s="196"/>
      <c r="L522" s="196"/>
      <c r="M522" s="196"/>
      <c r="N522" s="196"/>
      <c r="O522" s="22"/>
      <c r="P522" s="200">
        <f t="shared" si="80"/>
        <v>-19</v>
      </c>
    </row>
    <row r="523" ht="26.25" customHeight="1" spans="1:16">
      <c r="A523" s="77" t="s">
        <v>1216</v>
      </c>
      <c r="B523" s="78" t="s">
        <v>767</v>
      </c>
      <c r="C523" s="193">
        <f>C524+C542+C547+C563+C587+C594+C616+C621</f>
        <v>4027.5172</v>
      </c>
      <c r="D523" s="193">
        <f t="shared" ref="D523:N523" si="83">D524+D542+D547+D563+D587+D594+D616+D621</f>
        <v>0</v>
      </c>
      <c r="E523" s="193">
        <f t="shared" si="83"/>
        <v>0</v>
      </c>
      <c r="F523" s="193">
        <f t="shared" si="83"/>
        <v>0</v>
      </c>
      <c r="G523" s="193">
        <f t="shared" si="83"/>
        <v>0</v>
      </c>
      <c r="H523" s="193">
        <f t="shared" si="83"/>
        <v>0</v>
      </c>
      <c r="I523" s="193">
        <f t="shared" si="83"/>
        <v>0</v>
      </c>
      <c r="J523" s="193">
        <f t="shared" si="83"/>
        <v>0</v>
      </c>
      <c r="K523" s="193">
        <f t="shared" si="83"/>
        <v>0</v>
      </c>
      <c r="L523" s="193">
        <f t="shared" si="83"/>
        <v>0</v>
      </c>
      <c r="M523" s="193">
        <f t="shared" si="83"/>
        <v>0</v>
      </c>
      <c r="N523" s="193">
        <f t="shared" si="83"/>
        <v>0</v>
      </c>
      <c r="O523" s="203"/>
      <c r="P523" s="200">
        <f t="shared" si="80"/>
        <v>4027.5172</v>
      </c>
    </row>
    <row r="524" ht="26.25" customHeight="1" spans="1:16">
      <c r="A524" s="80" t="s">
        <v>1216</v>
      </c>
      <c r="B524" s="81" t="s">
        <v>1657</v>
      </c>
      <c r="C524" s="194">
        <f>SUM(C525:C541)</f>
        <v>790.5357</v>
      </c>
      <c r="D524" s="194">
        <f t="shared" ref="D524:N524" si="84">SUM(D525:D541)</f>
        <v>0</v>
      </c>
      <c r="E524" s="194">
        <f t="shared" si="84"/>
        <v>0</v>
      </c>
      <c r="F524" s="194">
        <f t="shared" si="84"/>
        <v>0</v>
      </c>
      <c r="G524" s="194">
        <f t="shared" si="84"/>
        <v>0</v>
      </c>
      <c r="H524" s="194">
        <f t="shared" si="84"/>
        <v>0</v>
      </c>
      <c r="I524" s="194">
        <f t="shared" si="84"/>
        <v>0</v>
      </c>
      <c r="J524" s="194">
        <f t="shared" si="84"/>
        <v>0</v>
      </c>
      <c r="K524" s="194">
        <f t="shared" si="84"/>
        <v>0</v>
      </c>
      <c r="L524" s="194">
        <f t="shared" si="84"/>
        <v>0</v>
      </c>
      <c r="M524" s="194">
        <f t="shared" si="84"/>
        <v>0</v>
      </c>
      <c r="N524" s="194">
        <f t="shared" si="84"/>
        <v>0</v>
      </c>
      <c r="O524" s="202"/>
      <c r="P524" s="200">
        <f t="shared" si="80"/>
        <v>790.5357</v>
      </c>
    </row>
    <row r="525" ht="26.25" customHeight="1" spans="1:16">
      <c r="A525" s="19" t="s">
        <v>878</v>
      </c>
      <c r="B525" s="21" t="s">
        <v>1658</v>
      </c>
      <c r="C525" s="191">
        <v>50</v>
      </c>
      <c r="D525" s="196"/>
      <c r="E525" s="196"/>
      <c r="F525" s="196"/>
      <c r="G525" s="196"/>
      <c r="H525" s="196"/>
      <c r="I525" s="196"/>
      <c r="J525" s="196"/>
      <c r="K525" s="196"/>
      <c r="L525" s="196"/>
      <c r="M525" s="196"/>
      <c r="N525" s="196"/>
      <c r="O525" s="119"/>
      <c r="P525" s="200">
        <f t="shared" si="80"/>
        <v>50</v>
      </c>
    </row>
    <row r="526" ht="26.25" customHeight="1" spans="1:16">
      <c r="A526" s="19" t="s">
        <v>878</v>
      </c>
      <c r="B526" s="21" t="s">
        <v>1286</v>
      </c>
      <c r="C526" s="191">
        <v>-1.7</v>
      </c>
      <c r="D526" s="196"/>
      <c r="E526" s="196"/>
      <c r="F526" s="196"/>
      <c r="G526" s="196"/>
      <c r="H526" s="196"/>
      <c r="I526" s="196"/>
      <c r="J526" s="196"/>
      <c r="K526" s="196"/>
      <c r="L526" s="196"/>
      <c r="M526" s="196"/>
      <c r="N526" s="196"/>
      <c r="O526" s="22"/>
      <c r="P526" s="200">
        <f t="shared" si="80"/>
        <v>-1.7</v>
      </c>
    </row>
    <row r="527" ht="26.25" customHeight="1" spans="1:16">
      <c r="A527" s="19" t="s">
        <v>878</v>
      </c>
      <c r="B527" s="21" t="s">
        <v>1659</v>
      </c>
      <c r="C527" s="191">
        <v>-2.5</v>
      </c>
      <c r="D527" s="196"/>
      <c r="E527" s="196"/>
      <c r="F527" s="196"/>
      <c r="G527" s="196"/>
      <c r="H527" s="196"/>
      <c r="I527" s="196"/>
      <c r="J527" s="196"/>
      <c r="K527" s="196"/>
      <c r="L527" s="196"/>
      <c r="M527" s="196"/>
      <c r="N527" s="196"/>
      <c r="O527" s="22"/>
      <c r="P527" s="200">
        <f t="shared" si="80"/>
        <v>-2.5</v>
      </c>
    </row>
    <row r="528" ht="26.25" customHeight="1" spans="1:16">
      <c r="A528" s="19" t="s">
        <v>878</v>
      </c>
      <c r="B528" s="21" t="s">
        <v>1660</v>
      </c>
      <c r="C528" s="191">
        <v>-1.4</v>
      </c>
      <c r="D528" s="196"/>
      <c r="E528" s="196"/>
      <c r="F528" s="196"/>
      <c r="G528" s="196"/>
      <c r="H528" s="196"/>
      <c r="I528" s="196"/>
      <c r="J528" s="196"/>
      <c r="K528" s="196"/>
      <c r="L528" s="196"/>
      <c r="M528" s="196"/>
      <c r="N528" s="196"/>
      <c r="O528" s="22"/>
      <c r="P528" s="200">
        <f t="shared" si="80"/>
        <v>-1.4</v>
      </c>
    </row>
    <row r="529" ht="26.25" customHeight="1" spans="1:16">
      <c r="A529" s="87" t="s">
        <v>878</v>
      </c>
      <c r="B529" s="114" t="s">
        <v>1272</v>
      </c>
      <c r="C529" s="191">
        <v>60</v>
      </c>
      <c r="D529" s="196"/>
      <c r="E529" s="196"/>
      <c r="F529" s="196"/>
      <c r="G529" s="196"/>
      <c r="H529" s="196"/>
      <c r="I529" s="196"/>
      <c r="J529" s="196"/>
      <c r="K529" s="196"/>
      <c r="L529" s="196"/>
      <c r="M529" s="196"/>
      <c r="N529" s="196"/>
      <c r="O529" s="119" t="s">
        <v>1273</v>
      </c>
      <c r="P529" s="200">
        <f t="shared" si="80"/>
        <v>60</v>
      </c>
    </row>
    <row r="530" ht="26.25" customHeight="1" spans="1:16">
      <c r="A530" s="19" t="s">
        <v>878</v>
      </c>
      <c r="B530" s="21" t="s">
        <v>1292</v>
      </c>
      <c r="C530" s="191">
        <v>-2</v>
      </c>
      <c r="D530" s="196"/>
      <c r="E530" s="196"/>
      <c r="F530" s="196"/>
      <c r="G530" s="196"/>
      <c r="H530" s="196"/>
      <c r="I530" s="196"/>
      <c r="J530" s="196"/>
      <c r="K530" s="196"/>
      <c r="L530" s="196"/>
      <c r="M530" s="196"/>
      <c r="N530" s="196"/>
      <c r="O530" s="22"/>
      <c r="P530" s="200">
        <f t="shared" si="80"/>
        <v>-2</v>
      </c>
    </row>
    <row r="531" ht="26.25" customHeight="1" spans="1:16">
      <c r="A531" s="19" t="s">
        <v>878</v>
      </c>
      <c r="B531" s="21" t="s">
        <v>1050</v>
      </c>
      <c r="C531" s="191">
        <v>31</v>
      </c>
      <c r="D531" s="196"/>
      <c r="E531" s="196"/>
      <c r="F531" s="196"/>
      <c r="G531" s="196"/>
      <c r="H531" s="196"/>
      <c r="I531" s="196"/>
      <c r="J531" s="196"/>
      <c r="K531" s="196"/>
      <c r="L531" s="196"/>
      <c r="M531" s="196"/>
      <c r="N531" s="196"/>
      <c r="O531" s="22"/>
      <c r="P531" s="200">
        <f t="shared" si="80"/>
        <v>31</v>
      </c>
    </row>
    <row r="532" ht="26.25" customHeight="1" spans="1:16">
      <c r="A532" s="19" t="s">
        <v>878</v>
      </c>
      <c r="B532" s="21" t="s">
        <v>1243</v>
      </c>
      <c r="C532" s="191">
        <v>-10</v>
      </c>
      <c r="D532" s="196"/>
      <c r="E532" s="196"/>
      <c r="F532" s="196"/>
      <c r="G532" s="196"/>
      <c r="H532" s="196"/>
      <c r="I532" s="196"/>
      <c r="J532" s="196"/>
      <c r="K532" s="196"/>
      <c r="L532" s="196"/>
      <c r="M532" s="196"/>
      <c r="N532" s="196"/>
      <c r="O532" s="108"/>
      <c r="P532" s="200">
        <f t="shared" si="80"/>
        <v>-10</v>
      </c>
    </row>
    <row r="533" ht="26.25" customHeight="1" spans="1:16">
      <c r="A533" s="87" t="s">
        <v>878</v>
      </c>
      <c r="B533" s="21" t="s">
        <v>1306</v>
      </c>
      <c r="C533" s="191">
        <v>4.4</v>
      </c>
      <c r="D533" s="196"/>
      <c r="E533" s="196"/>
      <c r="F533" s="196"/>
      <c r="G533" s="196"/>
      <c r="H533" s="196"/>
      <c r="I533" s="196"/>
      <c r="J533" s="196"/>
      <c r="K533" s="196"/>
      <c r="L533" s="196"/>
      <c r="M533" s="196"/>
      <c r="N533" s="196"/>
      <c r="O533" s="22"/>
      <c r="P533" s="200">
        <f t="shared" si="80"/>
        <v>4.4</v>
      </c>
    </row>
    <row r="534" ht="26.25" customHeight="1" spans="1:16">
      <c r="A534" s="19" t="s">
        <v>878</v>
      </c>
      <c r="B534" s="21" t="s">
        <v>1355</v>
      </c>
      <c r="C534" s="191">
        <v>-2.8643</v>
      </c>
      <c r="D534" s="196"/>
      <c r="E534" s="196"/>
      <c r="F534" s="196"/>
      <c r="G534" s="196"/>
      <c r="H534" s="196"/>
      <c r="I534" s="196"/>
      <c r="J534" s="196"/>
      <c r="K534" s="196"/>
      <c r="L534" s="196"/>
      <c r="M534" s="196"/>
      <c r="N534" s="196"/>
      <c r="O534" s="22"/>
      <c r="P534" s="200">
        <f t="shared" si="80"/>
        <v>-2.8643</v>
      </c>
    </row>
    <row r="535" ht="26.25" customHeight="1" spans="1:16">
      <c r="A535" s="19" t="s">
        <v>878</v>
      </c>
      <c r="B535" s="115" t="s">
        <v>1661</v>
      </c>
      <c r="C535" s="191">
        <v>9</v>
      </c>
      <c r="D535" s="196"/>
      <c r="E535" s="196"/>
      <c r="F535" s="196"/>
      <c r="G535" s="196"/>
      <c r="H535" s="196"/>
      <c r="I535" s="196"/>
      <c r="J535" s="196"/>
      <c r="K535" s="196"/>
      <c r="L535" s="196"/>
      <c r="M535" s="196"/>
      <c r="N535" s="196"/>
      <c r="O535" s="22" t="s">
        <v>1662</v>
      </c>
      <c r="P535" s="200">
        <f t="shared" si="80"/>
        <v>9</v>
      </c>
    </row>
    <row r="536" ht="26.25" customHeight="1" spans="1:16">
      <c r="A536" s="19" t="s">
        <v>878</v>
      </c>
      <c r="B536" s="115" t="s">
        <v>1439</v>
      </c>
      <c r="C536" s="191">
        <v>15</v>
      </c>
      <c r="D536" s="196"/>
      <c r="E536" s="196"/>
      <c r="F536" s="196"/>
      <c r="G536" s="196"/>
      <c r="H536" s="196"/>
      <c r="I536" s="196"/>
      <c r="J536" s="196"/>
      <c r="K536" s="196"/>
      <c r="L536" s="196"/>
      <c r="M536" s="196"/>
      <c r="N536" s="196"/>
      <c r="O536" s="22" t="s">
        <v>1440</v>
      </c>
      <c r="P536" s="200">
        <f t="shared" si="80"/>
        <v>15</v>
      </c>
    </row>
    <row r="537" ht="26.25" customHeight="1" spans="1:16">
      <c r="A537" s="19" t="s">
        <v>878</v>
      </c>
      <c r="B537" s="21" t="s">
        <v>1513</v>
      </c>
      <c r="C537" s="191">
        <v>109.3</v>
      </c>
      <c r="D537" s="196"/>
      <c r="E537" s="196"/>
      <c r="F537" s="196"/>
      <c r="G537" s="196"/>
      <c r="H537" s="196"/>
      <c r="I537" s="196"/>
      <c r="J537" s="196"/>
      <c r="K537" s="196"/>
      <c r="L537" s="196"/>
      <c r="M537" s="196"/>
      <c r="N537" s="196"/>
      <c r="O537" s="22"/>
      <c r="P537" s="200">
        <f t="shared" si="80"/>
        <v>109.3</v>
      </c>
    </row>
    <row r="538" ht="26.25" customHeight="1" spans="1:16">
      <c r="A538" s="19" t="s">
        <v>878</v>
      </c>
      <c r="B538" s="115" t="s">
        <v>1663</v>
      </c>
      <c r="C538" s="191">
        <v>2</v>
      </c>
      <c r="D538" s="196"/>
      <c r="E538" s="196"/>
      <c r="F538" s="196"/>
      <c r="G538" s="196"/>
      <c r="H538" s="196"/>
      <c r="I538" s="196"/>
      <c r="J538" s="196"/>
      <c r="K538" s="196"/>
      <c r="L538" s="196"/>
      <c r="M538" s="196"/>
      <c r="N538" s="196"/>
      <c r="O538" s="22" t="s">
        <v>1664</v>
      </c>
      <c r="P538" s="200">
        <f t="shared" si="80"/>
        <v>2</v>
      </c>
    </row>
    <row r="539" ht="26.25" customHeight="1" spans="1:16">
      <c r="A539" s="19" t="s">
        <v>878</v>
      </c>
      <c r="B539" s="21" t="s">
        <v>1665</v>
      </c>
      <c r="C539" s="191">
        <v>18</v>
      </c>
      <c r="D539" s="196"/>
      <c r="E539" s="196"/>
      <c r="F539" s="196"/>
      <c r="G539" s="196"/>
      <c r="H539" s="196"/>
      <c r="I539" s="196"/>
      <c r="J539" s="196"/>
      <c r="K539" s="196"/>
      <c r="L539" s="196"/>
      <c r="M539" s="196"/>
      <c r="N539" s="196"/>
      <c r="O539" s="147"/>
      <c r="P539" s="200">
        <f t="shared" ref="P539:P575" si="85">IF(SUM(D539:N539)=C539,"",C539)</f>
        <v>18</v>
      </c>
    </row>
    <row r="540" ht="26.25" customHeight="1" spans="1:16">
      <c r="A540" s="19" t="s">
        <v>878</v>
      </c>
      <c r="B540" s="21" t="s">
        <v>1416</v>
      </c>
      <c r="C540" s="191">
        <v>172.5</v>
      </c>
      <c r="D540" s="196"/>
      <c r="E540" s="196"/>
      <c r="F540" s="196"/>
      <c r="G540" s="196"/>
      <c r="H540" s="196"/>
      <c r="I540" s="196"/>
      <c r="J540" s="196"/>
      <c r="K540" s="196"/>
      <c r="L540" s="196"/>
      <c r="M540" s="196"/>
      <c r="N540" s="196"/>
      <c r="O540" s="147"/>
      <c r="P540" s="200">
        <f t="shared" si="85"/>
        <v>172.5</v>
      </c>
    </row>
    <row r="541" ht="26.25" customHeight="1" spans="1:16">
      <c r="A541" s="19" t="s">
        <v>878</v>
      </c>
      <c r="B541" s="21" t="s">
        <v>1060</v>
      </c>
      <c r="C541" s="191">
        <v>339.8</v>
      </c>
      <c r="D541" s="196"/>
      <c r="E541" s="196"/>
      <c r="F541" s="196"/>
      <c r="G541" s="196"/>
      <c r="H541" s="196"/>
      <c r="I541" s="196"/>
      <c r="J541" s="196"/>
      <c r="K541" s="196"/>
      <c r="L541" s="196"/>
      <c r="M541" s="196"/>
      <c r="N541" s="196"/>
      <c r="O541" s="22"/>
      <c r="P541" s="200">
        <f t="shared" si="85"/>
        <v>339.8</v>
      </c>
    </row>
    <row r="542" ht="26.25" customHeight="1" spans="1:16">
      <c r="A542" s="80" t="s">
        <v>1216</v>
      </c>
      <c r="B542" s="81" t="s">
        <v>1666</v>
      </c>
      <c r="C542" s="194">
        <f>SUM(C543:C546)</f>
        <v>29.01</v>
      </c>
      <c r="D542" s="194">
        <f t="shared" ref="D542:N542" si="86">SUM(D543:D546)</f>
        <v>0</v>
      </c>
      <c r="E542" s="194">
        <f t="shared" si="86"/>
        <v>0</v>
      </c>
      <c r="F542" s="194">
        <f t="shared" si="86"/>
        <v>0</v>
      </c>
      <c r="G542" s="194">
        <f t="shared" si="86"/>
        <v>0</v>
      </c>
      <c r="H542" s="194">
        <f t="shared" si="86"/>
        <v>0</v>
      </c>
      <c r="I542" s="194">
        <f t="shared" si="86"/>
        <v>0</v>
      </c>
      <c r="J542" s="194">
        <f t="shared" si="86"/>
        <v>0</v>
      </c>
      <c r="K542" s="194">
        <f t="shared" si="86"/>
        <v>0</v>
      </c>
      <c r="L542" s="194">
        <f t="shared" si="86"/>
        <v>0</v>
      </c>
      <c r="M542" s="194">
        <f t="shared" si="86"/>
        <v>0</v>
      </c>
      <c r="N542" s="194">
        <f t="shared" si="86"/>
        <v>0</v>
      </c>
      <c r="O542" s="202"/>
      <c r="P542" s="200">
        <f t="shared" si="85"/>
        <v>29.01</v>
      </c>
    </row>
    <row r="543" ht="26.25" customHeight="1" spans="1:16">
      <c r="A543" s="19" t="s">
        <v>880</v>
      </c>
      <c r="B543" s="21" t="s">
        <v>1667</v>
      </c>
      <c r="C543" s="191">
        <v>-4</v>
      </c>
      <c r="D543" s="196"/>
      <c r="E543" s="196"/>
      <c r="F543" s="196"/>
      <c r="G543" s="196"/>
      <c r="H543" s="196"/>
      <c r="I543" s="196"/>
      <c r="J543" s="196"/>
      <c r="K543" s="196"/>
      <c r="L543" s="196"/>
      <c r="M543" s="196"/>
      <c r="N543" s="196"/>
      <c r="O543" s="22"/>
      <c r="P543" s="200">
        <f t="shared" si="85"/>
        <v>-4</v>
      </c>
    </row>
    <row r="544" ht="26.25" customHeight="1" spans="1:16">
      <c r="A544" s="87" t="s">
        <v>880</v>
      </c>
      <c r="B544" s="114" t="s">
        <v>1668</v>
      </c>
      <c r="C544" s="191">
        <v>5</v>
      </c>
      <c r="D544" s="196"/>
      <c r="E544" s="196"/>
      <c r="F544" s="196"/>
      <c r="G544" s="196"/>
      <c r="H544" s="196"/>
      <c r="I544" s="196"/>
      <c r="J544" s="196"/>
      <c r="K544" s="196"/>
      <c r="L544" s="196"/>
      <c r="M544" s="196"/>
      <c r="N544" s="196"/>
      <c r="O544" s="119" t="s">
        <v>1669</v>
      </c>
      <c r="P544" s="200">
        <f t="shared" si="85"/>
        <v>5</v>
      </c>
    </row>
    <row r="545" ht="26.25" customHeight="1" spans="1:16">
      <c r="A545" s="87" t="s">
        <v>880</v>
      </c>
      <c r="B545" s="114" t="s">
        <v>1670</v>
      </c>
      <c r="C545" s="191">
        <v>18.01</v>
      </c>
      <c r="D545" s="196"/>
      <c r="E545" s="196"/>
      <c r="F545" s="196"/>
      <c r="G545" s="196"/>
      <c r="H545" s="196"/>
      <c r="I545" s="196"/>
      <c r="J545" s="196"/>
      <c r="K545" s="196"/>
      <c r="L545" s="196"/>
      <c r="M545" s="196"/>
      <c r="N545" s="196"/>
      <c r="O545" s="119" t="s">
        <v>1671</v>
      </c>
      <c r="P545" s="200">
        <f t="shared" si="85"/>
        <v>18.01</v>
      </c>
    </row>
    <row r="546" ht="26.25" customHeight="1" spans="1:16">
      <c r="A546" s="87" t="s">
        <v>880</v>
      </c>
      <c r="B546" s="21" t="s">
        <v>1672</v>
      </c>
      <c r="C546" s="191">
        <v>10</v>
      </c>
      <c r="D546" s="196"/>
      <c r="E546" s="196"/>
      <c r="F546" s="196"/>
      <c r="G546" s="196"/>
      <c r="H546" s="196"/>
      <c r="I546" s="196"/>
      <c r="J546" s="196"/>
      <c r="K546" s="196"/>
      <c r="L546" s="196"/>
      <c r="M546" s="196"/>
      <c r="N546" s="196"/>
      <c r="O546" s="119" t="s">
        <v>1673</v>
      </c>
      <c r="P546" s="200">
        <f t="shared" si="85"/>
        <v>10</v>
      </c>
    </row>
    <row r="547" ht="26.25" customHeight="1" spans="1:16">
      <c r="A547" s="80" t="s">
        <v>1216</v>
      </c>
      <c r="B547" s="81" t="s">
        <v>1674</v>
      </c>
      <c r="C547" s="194">
        <f>SUM(C548:C562)</f>
        <v>828.0443</v>
      </c>
      <c r="D547" s="194">
        <f t="shared" ref="D547:N547" si="87">SUM(D548:D562)</f>
        <v>0</v>
      </c>
      <c r="E547" s="194">
        <f t="shared" si="87"/>
        <v>0</v>
      </c>
      <c r="F547" s="194">
        <f t="shared" si="87"/>
        <v>0</v>
      </c>
      <c r="G547" s="194">
        <f t="shared" si="87"/>
        <v>0</v>
      </c>
      <c r="H547" s="194">
        <f t="shared" si="87"/>
        <v>0</v>
      </c>
      <c r="I547" s="194">
        <f t="shared" si="87"/>
        <v>0</v>
      </c>
      <c r="J547" s="194">
        <f t="shared" si="87"/>
        <v>0</v>
      </c>
      <c r="K547" s="194">
        <f t="shared" si="87"/>
        <v>0</v>
      </c>
      <c r="L547" s="194">
        <f t="shared" si="87"/>
        <v>0</v>
      </c>
      <c r="M547" s="194">
        <f t="shared" si="87"/>
        <v>0</v>
      </c>
      <c r="N547" s="194">
        <f t="shared" si="87"/>
        <v>0</v>
      </c>
      <c r="O547" s="202"/>
      <c r="P547" s="200">
        <f t="shared" si="85"/>
        <v>828.0443</v>
      </c>
    </row>
    <row r="548" ht="26.25" customHeight="1" spans="1:16">
      <c r="A548" s="19" t="s">
        <v>882</v>
      </c>
      <c r="B548" s="21" t="s">
        <v>1242</v>
      </c>
      <c r="C548" s="191">
        <v>-3</v>
      </c>
      <c r="D548" s="196"/>
      <c r="E548" s="196"/>
      <c r="F548" s="196"/>
      <c r="G548" s="196"/>
      <c r="H548" s="196"/>
      <c r="I548" s="196"/>
      <c r="J548" s="196"/>
      <c r="K548" s="196"/>
      <c r="L548" s="196"/>
      <c r="M548" s="196"/>
      <c r="N548" s="196"/>
      <c r="O548" s="22"/>
      <c r="P548" s="200">
        <f t="shared" si="85"/>
        <v>-3</v>
      </c>
    </row>
    <row r="549" ht="26.25" customHeight="1" spans="1:16">
      <c r="A549" s="19" t="s">
        <v>882</v>
      </c>
      <c r="B549" s="21" t="s">
        <v>1675</v>
      </c>
      <c r="C549" s="191">
        <v>-1</v>
      </c>
      <c r="D549" s="196"/>
      <c r="E549" s="196"/>
      <c r="F549" s="196"/>
      <c r="G549" s="196"/>
      <c r="H549" s="196"/>
      <c r="I549" s="196"/>
      <c r="J549" s="196"/>
      <c r="K549" s="196"/>
      <c r="L549" s="196"/>
      <c r="M549" s="196"/>
      <c r="N549" s="196"/>
      <c r="O549" s="22"/>
      <c r="P549" s="200">
        <f t="shared" si="85"/>
        <v>-1</v>
      </c>
    </row>
    <row r="550" ht="26.25" customHeight="1" spans="1:16">
      <c r="A550" s="19" t="s">
        <v>882</v>
      </c>
      <c r="B550" s="21" t="s">
        <v>1286</v>
      </c>
      <c r="C550" s="191">
        <v>-2.427</v>
      </c>
      <c r="D550" s="196"/>
      <c r="E550" s="196"/>
      <c r="F550" s="196"/>
      <c r="G550" s="196"/>
      <c r="H550" s="196"/>
      <c r="I550" s="196"/>
      <c r="J550" s="196"/>
      <c r="K550" s="196"/>
      <c r="L550" s="196"/>
      <c r="M550" s="196"/>
      <c r="N550" s="196"/>
      <c r="O550" s="22"/>
      <c r="P550" s="200">
        <f t="shared" si="85"/>
        <v>-2.427</v>
      </c>
    </row>
    <row r="551" ht="26.25" customHeight="1" spans="1:16">
      <c r="A551" s="87" t="s">
        <v>882</v>
      </c>
      <c r="B551" s="114" t="s">
        <v>1272</v>
      </c>
      <c r="C551" s="191">
        <v>20</v>
      </c>
      <c r="D551" s="196"/>
      <c r="E551" s="196"/>
      <c r="F551" s="196"/>
      <c r="G551" s="196"/>
      <c r="H551" s="196"/>
      <c r="I551" s="196"/>
      <c r="J551" s="196"/>
      <c r="K551" s="196"/>
      <c r="L551" s="196"/>
      <c r="M551" s="196"/>
      <c r="N551" s="196"/>
      <c r="O551" s="119" t="s">
        <v>1273</v>
      </c>
      <c r="P551" s="200">
        <f t="shared" si="85"/>
        <v>20</v>
      </c>
    </row>
    <row r="552" ht="26.25" customHeight="1" spans="1:16">
      <c r="A552" s="19" t="s">
        <v>882</v>
      </c>
      <c r="B552" s="21" t="s">
        <v>1243</v>
      </c>
      <c r="C552" s="191">
        <v>-5</v>
      </c>
      <c r="D552" s="196"/>
      <c r="E552" s="196"/>
      <c r="F552" s="196"/>
      <c r="G552" s="196"/>
      <c r="H552" s="196"/>
      <c r="I552" s="196"/>
      <c r="J552" s="196"/>
      <c r="K552" s="196"/>
      <c r="L552" s="196"/>
      <c r="M552" s="196"/>
      <c r="N552" s="196"/>
      <c r="O552" s="108"/>
      <c r="P552" s="200">
        <f t="shared" si="85"/>
        <v>-5</v>
      </c>
    </row>
    <row r="553" ht="26.25" customHeight="1" spans="1:16">
      <c r="A553" s="19" t="s">
        <v>882</v>
      </c>
      <c r="B553" s="21" t="s">
        <v>1676</v>
      </c>
      <c r="C553" s="191">
        <v>-0.573</v>
      </c>
      <c r="D553" s="196"/>
      <c r="E553" s="196"/>
      <c r="F553" s="196"/>
      <c r="G553" s="196"/>
      <c r="H553" s="196"/>
      <c r="I553" s="196"/>
      <c r="J553" s="196"/>
      <c r="K553" s="196"/>
      <c r="L553" s="196"/>
      <c r="M553" s="196"/>
      <c r="N553" s="196"/>
      <c r="O553" s="22"/>
      <c r="P553" s="200">
        <f t="shared" si="85"/>
        <v>-0.573</v>
      </c>
    </row>
    <row r="554" ht="26.25" customHeight="1" spans="1:16">
      <c r="A554" s="19" t="s">
        <v>882</v>
      </c>
      <c r="B554" s="21" t="s">
        <v>1355</v>
      </c>
      <c r="C554" s="191">
        <v>-2.5957</v>
      </c>
      <c r="D554" s="196"/>
      <c r="E554" s="196"/>
      <c r="F554" s="196"/>
      <c r="G554" s="196"/>
      <c r="H554" s="196"/>
      <c r="I554" s="196"/>
      <c r="J554" s="196"/>
      <c r="K554" s="196"/>
      <c r="L554" s="196"/>
      <c r="M554" s="196"/>
      <c r="N554" s="196"/>
      <c r="O554" s="22"/>
      <c r="P554" s="200">
        <f t="shared" si="85"/>
        <v>-2.5957</v>
      </c>
    </row>
    <row r="555" ht="26.25" customHeight="1" spans="1:16">
      <c r="A555" s="19" t="s">
        <v>882</v>
      </c>
      <c r="B555" s="115" t="s">
        <v>1661</v>
      </c>
      <c r="C555" s="191">
        <v>22.5</v>
      </c>
      <c r="D555" s="196"/>
      <c r="E555" s="196"/>
      <c r="F555" s="196"/>
      <c r="G555" s="196"/>
      <c r="H555" s="196"/>
      <c r="I555" s="196"/>
      <c r="J555" s="196"/>
      <c r="K555" s="196"/>
      <c r="L555" s="196"/>
      <c r="M555" s="196"/>
      <c r="N555" s="196"/>
      <c r="O555" s="22" t="s">
        <v>1662</v>
      </c>
      <c r="P555" s="200">
        <f t="shared" si="85"/>
        <v>22.5</v>
      </c>
    </row>
    <row r="556" ht="26.25" customHeight="1" spans="1:16">
      <c r="A556" s="19" t="s">
        <v>882</v>
      </c>
      <c r="B556" s="115" t="s">
        <v>1439</v>
      </c>
      <c r="C556" s="191">
        <v>90</v>
      </c>
      <c r="D556" s="196"/>
      <c r="E556" s="196"/>
      <c r="F556" s="196"/>
      <c r="G556" s="196"/>
      <c r="H556" s="196"/>
      <c r="I556" s="196"/>
      <c r="J556" s="196"/>
      <c r="K556" s="196"/>
      <c r="L556" s="196"/>
      <c r="M556" s="196"/>
      <c r="N556" s="196"/>
      <c r="O556" s="22" t="s">
        <v>1440</v>
      </c>
      <c r="P556" s="200">
        <f t="shared" si="85"/>
        <v>90</v>
      </c>
    </row>
    <row r="557" ht="26.25" customHeight="1" spans="1:16">
      <c r="A557" s="19" t="s">
        <v>882</v>
      </c>
      <c r="B557" s="21" t="s">
        <v>961</v>
      </c>
      <c r="C557" s="191">
        <v>-144.85</v>
      </c>
      <c r="D557" s="196"/>
      <c r="E557" s="196"/>
      <c r="F557" s="196"/>
      <c r="G557" s="196"/>
      <c r="H557" s="196"/>
      <c r="I557" s="196"/>
      <c r="J557" s="196"/>
      <c r="K557" s="196"/>
      <c r="L557" s="196"/>
      <c r="M557" s="196"/>
      <c r="N557" s="196"/>
      <c r="O557" s="127"/>
      <c r="P557" s="200">
        <f t="shared" si="85"/>
        <v>-144.85</v>
      </c>
    </row>
    <row r="558" ht="26.25" customHeight="1" spans="1:16">
      <c r="A558" s="19" t="s">
        <v>882</v>
      </c>
      <c r="B558" s="21" t="s">
        <v>1513</v>
      </c>
      <c r="C558" s="191">
        <v>368.99</v>
      </c>
      <c r="D558" s="196"/>
      <c r="E558" s="196"/>
      <c r="F558" s="196"/>
      <c r="G558" s="196"/>
      <c r="H558" s="196"/>
      <c r="I558" s="196"/>
      <c r="J558" s="196"/>
      <c r="K558" s="196"/>
      <c r="L558" s="196"/>
      <c r="M558" s="196"/>
      <c r="N558" s="196"/>
      <c r="O558" s="127"/>
      <c r="P558" s="200">
        <f t="shared" si="85"/>
        <v>368.99</v>
      </c>
    </row>
    <row r="559" ht="26.25" customHeight="1" spans="1:16">
      <c r="A559" s="19" t="s">
        <v>882</v>
      </c>
      <c r="B559" s="115" t="s">
        <v>1663</v>
      </c>
      <c r="C559" s="191">
        <v>1</v>
      </c>
      <c r="D559" s="196"/>
      <c r="E559" s="196"/>
      <c r="F559" s="196"/>
      <c r="G559" s="196"/>
      <c r="H559" s="196"/>
      <c r="I559" s="196"/>
      <c r="J559" s="196"/>
      <c r="K559" s="196"/>
      <c r="L559" s="196"/>
      <c r="M559" s="196"/>
      <c r="N559" s="196"/>
      <c r="O559" s="22" t="s">
        <v>1664</v>
      </c>
      <c r="P559" s="200">
        <f t="shared" si="85"/>
        <v>1</v>
      </c>
    </row>
    <row r="560" ht="26.25" customHeight="1" spans="1:16">
      <c r="A560" s="19" t="s">
        <v>882</v>
      </c>
      <c r="B560" s="115" t="s">
        <v>1677</v>
      </c>
      <c r="C560" s="191">
        <v>7</v>
      </c>
      <c r="D560" s="196"/>
      <c r="E560" s="196"/>
      <c r="F560" s="196"/>
      <c r="G560" s="196"/>
      <c r="H560" s="196"/>
      <c r="I560" s="196"/>
      <c r="J560" s="196"/>
      <c r="K560" s="196"/>
      <c r="L560" s="196"/>
      <c r="M560" s="196"/>
      <c r="N560" s="196"/>
      <c r="O560" s="22" t="s">
        <v>1678</v>
      </c>
      <c r="P560" s="200">
        <f t="shared" si="85"/>
        <v>7</v>
      </c>
    </row>
    <row r="561" ht="26.25" customHeight="1" spans="1:16">
      <c r="A561" s="19" t="s">
        <v>882</v>
      </c>
      <c r="B561" s="21" t="s">
        <v>1416</v>
      </c>
      <c r="C561" s="191">
        <v>135</v>
      </c>
      <c r="D561" s="196"/>
      <c r="E561" s="196"/>
      <c r="F561" s="196"/>
      <c r="G561" s="196"/>
      <c r="H561" s="196"/>
      <c r="I561" s="196"/>
      <c r="J561" s="196"/>
      <c r="K561" s="196"/>
      <c r="L561" s="196"/>
      <c r="M561" s="196"/>
      <c r="N561" s="196"/>
      <c r="O561" s="147"/>
      <c r="P561" s="200">
        <f t="shared" si="85"/>
        <v>135</v>
      </c>
    </row>
    <row r="562" ht="26.25" customHeight="1" spans="1:16">
      <c r="A562" s="19" t="s">
        <v>882</v>
      </c>
      <c r="B562" s="21" t="s">
        <v>1060</v>
      </c>
      <c r="C562" s="191">
        <v>343</v>
      </c>
      <c r="D562" s="196"/>
      <c r="E562" s="196"/>
      <c r="F562" s="196"/>
      <c r="G562" s="196"/>
      <c r="H562" s="196"/>
      <c r="I562" s="196"/>
      <c r="J562" s="196"/>
      <c r="K562" s="196"/>
      <c r="L562" s="196"/>
      <c r="M562" s="196"/>
      <c r="N562" s="196"/>
      <c r="O562" s="22"/>
      <c r="P562" s="200">
        <f t="shared" si="85"/>
        <v>343</v>
      </c>
    </row>
    <row r="563" ht="26.25" customHeight="1" spans="1:16">
      <c r="A563" s="80" t="s">
        <v>1216</v>
      </c>
      <c r="B563" s="81" t="s">
        <v>1679</v>
      </c>
      <c r="C563" s="194">
        <f>SUM(C564:C586)</f>
        <v>845.43</v>
      </c>
      <c r="D563" s="194">
        <f t="shared" ref="D563:N563" si="88">SUM(D564:D586)</f>
        <v>0</v>
      </c>
      <c r="E563" s="194">
        <f t="shared" si="88"/>
        <v>0</v>
      </c>
      <c r="F563" s="194">
        <f t="shared" si="88"/>
        <v>0</v>
      </c>
      <c r="G563" s="194">
        <f t="shared" si="88"/>
        <v>0</v>
      </c>
      <c r="H563" s="194">
        <f t="shared" si="88"/>
        <v>0</v>
      </c>
      <c r="I563" s="194">
        <f t="shared" si="88"/>
        <v>0</v>
      </c>
      <c r="J563" s="194">
        <f t="shared" si="88"/>
        <v>0</v>
      </c>
      <c r="K563" s="194">
        <f t="shared" si="88"/>
        <v>0</v>
      </c>
      <c r="L563" s="194">
        <f t="shared" si="88"/>
        <v>0</v>
      </c>
      <c r="M563" s="194">
        <f t="shared" si="88"/>
        <v>0</v>
      </c>
      <c r="N563" s="194">
        <f t="shared" si="88"/>
        <v>0</v>
      </c>
      <c r="O563" s="202"/>
      <c r="P563" s="200">
        <f t="shared" si="85"/>
        <v>845.43</v>
      </c>
    </row>
    <row r="564" ht="26.25" customHeight="1" spans="1:16">
      <c r="A564" s="19" t="s">
        <v>884</v>
      </c>
      <c r="B564" s="21" t="s">
        <v>1242</v>
      </c>
      <c r="C564" s="191">
        <v>-0.5</v>
      </c>
      <c r="D564" s="196"/>
      <c r="E564" s="196"/>
      <c r="F564" s="196"/>
      <c r="G564" s="196"/>
      <c r="H564" s="196"/>
      <c r="I564" s="196"/>
      <c r="J564" s="196"/>
      <c r="K564" s="196"/>
      <c r="L564" s="196"/>
      <c r="M564" s="196"/>
      <c r="N564" s="196"/>
      <c r="O564" s="22"/>
      <c r="P564" s="200">
        <f t="shared" si="85"/>
        <v>-0.5</v>
      </c>
    </row>
    <row r="565" ht="26.25" customHeight="1" spans="1:16">
      <c r="A565" s="19" t="s">
        <v>884</v>
      </c>
      <c r="B565" s="21" t="s">
        <v>1680</v>
      </c>
      <c r="C565" s="191">
        <v>-2</v>
      </c>
      <c r="D565" s="196"/>
      <c r="E565" s="196"/>
      <c r="F565" s="196"/>
      <c r="G565" s="196"/>
      <c r="H565" s="196"/>
      <c r="I565" s="196"/>
      <c r="J565" s="196"/>
      <c r="K565" s="196"/>
      <c r="L565" s="196"/>
      <c r="M565" s="196"/>
      <c r="N565" s="196"/>
      <c r="O565" s="22"/>
      <c r="P565" s="200">
        <f t="shared" si="85"/>
        <v>-2</v>
      </c>
    </row>
    <row r="566" ht="26.25" customHeight="1" spans="1:16">
      <c r="A566" s="19" t="s">
        <v>884</v>
      </c>
      <c r="B566" s="21" t="s">
        <v>1681</v>
      </c>
      <c r="C566" s="191">
        <v>-1.01</v>
      </c>
      <c r="D566" s="196"/>
      <c r="E566" s="196"/>
      <c r="F566" s="196"/>
      <c r="G566" s="196"/>
      <c r="H566" s="196"/>
      <c r="I566" s="196"/>
      <c r="J566" s="196"/>
      <c r="K566" s="196"/>
      <c r="L566" s="196"/>
      <c r="M566" s="196"/>
      <c r="N566" s="196"/>
      <c r="O566" s="22"/>
      <c r="P566" s="200">
        <f t="shared" si="85"/>
        <v>-1.01</v>
      </c>
    </row>
    <row r="567" ht="26.25" customHeight="1" spans="1:16">
      <c r="A567" s="19" t="s">
        <v>884</v>
      </c>
      <c r="B567" s="21" t="s">
        <v>1675</v>
      </c>
      <c r="C567" s="191">
        <v>-0.27</v>
      </c>
      <c r="D567" s="196"/>
      <c r="E567" s="196"/>
      <c r="F567" s="196"/>
      <c r="G567" s="196"/>
      <c r="H567" s="196"/>
      <c r="I567" s="196"/>
      <c r="J567" s="196"/>
      <c r="K567" s="196"/>
      <c r="L567" s="196"/>
      <c r="M567" s="196"/>
      <c r="N567" s="196"/>
      <c r="O567" s="22"/>
      <c r="P567" s="200">
        <f t="shared" si="85"/>
        <v>-0.27</v>
      </c>
    </row>
    <row r="568" ht="26.25" customHeight="1" spans="1:16">
      <c r="A568" s="19" t="s">
        <v>884</v>
      </c>
      <c r="B568" s="21" t="s">
        <v>1286</v>
      </c>
      <c r="C568" s="191">
        <v>-0.45</v>
      </c>
      <c r="D568" s="196"/>
      <c r="E568" s="196"/>
      <c r="F568" s="196"/>
      <c r="G568" s="196"/>
      <c r="H568" s="196"/>
      <c r="I568" s="196"/>
      <c r="J568" s="196"/>
      <c r="K568" s="196"/>
      <c r="L568" s="196"/>
      <c r="M568" s="196"/>
      <c r="N568" s="196"/>
      <c r="O568" s="22"/>
      <c r="P568" s="200">
        <f t="shared" si="85"/>
        <v>-0.45</v>
      </c>
    </row>
    <row r="569" ht="26.25" customHeight="1" spans="1:16">
      <c r="A569" s="19" t="s">
        <v>884</v>
      </c>
      <c r="B569" s="21" t="s">
        <v>1682</v>
      </c>
      <c r="C569" s="191">
        <v>-0.45</v>
      </c>
      <c r="D569" s="196"/>
      <c r="E569" s="196"/>
      <c r="F569" s="196"/>
      <c r="G569" s="196"/>
      <c r="H569" s="196"/>
      <c r="I569" s="196"/>
      <c r="J569" s="196"/>
      <c r="K569" s="196"/>
      <c r="L569" s="196"/>
      <c r="M569" s="196"/>
      <c r="N569" s="196"/>
      <c r="O569" s="22"/>
      <c r="P569" s="200">
        <f t="shared" si="85"/>
        <v>-0.45</v>
      </c>
    </row>
    <row r="570" ht="26.25" customHeight="1" spans="1:16">
      <c r="A570" s="87" t="s">
        <v>884</v>
      </c>
      <c r="B570" s="114" t="s">
        <v>1272</v>
      </c>
      <c r="C570" s="191">
        <v>40</v>
      </c>
      <c r="D570" s="196"/>
      <c r="E570" s="196"/>
      <c r="F570" s="196"/>
      <c r="G570" s="196"/>
      <c r="H570" s="196"/>
      <c r="I570" s="196"/>
      <c r="J570" s="196"/>
      <c r="K570" s="196"/>
      <c r="L570" s="196"/>
      <c r="M570" s="196"/>
      <c r="N570" s="196"/>
      <c r="O570" s="119" t="s">
        <v>1273</v>
      </c>
      <c r="P570" s="200">
        <f t="shared" si="85"/>
        <v>40</v>
      </c>
    </row>
    <row r="571" ht="26.25" customHeight="1" spans="1:16">
      <c r="A571" s="19" t="s">
        <v>884</v>
      </c>
      <c r="B571" s="21" t="s">
        <v>1683</v>
      </c>
      <c r="C571" s="191">
        <v>-4.71</v>
      </c>
      <c r="D571" s="196"/>
      <c r="E571" s="196"/>
      <c r="F571" s="196"/>
      <c r="G571" s="196"/>
      <c r="H571" s="196"/>
      <c r="I571" s="196"/>
      <c r="J571" s="196"/>
      <c r="K571" s="196"/>
      <c r="L571" s="196"/>
      <c r="M571" s="196"/>
      <c r="N571" s="196"/>
      <c r="O571" s="22"/>
      <c r="P571" s="200">
        <f t="shared" si="85"/>
        <v>-4.71</v>
      </c>
    </row>
    <row r="572" ht="26.25" customHeight="1" spans="1:16">
      <c r="A572" s="19" t="s">
        <v>884</v>
      </c>
      <c r="B572" s="21" t="s">
        <v>1684</v>
      </c>
      <c r="C572" s="191">
        <v>-1.68</v>
      </c>
      <c r="D572" s="205"/>
      <c r="E572" s="205"/>
      <c r="F572" s="205"/>
      <c r="G572" s="205"/>
      <c r="H572" s="205"/>
      <c r="I572" s="205"/>
      <c r="J572" s="205"/>
      <c r="K572" s="205"/>
      <c r="L572" s="205"/>
      <c r="M572" s="205"/>
      <c r="N572" s="205"/>
      <c r="O572" s="22"/>
      <c r="P572" s="200">
        <f t="shared" si="85"/>
        <v>-1.68</v>
      </c>
    </row>
    <row r="573" ht="26.25" customHeight="1" spans="1:16">
      <c r="A573" s="19" t="s">
        <v>884</v>
      </c>
      <c r="B573" s="21" t="s">
        <v>1243</v>
      </c>
      <c r="C573" s="191">
        <v>-2</v>
      </c>
      <c r="D573" s="196"/>
      <c r="E573" s="196"/>
      <c r="F573" s="196"/>
      <c r="G573" s="196"/>
      <c r="H573" s="196"/>
      <c r="I573" s="196"/>
      <c r="J573" s="196"/>
      <c r="K573" s="196"/>
      <c r="L573" s="196"/>
      <c r="M573" s="196"/>
      <c r="N573" s="196"/>
      <c r="O573" s="108"/>
      <c r="P573" s="200">
        <f t="shared" si="85"/>
        <v>-2</v>
      </c>
    </row>
    <row r="574" ht="26.25" customHeight="1" spans="1:16">
      <c r="A574" s="19" t="s">
        <v>884</v>
      </c>
      <c r="B574" s="21" t="s">
        <v>1676</v>
      </c>
      <c r="C574" s="191">
        <v>-10</v>
      </c>
      <c r="D574" s="196"/>
      <c r="E574" s="196"/>
      <c r="F574" s="196"/>
      <c r="G574" s="196"/>
      <c r="H574" s="196"/>
      <c r="I574" s="196"/>
      <c r="J574" s="196"/>
      <c r="K574" s="196"/>
      <c r="L574" s="196"/>
      <c r="M574" s="196"/>
      <c r="N574" s="196"/>
      <c r="O574" s="22"/>
      <c r="P574" s="200">
        <f t="shared" si="85"/>
        <v>-10</v>
      </c>
    </row>
    <row r="575" ht="26.25" customHeight="1" spans="1:16">
      <c r="A575" s="19" t="s">
        <v>884</v>
      </c>
      <c r="B575" s="114" t="s">
        <v>1355</v>
      </c>
      <c r="C575" s="191">
        <v>-9</v>
      </c>
      <c r="D575" s="196"/>
      <c r="E575" s="196"/>
      <c r="F575" s="196"/>
      <c r="G575" s="196"/>
      <c r="H575" s="196"/>
      <c r="I575" s="196"/>
      <c r="J575" s="196"/>
      <c r="K575" s="196"/>
      <c r="L575" s="196"/>
      <c r="M575" s="196"/>
      <c r="N575" s="196"/>
      <c r="O575" s="22"/>
      <c r="P575" s="200">
        <f t="shared" si="85"/>
        <v>-9</v>
      </c>
    </row>
    <row r="576" ht="26.25" customHeight="1" spans="1:16">
      <c r="A576" s="19" t="s">
        <v>884</v>
      </c>
      <c r="B576" s="115" t="s">
        <v>1661</v>
      </c>
      <c r="C576" s="191">
        <v>9</v>
      </c>
      <c r="D576" s="196"/>
      <c r="E576" s="196"/>
      <c r="F576" s="196"/>
      <c r="G576" s="196"/>
      <c r="H576" s="196"/>
      <c r="I576" s="196"/>
      <c r="J576" s="196"/>
      <c r="K576" s="196"/>
      <c r="L576" s="196"/>
      <c r="M576" s="196"/>
      <c r="N576" s="196"/>
      <c r="O576" s="22" t="s">
        <v>1662</v>
      </c>
      <c r="P576" s="200">
        <f t="shared" ref="P576:P639" si="89">IF(SUM(D576:N576)=C576,"",C576)</f>
        <v>9</v>
      </c>
    </row>
    <row r="577" ht="26.25" customHeight="1" spans="1:16">
      <c r="A577" s="19" t="s">
        <v>884</v>
      </c>
      <c r="B577" s="115" t="s">
        <v>1439</v>
      </c>
      <c r="C577" s="191">
        <v>15</v>
      </c>
      <c r="D577" s="196"/>
      <c r="E577" s="196"/>
      <c r="F577" s="196"/>
      <c r="G577" s="196"/>
      <c r="H577" s="196"/>
      <c r="I577" s="196"/>
      <c r="J577" s="196"/>
      <c r="K577" s="196"/>
      <c r="L577" s="196"/>
      <c r="M577" s="196"/>
      <c r="N577" s="196"/>
      <c r="O577" s="22" t="s">
        <v>1440</v>
      </c>
      <c r="P577" s="200">
        <f t="shared" si="89"/>
        <v>15</v>
      </c>
    </row>
    <row r="578" ht="26.25" customHeight="1" spans="1:16">
      <c r="A578" s="19" t="s">
        <v>884</v>
      </c>
      <c r="B578" s="21" t="s">
        <v>1513</v>
      </c>
      <c r="C578" s="191">
        <v>94.6</v>
      </c>
      <c r="D578" s="196"/>
      <c r="E578" s="196"/>
      <c r="F578" s="196"/>
      <c r="G578" s="196"/>
      <c r="H578" s="196"/>
      <c r="I578" s="196"/>
      <c r="J578" s="196"/>
      <c r="K578" s="196"/>
      <c r="L578" s="196"/>
      <c r="M578" s="196"/>
      <c r="N578" s="196"/>
      <c r="O578" s="22"/>
      <c r="P578" s="200">
        <f t="shared" si="89"/>
        <v>94.6</v>
      </c>
    </row>
    <row r="579" ht="26.25" customHeight="1" spans="1:16">
      <c r="A579" s="19" t="s">
        <v>884</v>
      </c>
      <c r="B579" s="115" t="s">
        <v>1663</v>
      </c>
      <c r="C579" s="191">
        <v>6</v>
      </c>
      <c r="D579" s="196"/>
      <c r="E579" s="196"/>
      <c r="F579" s="196"/>
      <c r="G579" s="196"/>
      <c r="H579" s="196"/>
      <c r="I579" s="196"/>
      <c r="J579" s="196"/>
      <c r="K579" s="196"/>
      <c r="L579" s="196"/>
      <c r="M579" s="196"/>
      <c r="N579" s="196"/>
      <c r="O579" s="22" t="s">
        <v>1664</v>
      </c>
      <c r="P579" s="200">
        <f t="shared" si="89"/>
        <v>6</v>
      </c>
    </row>
    <row r="580" ht="26.25" customHeight="1" spans="1:16">
      <c r="A580" s="19" t="s">
        <v>884</v>
      </c>
      <c r="B580" s="115" t="s">
        <v>1677</v>
      </c>
      <c r="C580" s="191">
        <v>46</v>
      </c>
      <c r="D580" s="196"/>
      <c r="E580" s="196"/>
      <c r="F580" s="196"/>
      <c r="G580" s="196"/>
      <c r="H580" s="196"/>
      <c r="I580" s="196"/>
      <c r="J580" s="196"/>
      <c r="K580" s="196"/>
      <c r="L580" s="196"/>
      <c r="M580" s="196"/>
      <c r="N580" s="196"/>
      <c r="O580" s="22" t="s">
        <v>1678</v>
      </c>
      <c r="P580" s="200">
        <f t="shared" si="89"/>
        <v>46</v>
      </c>
    </row>
    <row r="581" ht="26.25" customHeight="1" spans="1:16">
      <c r="A581" s="19" t="s">
        <v>884</v>
      </c>
      <c r="B581" s="21" t="s">
        <v>1053</v>
      </c>
      <c r="C581" s="191">
        <v>20</v>
      </c>
      <c r="D581" s="196"/>
      <c r="E581" s="196"/>
      <c r="F581" s="196"/>
      <c r="G581" s="196"/>
      <c r="H581" s="196"/>
      <c r="I581" s="196"/>
      <c r="J581" s="196"/>
      <c r="K581" s="196"/>
      <c r="L581" s="196"/>
      <c r="M581" s="196"/>
      <c r="N581" s="196"/>
      <c r="O581" s="22"/>
      <c r="P581" s="200">
        <f t="shared" si="89"/>
        <v>20</v>
      </c>
    </row>
    <row r="582" ht="26.25" customHeight="1" spans="1:16">
      <c r="A582" s="19" t="s">
        <v>884</v>
      </c>
      <c r="B582" s="134" t="s">
        <v>1685</v>
      </c>
      <c r="C582" s="191">
        <v>14</v>
      </c>
      <c r="D582" s="196"/>
      <c r="E582" s="196"/>
      <c r="F582" s="196"/>
      <c r="G582" s="196"/>
      <c r="H582" s="196"/>
      <c r="I582" s="196"/>
      <c r="J582" s="196"/>
      <c r="K582" s="196"/>
      <c r="L582" s="196"/>
      <c r="M582" s="196"/>
      <c r="N582" s="196"/>
      <c r="O582" s="22" t="s">
        <v>1686</v>
      </c>
      <c r="P582" s="200">
        <f t="shared" si="89"/>
        <v>14</v>
      </c>
    </row>
    <row r="583" ht="26.25" customHeight="1" spans="1:16">
      <c r="A583" s="19" t="s">
        <v>884</v>
      </c>
      <c r="B583" s="21" t="s">
        <v>1416</v>
      </c>
      <c r="C583" s="191">
        <v>280</v>
      </c>
      <c r="D583" s="196"/>
      <c r="E583" s="196"/>
      <c r="F583" s="196"/>
      <c r="G583" s="196"/>
      <c r="H583" s="196"/>
      <c r="I583" s="196"/>
      <c r="J583" s="196"/>
      <c r="K583" s="196"/>
      <c r="L583" s="196"/>
      <c r="M583" s="196"/>
      <c r="N583" s="196"/>
      <c r="O583" s="22"/>
      <c r="P583" s="200">
        <f t="shared" si="89"/>
        <v>280</v>
      </c>
    </row>
    <row r="584" ht="26.25" customHeight="1" spans="1:16">
      <c r="A584" s="19" t="s">
        <v>884</v>
      </c>
      <c r="B584" s="21" t="s">
        <v>1060</v>
      </c>
      <c r="C584" s="191">
        <v>306.9</v>
      </c>
      <c r="D584" s="196"/>
      <c r="E584" s="196"/>
      <c r="F584" s="196"/>
      <c r="G584" s="196"/>
      <c r="H584" s="196"/>
      <c r="I584" s="196"/>
      <c r="J584" s="196"/>
      <c r="K584" s="196"/>
      <c r="L584" s="196"/>
      <c r="M584" s="196"/>
      <c r="N584" s="196"/>
      <c r="O584" s="22"/>
      <c r="P584" s="200">
        <f t="shared" si="89"/>
        <v>306.9</v>
      </c>
    </row>
    <row r="585" ht="26.25" customHeight="1" spans="1:16">
      <c r="A585" s="19" t="s">
        <v>884</v>
      </c>
      <c r="B585" s="21" t="s">
        <v>1687</v>
      </c>
      <c r="C585" s="191">
        <v>10</v>
      </c>
      <c r="D585" s="196"/>
      <c r="E585" s="196"/>
      <c r="F585" s="196"/>
      <c r="G585" s="196"/>
      <c r="H585" s="196"/>
      <c r="I585" s="196"/>
      <c r="J585" s="196"/>
      <c r="K585" s="196"/>
      <c r="L585" s="196"/>
      <c r="M585" s="196"/>
      <c r="N585" s="196"/>
      <c r="O585" s="22"/>
      <c r="P585" s="200">
        <f t="shared" si="89"/>
        <v>10</v>
      </c>
    </row>
    <row r="586" ht="26.25" customHeight="1" spans="1:16">
      <c r="A586" s="19" t="s">
        <v>884</v>
      </c>
      <c r="B586" s="21" t="s">
        <v>1688</v>
      </c>
      <c r="C586" s="191">
        <v>36</v>
      </c>
      <c r="D586" s="196"/>
      <c r="E586" s="196"/>
      <c r="F586" s="196"/>
      <c r="G586" s="196"/>
      <c r="H586" s="196"/>
      <c r="I586" s="196"/>
      <c r="J586" s="196"/>
      <c r="K586" s="196"/>
      <c r="L586" s="196"/>
      <c r="M586" s="196"/>
      <c r="N586" s="196"/>
      <c r="O586" s="22"/>
      <c r="P586" s="200">
        <f t="shared" si="89"/>
        <v>36</v>
      </c>
    </row>
    <row r="587" ht="26.25" customHeight="1" spans="1:16">
      <c r="A587" s="80" t="s">
        <v>1216</v>
      </c>
      <c r="B587" s="81" t="s">
        <v>1689</v>
      </c>
      <c r="C587" s="194">
        <f>SUM(C588:C593)</f>
        <v>1.55</v>
      </c>
      <c r="D587" s="194">
        <f t="shared" ref="D587:N587" si="90">SUM(D588:D593)</f>
        <v>0</v>
      </c>
      <c r="E587" s="194">
        <f t="shared" si="90"/>
        <v>0</v>
      </c>
      <c r="F587" s="194">
        <f t="shared" si="90"/>
        <v>0</v>
      </c>
      <c r="G587" s="194">
        <f t="shared" si="90"/>
        <v>0</v>
      </c>
      <c r="H587" s="194">
        <f t="shared" si="90"/>
        <v>0</v>
      </c>
      <c r="I587" s="194">
        <f t="shared" si="90"/>
        <v>0</v>
      </c>
      <c r="J587" s="194">
        <f t="shared" si="90"/>
        <v>0</v>
      </c>
      <c r="K587" s="194">
        <f t="shared" si="90"/>
        <v>0</v>
      </c>
      <c r="L587" s="194">
        <f t="shared" si="90"/>
        <v>0</v>
      </c>
      <c r="M587" s="194">
        <f t="shared" si="90"/>
        <v>0</v>
      </c>
      <c r="N587" s="194">
        <f t="shared" si="90"/>
        <v>0</v>
      </c>
      <c r="O587" s="202"/>
      <c r="P587" s="200">
        <f t="shared" si="89"/>
        <v>1.55</v>
      </c>
    </row>
    <row r="588" ht="26.25" customHeight="1" spans="1:16">
      <c r="A588" s="19" t="s">
        <v>886</v>
      </c>
      <c r="B588" s="21" t="s">
        <v>1690</v>
      </c>
      <c r="C588" s="191">
        <v>-0.5</v>
      </c>
      <c r="D588" s="196"/>
      <c r="E588" s="196"/>
      <c r="F588" s="196"/>
      <c r="G588" s="196"/>
      <c r="H588" s="196"/>
      <c r="I588" s="196"/>
      <c r="J588" s="196"/>
      <c r="K588" s="196"/>
      <c r="L588" s="196"/>
      <c r="M588" s="196"/>
      <c r="N588" s="196"/>
      <c r="O588" s="22"/>
      <c r="P588" s="200">
        <f t="shared" si="89"/>
        <v>-0.5</v>
      </c>
    </row>
    <row r="589" ht="26.25" customHeight="1" spans="1:16">
      <c r="A589" s="19" t="s">
        <v>886</v>
      </c>
      <c r="B589" s="21" t="s">
        <v>1691</v>
      </c>
      <c r="C589" s="191">
        <v>-1</v>
      </c>
      <c r="D589" s="196"/>
      <c r="E589" s="196"/>
      <c r="F589" s="196"/>
      <c r="G589" s="196"/>
      <c r="H589" s="196"/>
      <c r="I589" s="196"/>
      <c r="J589" s="196"/>
      <c r="K589" s="196"/>
      <c r="L589" s="196"/>
      <c r="M589" s="196"/>
      <c r="N589" s="196"/>
      <c r="O589" s="22"/>
      <c r="P589" s="200">
        <f t="shared" si="89"/>
        <v>-1</v>
      </c>
    </row>
    <row r="590" ht="26.25" customHeight="1" spans="1:16">
      <c r="A590" s="19" t="s">
        <v>886</v>
      </c>
      <c r="B590" s="21" t="s">
        <v>1680</v>
      </c>
      <c r="C590" s="191">
        <v>-0.5</v>
      </c>
      <c r="D590" s="205"/>
      <c r="E590" s="205"/>
      <c r="F590" s="205"/>
      <c r="G590" s="205"/>
      <c r="H590" s="205"/>
      <c r="I590" s="205"/>
      <c r="J590" s="205"/>
      <c r="K590" s="205"/>
      <c r="L590" s="205"/>
      <c r="M590" s="205"/>
      <c r="N590" s="205"/>
      <c r="O590" s="22"/>
      <c r="P590" s="200">
        <f t="shared" si="89"/>
        <v>-0.5</v>
      </c>
    </row>
    <row r="591" ht="26.25" customHeight="1" spans="1:16">
      <c r="A591" s="19" t="s">
        <v>886</v>
      </c>
      <c r="B591" s="21" t="s">
        <v>1357</v>
      </c>
      <c r="C591" s="191">
        <v>-2.45</v>
      </c>
      <c r="D591" s="196"/>
      <c r="E591" s="196"/>
      <c r="F591" s="196"/>
      <c r="G591" s="196"/>
      <c r="H591" s="196"/>
      <c r="I591" s="196"/>
      <c r="J591" s="196"/>
      <c r="K591" s="196"/>
      <c r="L591" s="196"/>
      <c r="M591" s="196"/>
      <c r="N591" s="196"/>
      <c r="O591" s="22"/>
      <c r="P591" s="200">
        <f t="shared" si="89"/>
        <v>-2.45</v>
      </c>
    </row>
    <row r="592" ht="26.25" customHeight="1" spans="1:16">
      <c r="A592" s="87" t="s">
        <v>886</v>
      </c>
      <c r="B592" s="21" t="s">
        <v>1672</v>
      </c>
      <c r="C592" s="191">
        <v>10</v>
      </c>
      <c r="D592" s="196"/>
      <c r="E592" s="196"/>
      <c r="F592" s="196"/>
      <c r="G592" s="196"/>
      <c r="H592" s="196"/>
      <c r="I592" s="196"/>
      <c r="J592" s="196"/>
      <c r="K592" s="196"/>
      <c r="L592" s="196"/>
      <c r="M592" s="196"/>
      <c r="N592" s="196"/>
      <c r="O592" s="119" t="s">
        <v>1673</v>
      </c>
      <c r="P592" s="200">
        <f t="shared" si="89"/>
        <v>10</v>
      </c>
    </row>
    <row r="593" ht="26.25" customHeight="1" spans="1:16">
      <c r="A593" s="19" t="s">
        <v>886</v>
      </c>
      <c r="B593" s="21" t="s">
        <v>1692</v>
      </c>
      <c r="C593" s="191">
        <v>-4</v>
      </c>
      <c r="D593" s="196"/>
      <c r="E593" s="196"/>
      <c r="F593" s="196"/>
      <c r="G593" s="196"/>
      <c r="H593" s="196"/>
      <c r="I593" s="196"/>
      <c r="J593" s="196"/>
      <c r="K593" s="196"/>
      <c r="L593" s="196"/>
      <c r="M593" s="196"/>
      <c r="N593" s="196"/>
      <c r="O593" s="22"/>
      <c r="P593" s="200">
        <f t="shared" si="89"/>
        <v>-4</v>
      </c>
    </row>
    <row r="594" ht="26.25" customHeight="1" spans="1:16">
      <c r="A594" s="80" t="s">
        <v>1216</v>
      </c>
      <c r="B594" s="81" t="s">
        <v>1693</v>
      </c>
      <c r="C594" s="194">
        <f>SUM(C595:C615)</f>
        <v>1158.9272</v>
      </c>
      <c r="D594" s="194">
        <f t="shared" ref="D594:N594" si="91">SUM(D595:D615)</f>
        <v>0</v>
      </c>
      <c r="E594" s="194">
        <f t="shared" si="91"/>
        <v>0</v>
      </c>
      <c r="F594" s="194">
        <f t="shared" si="91"/>
        <v>0</v>
      </c>
      <c r="G594" s="194">
        <f t="shared" si="91"/>
        <v>0</v>
      </c>
      <c r="H594" s="194">
        <f t="shared" si="91"/>
        <v>0</v>
      </c>
      <c r="I594" s="194">
        <f t="shared" si="91"/>
        <v>0</v>
      </c>
      <c r="J594" s="194">
        <f t="shared" si="91"/>
        <v>0</v>
      </c>
      <c r="K594" s="194">
        <f t="shared" si="91"/>
        <v>0</v>
      </c>
      <c r="L594" s="194">
        <f t="shared" si="91"/>
        <v>0</v>
      </c>
      <c r="M594" s="194">
        <f t="shared" si="91"/>
        <v>0</v>
      </c>
      <c r="N594" s="194">
        <f t="shared" si="91"/>
        <v>0</v>
      </c>
      <c r="O594" s="202"/>
      <c r="P594" s="200">
        <f t="shared" si="89"/>
        <v>1158.9272</v>
      </c>
    </row>
    <row r="595" ht="26.25" customHeight="1" spans="1:16">
      <c r="A595" s="19" t="s">
        <v>888</v>
      </c>
      <c r="B595" s="21" t="s">
        <v>1242</v>
      </c>
      <c r="C595" s="191">
        <v>-0.5</v>
      </c>
      <c r="D595" s="196"/>
      <c r="E595" s="196"/>
      <c r="F595" s="196"/>
      <c r="G595" s="196"/>
      <c r="H595" s="196"/>
      <c r="I595" s="196"/>
      <c r="J595" s="196"/>
      <c r="K595" s="196"/>
      <c r="L595" s="196"/>
      <c r="M595" s="196"/>
      <c r="N595" s="196"/>
      <c r="O595" s="22"/>
      <c r="P595" s="200">
        <f t="shared" si="89"/>
        <v>-0.5</v>
      </c>
    </row>
    <row r="596" ht="26.25" customHeight="1" spans="1:16">
      <c r="A596" s="19" t="s">
        <v>888</v>
      </c>
      <c r="B596" s="21" t="s">
        <v>1681</v>
      </c>
      <c r="C596" s="191">
        <v>-1.15</v>
      </c>
      <c r="D596" s="196"/>
      <c r="E596" s="196"/>
      <c r="F596" s="196"/>
      <c r="G596" s="196"/>
      <c r="H596" s="196"/>
      <c r="I596" s="196"/>
      <c r="J596" s="196"/>
      <c r="K596" s="196"/>
      <c r="L596" s="196"/>
      <c r="M596" s="196"/>
      <c r="N596" s="196"/>
      <c r="O596" s="22"/>
      <c r="P596" s="200">
        <f t="shared" si="89"/>
        <v>-1.15</v>
      </c>
    </row>
    <row r="597" ht="26.25" customHeight="1" spans="1:16">
      <c r="A597" s="19" t="s">
        <v>888</v>
      </c>
      <c r="B597" s="21" t="s">
        <v>1675</v>
      </c>
      <c r="C597" s="191">
        <v>-0.27</v>
      </c>
      <c r="D597" s="196"/>
      <c r="E597" s="196"/>
      <c r="F597" s="196"/>
      <c r="G597" s="196"/>
      <c r="H597" s="196"/>
      <c r="I597" s="196"/>
      <c r="J597" s="196"/>
      <c r="K597" s="196"/>
      <c r="L597" s="196"/>
      <c r="M597" s="196"/>
      <c r="N597" s="196"/>
      <c r="O597" s="22"/>
      <c r="P597" s="200">
        <f t="shared" si="89"/>
        <v>-0.27</v>
      </c>
    </row>
    <row r="598" ht="26.25" customHeight="1" spans="1:16">
      <c r="A598" s="19" t="s">
        <v>888</v>
      </c>
      <c r="B598" s="21" t="s">
        <v>1286</v>
      </c>
      <c r="C598" s="191">
        <v>-0.45</v>
      </c>
      <c r="D598" s="196"/>
      <c r="E598" s="196"/>
      <c r="F598" s="196"/>
      <c r="G598" s="196"/>
      <c r="H598" s="196"/>
      <c r="I598" s="196"/>
      <c r="J598" s="196"/>
      <c r="K598" s="196"/>
      <c r="L598" s="196"/>
      <c r="M598" s="196"/>
      <c r="N598" s="196"/>
      <c r="O598" s="22"/>
      <c r="P598" s="200">
        <f t="shared" si="89"/>
        <v>-0.45</v>
      </c>
    </row>
    <row r="599" ht="26.25" customHeight="1" spans="1:16">
      <c r="A599" s="19" t="s">
        <v>888</v>
      </c>
      <c r="B599" s="21" t="s">
        <v>1055</v>
      </c>
      <c r="C599" s="191">
        <v>120</v>
      </c>
      <c r="D599" s="196"/>
      <c r="E599" s="196"/>
      <c r="F599" s="196"/>
      <c r="G599" s="196"/>
      <c r="H599" s="196"/>
      <c r="I599" s="196"/>
      <c r="J599" s="196"/>
      <c r="K599" s="196"/>
      <c r="L599" s="196"/>
      <c r="M599" s="196"/>
      <c r="N599" s="196"/>
      <c r="O599" s="119"/>
      <c r="P599" s="200">
        <f t="shared" si="89"/>
        <v>120</v>
      </c>
    </row>
    <row r="600" ht="26.25" customHeight="1" spans="1:16">
      <c r="A600" s="19" t="s">
        <v>888</v>
      </c>
      <c r="B600" s="21" t="s">
        <v>1694</v>
      </c>
      <c r="C600" s="191">
        <v>-0.45</v>
      </c>
      <c r="D600" s="196"/>
      <c r="E600" s="196"/>
      <c r="F600" s="196"/>
      <c r="G600" s="196"/>
      <c r="H600" s="196"/>
      <c r="I600" s="196"/>
      <c r="J600" s="196"/>
      <c r="K600" s="196"/>
      <c r="L600" s="196"/>
      <c r="M600" s="196"/>
      <c r="N600" s="196"/>
      <c r="O600" s="22"/>
      <c r="P600" s="200">
        <f t="shared" si="89"/>
        <v>-0.45</v>
      </c>
    </row>
    <row r="601" ht="26.25" customHeight="1" spans="1:16">
      <c r="A601" s="87" t="s">
        <v>888</v>
      </c>
      <c r="B601" s="114" t="s">
        <v>1272</v>
      </c>
      <c r="C601" s="191">
        <v>50</v>
      </c>
      <c r="D601" s="196"/>
      <c r="E601" s="196"/>
      <c r="F601" s="196"/>
      <c r="G601" s="196"/>
      <c r="H601" s="196"/>
      <c r="I601" s="196"/>
      <c r="J601" s="196"/>
      <c r="K601" s="196"/>
      <c r="L601" s="196"/>
      <c r="M601" s="196"/>
      <c r="N601" s="196"/>
      <c r="O601" s="119" t="s">
        <v>1273</v>
      </c>
      <c r="P601" s="200">
        <f t="shared" si="89"/>
        <v>50</v>
      </c>
    </row>
    <row r="602" ht="26.25" customHeight="1" spans="1:16">
      <c r="A602" s="19" t="s">
        <v>888</v>
      </c>
      <c r="B602" s="21" t="s">
        <v>1683</v>
      </c>
      <c r="C602" s="191">
        <v>-3.96</v>
      </c>
      <c r="D602" s="196"/>
      <c r="E602" s="196"/>
      <c r="F602" s="196"/>
      <c r="G602" s="196"/>
      <c r="H602" s="196"/>
      <c r="I602" s="196"/>
      <c r="J602" s="196"/>
      <c r="K602" s="196"/>
      <c r="L602" s="196"/>
      <c r="M602" s="196"/>
      <c r="N602" s="196"/>
      <c r="O602" s="22"/>
      <c r="P602" s="200">
        <f t="shared" si="89"/>
        <v>-3.96</v>
      </c>
    </row>
    <row r="603" ht="26.25" customHeight="1" spans="1:16">
      <c r="A603" s="19" t="s">
        <v>888</v>
      </c>
      <c r="B603" s="21" t="s">
        <v>1243</v>
      </c>
      <c r="C603" s="191">
        <v>-2</v>
      </c>
      <c r="D603" s="196"/>
      <c r="E603" s="196"/>
      <c r="F603" s="196"/>
      <c r="G603" s="196"/>
      <c r="H603" s="196"/>
      <c r="I603" s="196"/>
      <c r="J603" s="196"/>
      <c r="K603" s="196"/>
      <c r="L603" s="196"/>
      <c r="M603" s="196"/>
      <c r="N603" s="196"/>
      <c r="O603" s="108"/>
      <c r="P603" s="200">
        <f t="shared" si="89"/>
        <v>-2</v>
      </c>
    </row>
    <row r="604" ht="26.25" customHeight="1" spans="1:16">
      <c r="A604" s="19" t="s">
        <v>888</v>
      </c>
      <c r="B604" s="114" t="s">
        <v>1355</v>
      </c>
      <c r="C604" s="191">
        <v>-9</v>
      </c>
      <c r="D604" s="196"/>
      <c r="E604" s="196"/>
      <c r="F604" s="196"/>
      <c r="G604" s="196"/>
      <c r="H604" s="196"/>
      <c r="I604" s="196"/>
      <c r="J604" s="196"/>
      <c r="K604" s="196"/>
      <c r="L604" s="196"/>
      <c r="M604" s="196"/>
      <c r="N604" s="196"/>
      <c r="O604" s="22"/>
      <c r="P604" s="200">
        <f t="shared" si="89"/>
        <v>-9</v>
      </c>
    </row>
    <row r="605" ht="26.25" customHeight="1" spans="1:16">
      <c r="A605" s="19" t="s">
        <v>888</v>
      </c>
      <c r="B605" s="115" t="s">
        <v>1661</v>
      </c>
      <c r="C605" s="191">
        <v>9</v>
      </c>
      <c r="D605" s="196"/>
      <c r="E605" s="196"/>
      <c r="F605" s="196"/>
      <c r="G605" s="196"/>
      <c r="H605" s="196"/>
      <c r="I605" s="196"/>
      <c r="J605" s="196"/>
      <c r="K605" s="196"/>
      <c r="L605" s="196"/>
      <c r="M605" s="196"/>
      <c r="N605" s="196"/>
      <c r="O605" s="22" t="s">
        <v>1662</v>
      </c>
      <c r="P605" s="200">
        <f t="shared" si="89"/>
        <v>9</v>
      </c>
    </row>
    <row r="606" ht="26.25" customHeight="1" spans="1:16">
      <c r="A606" s="19" t="s">
        <v>888</v>
      </c>
      <c r="B606" s="21" t="s">
        <v>1247</v>
      </c>
      <c r="C606" s="191">
        <v>237.6</v>
      </c>
      <c r="D606" s="196"/>
      <c r="E606" s="196"/>
      <c r="F606" s="196"/>
      <c r="G606" s="196"/>
      <c r="H606" s="196"/>
      <c r="I606" s="196"/>
      <c r="J606" s="196"/>
      <c r="K606" s="196"/>
      <c r="L606" s="196"/>
      <c r="M606" s="196"/>
      <c r="N606" s="196"/>
      <c r="O606" s="22"/>
      <c r="P606" s="200">
        <f t="shared" si="89"/>
        <v>237.6</v>
      </c>
    </row>
    <row r="607" ht="26.25" customHeight="1" spans="1:16">
      <c r="A607" s="19" t="s">
        <v>888</v>
      </c>
      <c r="B607" s="115" t="s">
        <v>1663</v>
      </c>
      <c r="C607" s="191">
        <v>4</v>
      </c>
      <c r="D607" s="196"/>
      <c r="E607" s="196"/>
      <c r="F607" s="196"/>
      <c r="G607" s="196"/>
      <c r="H607" s="196"/>
      <c r="I607" s="196"/>
      <c r="J607" s="196"/>
      <c r="K607" s="196"/>
      <c r="L607" s="196"/>
      <c r="M607" s="196"/>
      <c r="N607" s="196"/>
      <c r="O607" s="22" t="s">
        <v>1664</v>
      </c>
      <c r="P607" s="200">
        <f t="shared" si="89"/>
        <v>4</v>
      </c>
    </row>
    <row r="608" ht="26.25" customHeight="1" spans="1:16">
      <c r="A608" s="19" t="s">
        <v>888</v>
      </c>
      <c r="B608" s="115" t="s">
        <v>1677</v>
      </c>
      <c r="C608" s="191">
        <v>46</v>
      </c>
      <c r="D608" s="196"/>
      <c r="E608" s="196"/>
      <c r="F608" s="196"/>
      <c r="G608" s="196"/>
      <c r="H608" s="196"/>
      <c r="I608" s="196"/>
      <c r="J608" s="196"/>
      <c r="K608" s="196"/>
      <c r="L608" s="196"/>
      <c r="M608" s="196"/>
      <c r="N608" s="196"/>
      <c r="O608" s="22" t="s">
        <v>1678</v>
      </c>
      <c r="P608" s="200">
        <f t="shared" si="89"/>
        <v>46</v>
      </c>
    </row>
    <row r="609" ht="26.25" customHeight="1" spans="1:16">
      <c r="A609" s="87" t="s">
        <v>888</v>
      </c>
      <c r="B609" s="115" t="s">
        <v>1695</v>
      </c>
      <c r="C609" s="191">
        <v>10</v>
      </c>
      <c r="D609" s="196"/>
      <c r="E609" s="196"/>
      <c r="F609" s="196"/>
      <c r="G609" s="196"/>
      <c r="H609" s="196"/>
      <c r="I609" s="196"/>
      <c r="J609" s="196"/>
      <c r="K609" s="196"/>
      <c r="L609" s="196"/>
      <c r="M609" s="196"/>
      <c r="N609" s="196"/>
      <c r="O609" s="110" t="s">
        <v>1696</v>
      </c>
      <c r="P609" s="200">
        <f t="shared" si="89"/>
        <v>10</v>
      </c>
    </row>
    <row r="610" ht="26.25" customHeight="1" spans="1:16">
      <c r="A610" s="87" t="s">
        <v>888</v>
      </c>
      <c r="B610" s="134" t="s">
        <v>1685</v>
      </c>
      <c r="C610" s="191">
        <v>17</v>
      </c>
      <c r="D610" s="196"/>
      <c r="E610" s="196"/>
      <c r="F610" s="196"/>
      <c r="G610" s="196"/>
      <c r="H610" s="196"/>
      <c r="I610" s="196"/>
      <c r="J610" s="196"/>
      <c r="K610" s="196"/>
      <c r="L610" s="196"/>
      <c r="M610" s="196"/>
      <c r="N610" s="196"/>
      <c r="O610" s="22" t="s">
        <v>1686</v>
      </c>
      <c r="P610" s="200">
        <f t="shared" si="89"/>
        <v>17</v>
      </c>
    </row>
    <row r="611" ht="26.25" customHeight="1" spans="1:16">
      <c r="A611" s="19" t="s">
        <v>888</v>
      </c>
      <c r="B611" s="21" t="s">
        <v>1665</v>
      </c>
      <c r="C611" s="191">
        <v>35</v>
      </c>
      <c r="D611" s="205"/>
      <c r="E611" s="205"/>
      <c r="F611" s="205"/>
      <c r="G611" s="205"/>
      <c r="H611" s="205"/>
      <c r="I611" s="205"/>
      <c r="J611" s="205"/>
      <c r="K611" s="205"/>
      <c r="L611" s="205"/>
      <c r="M611" s="205"/>
      <c r="N611" s="205"/>
      <c r="O611" s="22"/>
      <c r="P611" s="200">
        <f t="shared" si="89"/>
        <v>35</v>
      </c>
    </row>
    <row r="612" ht="26.25" customHeight="1" spans="1:16">
      <c r="A612" s="19" t="s">
        <v>888</v>
      </c>
      <c r="B612" s="21" t="s">
        <v>1416</v>
      </c>
      <c r="C612" s="191">
        <v>280.3072</v>
      </c>
      <c r="D612" s="196"/>
      <c r="E612" s="196"/>
      <c r="F612" s="196"/>
      <c r="G612" s="196"/>
      <c r="H612" s="196"/>
      <c r="I612" s="196"/>
      <c r="J612" s="196"/>
      <c r="K612" s="196"/>
      <c r="L612" s="196"/>
      <c r="M612" s="196"/>
      <c r="N612" s="196"/>
      <c r="O612" s="22"/>
      <c r="P612" s="200">
        <f t="shared" si="89"/>
        <v>280.3072</v>
      </c>
    </row>
    <row r="613" ht="26.25" customHeight="1" spans="1:16">
      <c r="A613" s="19" t="s">
        <v>888</v>
      </c>
      <c r="B613" s="21" t="s">
        <v>1060</v>
      </c>
      <c r="C613" s="191">
        <v>321.8</v>
      </c>
      <c r="D613" s="196"/>
      <c r="E613" s="196"/>
      <c r="F613" s="196"/>
      <c r="G613" s="196"/>
      <c r="H613" s="196"/>
      <c r="I613" s="196"/>
      <c r="J613" s="196"/>
      <c r="K613" s="196"/>
      <c r="L613" s="196"/>
      <c r="M613" s="196"/>
      <c r="N613" s="196"/>
      <c r="O613" s="22"/>
      <c r="P613" s="200">
        <f t="shared" si="89"/>
        <v>321.8</v>
      </c>
    </row>
    <row r="614" ht="26.25" customHeight="1" spans="1:16">
      <c r="A614" s="19" t="s">
        <v>888</v>
      </c>
      <c r="B614" s="21" t="s">
        <v>1687</v>
      </c>
      <c r="C614" s="191">
        <v>10</v>
      </c>
      <c r="D614" s="196"/>
      <c r="E614" s="196"/>
      <c r="F614" s="196"/>
      <c r="G614" s="196"/>
      <c r="H614" s="196"/>
      <c r="I614" s="196"/>
      <c r="J614" s="196"/>
      <c r="K614" s="196"/>
      <c r="L614" s="196"/>
      <c r="M614" s="196"/>
      <c r="N614" s="196"/>
      <c r="O614" s="22"/>
      <c r="P614" s="200">
        <f t="shared" si="89"/>
        <v>10</v>
      </c>
    </row>
    <row r="615" ht="26.25" customHeight="1" spans="1:16">
      <c r="A615" s="19" t="s">
        <v>888</v>
      </c>
      <c r="B615" s="21" t="s">
        <v>1688</v>
      </c>
      <c r="C615" s="191">
        <v>36</v>
      </c>
      <c r="D615" s="196"/>
      <c r="E615" s="196"/>
      <c r="F615" s="196"/>
      <c r="G615" s="196"/>
      <c r="H615" s="196"/>
      <c r="I615" s="196"/>
      <c r="J615" s="196"/>
      <c r="K615" s="196"/>
      <c r="L615" s="196"/>
      <c r="M615" s="196"/>
      <c r="N615" s="196"/>
      <c r="O615" s="22"/>
      <c r="P615" s="200">
        <f t="shared" si="89"/>
        <v>36</v>
      </c>
    </row>
    <row r="616" ht="26.25" customHeight="1" spans="1:16">
      <c r="A616" s="80" t="s">
        <v>1216</v>
      </c>
      <c r="B616" s="81" t="s">
        <v>1697</v>
      </c>
      <c r="C616" s="194">
        <f>SUM(C617:C620)</f>
        <v>10.8</v>
      </c>
      <c r="D616" s="194">
        <f t="shared" ref="D616:N616" si="92">SUM(D617:D620)</f>
        <v>0</v>
      </c>
      <c r="E616" s="194">
        <f t="shared" si="92"/>
        <v>0</v>
      </c>
      <c r="F616" s="194">
        <f t="shared" si="92"/>
        <v>0</v>
      </c>
      <c r="G616" s="194">
        <f t="shared" si="92"/>
        <v>0</v>
      </c>
      <c r="H616" s="194">
        <f t="shared" si="92"/>
        <v>0</v>
      </c>
      <c r="I616" s="194">
        <f t="shared" si="92"/>
        <v>0</v>
      </c>
      <c r="J616" s="194">
        <f t="shared" si="92"/>
        <v>0</v>
      </c>
      <c r="K616" s="194">
        <f t="shared" si="92"/>
        <v>0</v>
      </c>
      <c r="L616" s="194">
        <f t="shared" si="92"/>
        <v>0</v>
      </c>
      <c r="M616" s="194">
        <f t="shared" si="92"/>
        <v>0</v>
      </c>
      <c r="N616" s="194">
        <f t="shared" si="92"/>
        <v>0</v>
      </c>
      <c r="O616" s="202"/>
      <c r="P616" s="200">
        <f t="shared" si="89"/>
        <v>10.8</v>
      </c>
    </row>
    <row r="617" ht="26.25" customHeight="1" spans="1:16">
      <c r="A617" s="19" t="s">
        <v>890</v>
      </c>
      <c r="B617" s="21" t="s">
        <v>1690</v>
      </c>
      <c r="C617" s="191">
        <v>-3.77</v>
      </c>
      <c r="D617" s="196"/>
      <c r="E617" s="196"/>
      <c r="F617" s="196"/>
      <c r="G617" s="196"/>
      <c r="H617" s="196"/>
      <c r="I617" s="196"/>
      <c r="J617" s="196"/>
      <c r="K617" s="196"/>
      <c r="L617" s="196"/>
      <c r="M617" s="196"/>
      <c r="N617" s="196"/>
      <c r="O617" s="22"/>
      <c r="P617" s="200">
        <f t="shared" si="89"/>
        <v>-3.77</v>
      </c>
    </row>
    <row r="618" ht="26.25" customHeight="1" spans="1:16">
      <c r="A618" s="19" t="s">
        <v>890</v>
      </c>
      <c r="B618" s="21" t="s">
        <v>1698</v>
      </c>
      <c r="C618" s="191">
        <v>-0.43</v>
      </c>
      <c r="D618" s="196"/>
      <c r="E618" s="196"/>
      <c r="F618" s="196"/>
      <c r="G618" s="196"/>
      <c r="H618" s="196"/>
      <c r="I618" s="196"/>
      <c r="J618" s="196"/>
      <c r="K618" s="196"/>
      <c r="L618" s="196"/>
      <c r="M618" s="196"/>
      <c r="N618" s="196"/>
      <c r="O618" s="22"/>
      <c r="P618" s="200">
        <f t="shared" si="89"/>
        <v>-0.43</v>
      </c>
    </row>
    <row r="619" ht="26.25" customHeight="1" spans="1:16">
      <c r="A619" s="19" t="s">
        <v>890</v>
      </c>
      <c r="B619" s="114" t="s">
        <v>1272</v>
      </c>
      <c r="C619" s="191">
        <v>5</v>
      </c>
      <c r="D619" s="196"/>
      <c r="E619" s="196"/>
      <c r="F619" s="196"/>
      <c r="G619" s="196"/>
      <c r="H619" s="196"/>
      <c r="I619" s="196"/>
      <c r="J619" s="196"/>
      <c r="K619" s="196"/>
      <c r="L619" s="196"/>
      <c r="M619" s="196"/>
      <c r="N619" s="196"/>
      <c r="O619" s="119" t="s">
        <v>1273</v>
      </c>
      <c r="P619" s="200">
        <f t="shared" si="89"/>
        <v>5</v>
      </c>
    </row>
    <row r="620" ht="26.25" customHeight="1" spans="1:16">
      <c r="A620" s="87" t="s">
        <v>890</v>
      </c>
      <c r="B620" s="21" t="s">
        <v>1672</v>
      </c>
      <c r="C620" s="191">
        <v>10</v>
      </c>
      <c r="D620" s="196"/>
      <c r="E620" s="196"/>
      <c r="F620" s="196"/>
      <c r="G620" s="196"/>
      <c r="H620" s="196"/>
      <c r="I620" s="196"/>
      <c r="J620" s="196"/>
      <c r="K620" s="196"/>
      <c r="L620" s="196"/>
      <c r="M620" s="196"/>
      <c r="N620" s="196"/>
      <c r="O620" s="119" t="s">
        <v>1673</v>
      </c>
      <c r="P620" s="200">
        <f t="shared" si="89"/>
        <v>10</v>
      </c>
    </row>
    <row r="621" ht="26.25" customHeight="1" spans="1:16">
      <c r="A621" s="80" t="s">
        <v>1216</v>
      </c>
      <c r="B621" s="81" t="s">
        <v>1699</v>
      </c>
      <c r="C621" s="194">
        <f>SUM(C622:C639)</f>
        <v>363.22</v>
      </c>
      <c r="D621" s="194">
        <f t="shared" ref="D621:N621" si="93">SUM(D622:D639)</f>
        <v>0</v>
      </c>
      <c r="E621" s="194">
        <f t="shared" si="93"/>
        <v>0</v>
      </c>
      <c r="F621" s="194">
        <f t="shared" si="93"/>
        <v>0</v>
      </c>
      <c r="G621" s="194">
        <f t="shared" si="93"/>
        <v>0</v>
      </c>
      <c r="H621" s="194">
        <f t="shared" si="93"/>
        <v>0</v>
      </c>
      <c r="I621" s="194">
        <f t="shared" si="93"/>
        <v>0</v>
      </c>
      <c r="J621" s="194">
        <f t="shared" si="93"/>
        <v>0</v>
      </c>
      <c r="K621" s="194">
        <f t="shared" si="93"/>
        <v>0</v>
      </c>
      <c r="L621" s="194">
        <f t="shared" si="93"/>
        <v>0</v>
      </c>
      <c r="M621" s="194">
        <f t="shared" si="93"/>
        <v>0</v>
      </c>
      <c r="N621" s="194">
        <f t="shared" si="93"/>
        <v>0</v>
      </c>
      <c r="O621" s="202"/>
      <c r="P621" s="200">
        <f t="shared" si="89"/>
        <v>363.22</v>
      </c>
    </row>
    <row r="622" ht="26.25" customHeight="1" spans="1:16">
      <c r="A622" s="19" t="s">
        <v>892</v>
      </c>
      <c r="B622" s="21" t="s">
        <v>1242</v>
      </c>
      <c r="C622" s="191">
        <v>-2</v>
      </c>
      <c r="D622" s="196"/>
      <c r="E622" s="196"/>
      <c r="F622" s="196"/>
      <c r="G622" s="196"/>
      <c r="H622" s="196"/>
      <c r="I622" s="196"/>
      <c r="J622" s="196"/>
      <c r="K622" s="196"/>
      <c r="L622" s="196"/>
      <c r="M622" s="196"/>
      <c r="N622" s="196"/>
      <c r="O622" s="22"/>
      <c r="P622" s="200">
        <f t="shared" si="89"/>
        <v>-2</v>
      </c>
    </row>
    <row r="623" ht="26.25" customHeight="1" spans="1:16">
      <c r="A623" s="19" t="s">
        <v>892</v>
      </c>
      <c r="B623" s="21" t="s">
        <v>1675</v>
      </c>
      <c r="C623" s="191">
        <v>-1</v>
      </c>
      <c r="D623" s="196"/>
      <c r="E623" s="196"/>
      <c r="F623" s="196"/>
      <c r="G623" s="196"/>
      <c r="H623" s="196"/>
      <c r="I623" s="196"/>
      <c r="J623" s="196"/>
      <c r="K623" s="196"/>
      <c r="L623" s="196"/>
      <c r="M623" s="196"/>
      <c r="N623" s="196"/>
      <c r="O623" s="22"/>
      <c r="P623" s="200">
        <f t="shared" si="89"/>
        <v>-1</v>
      </c>
    </row>
    <row r="624" ht="26.25" customHeight="1" spans="1:16">
      <c r="A624" s="19" t="s">
        <v>892</v>
      </c>
      <c r="B624" s="21" t="s">
        <v>1286</v>
      </c>
      <c r="C624" s="191">
        <v>-2.2</v>
      </c>
      <c r="D624" s="196"/>
      <c r="E624" s="196"/>
      <c r="F624" s="196"/>
      <c r="G624" s="196"/>
      <c r="H624" s="196"/>
      <c r="I624" s="196"/>
      <c r="J624" s="196"/>
      <c r="K624" s="196"/>
      <c r="L624" s="196"/>
      <c r="M624" s="196"/>
      <c r="N624" s="196"/>
      <c r="O624" s="22"/>
      <c r="P624" s="200">
        <f t="shared" si="89"/>
        <v>-2.2</v>
      </c>
    </row>
    <row r="625" ht="26.25" customHeight="1" spans="1:16">
      <c r="A625" s="19" t="s">
        <v>892</v>
      </c>
      <c r="B625" s="21" t="s">
        <v>1682</v>
      </c>
      <c r="C625" s="191">
        <v>-2</v>
      </c>
      <c r="D625" s="196"/>
      <c r="E625" s="196"/>
      <c r="F625" s="196"/>
      <c r="G625" s="196"/>
      <c r="H625" s="196"/>
      <c r="I625" s="196"/>
      <c r="J625" s="196"/>
      <c r="K625" s="196"/>
      <c r="L625" s="196"/>
      <c r="M625" s="196"/>
      <c r="N625" s="196"/>
      <c r="O625" s="22"/>
      <c r="P625" s="200">
        <f t="shared" si="89"/>
        <v>-2</v>
      </c>
    </row>
    <row r="626" ht="26.25" customHeight="1" spans="1:16">
      <c r="A626" s="87" t="s">
        <v>892</v>
      </c>
      <c r="B626" s="114" t="s">
        <v>1272</v>
      </c>
      <c r="C626" s="191">
        <v>10</v>
      </c>
      <c r="D626" s="196"/>
      <c r="E626" s="196"/>
      <c r="F626" s="196"/>
      <c r="G626" s="196"/>
      <c r="H626" s="196"/>
      <c r="I626" s="196"/>
      <c r="J626" s="196"/>
      <c r="K626" s="196"/>
      <c r="L626" s="196"/>
      <c r="M626" s="196"/>
      <c r="N626" s="196"/>
      <c r="O626" s="119" t="s">
        <v>1273</v>
      </c>
      <c r="P626" s="200">
        <f t="shared" si="89"/>
        <v>10</v>
      </c>
    </row>
    <row r="627" ht="26.25" customHeight="1" spans="1:16">
      <c r="A627" s="19" t="s">
        <v>892</v>
      </c>
      <c r="B627" s="21" t="s">
        <v>1292</v>
      </c>
      <c r="C627" s="191">
        <v>-3.5</v>
      </c>
      <c r="D627" s="196"/>
      <c r="E627" s="196"/>
      <c r="F627" s="196"/>
      <c r="G627" s="196"/>
      <c r="H627" s="196"/>
      <c r="I627" s="196"/>
      <c r="J627" s="196"/>
      <c r="K627" s="196"/>
      <c r="L627" s="196"/>
      <c r="M627" s="196"/>
      <c r="N627" s="196"/>
      <c r="O627" s="22"/>
      <c r="P627" s="200">
        <f t="shared" si="89"/>
        <v>-3.5</v>
      </c>
    </row>
    <row r="628" ht="26.25" customHeight="1" spans="1:16">
      <c r="A628" s="19" t="s">
        <v>892</v>
      </c>
      <c r="B628" s="21" t="s">
        <v>1700</v>
      </c>
      <c r="C628" s="191">
        <v>165</v>
      </c>
      <c r="D628" s="196"/>
      <c r="E628" s="196"/>
      <c r="F628" s="196"/>
      <c r="G628" s="196"/>
      <c r="H628" s="196"/>
      <c r="I628" s="196"/>
      <c r="J628" s="196"/>
      <c r="K628" s="196"/>
      <c r="L628" s="196"/>
      <c r="M628" s="196"/>
      <c r="N628" s="196"/>
      <c r="O628" s="119"/>
      <c r="P628" s="200">
        <f t="shared" si="89"/>
        <v>165</v>
      </c>
    </row>
    <row r="629" ht="26.25" customHeight="1" spans="1:16">
      <c r="A629" s="19" t="s">
        <v>892</v>
      </c>
      <c r="B629" s="21" t="s">
        <v>1243</v>
      </c>
      <c r="C629" s="191">
        <v>-17</v>
      </c>
      <c r="D629" s="196"/>
      <c r="E629" s="196"/>
      <c r="F629" s="196"/>
      <c r="G629" s="196"/>
      <c r="H629" s="196"/>
      <c r="I629" s="196"/>
      <c r="J629" s="196"/>
      <c r="K629" s="196"/>
      <c r="L629" s="196"/>
      <c r="M629" s="196"/>
      <c r="N629" s="196"/>
      <c r="O629" s="108"/>
      <c r="P629" s="200">
        <f t="shared" si="89"/>
        <v>-17</v>
      </c>
    </row>
    <row r="630" ht="26.25" customHeight="1" spans="1:16">
      <c r="A630" s="19" t="s">
        <v>892</v>
      </c>
      <c r="B630" s="21" t="s">
        <v>1676</v>
      </c>
      <c r="C630" s="191">
        <v>-2.38</v>
      </c>
      <c r="D630" s="196"/>
      <c r="E630" s="196"/>
      <c r="F630" s="196"/>
      <c r="G630" s="196"/>
      <c r="H630" s="196"/>
      <c r="I630" s="196"/>
      <c r="J630" s="196"/>
      <c r="K630" s="196"/>
      <c r="L630" s="196"/>
      <c r="M630" s="196"/>
      <c r="N630" s="196"/>
      <c r="O630" s="22"/>
      <c r="P630" s="200">
        <f t="shared" si="89"/>
        <v>-2.38</v>
      </c>
    </row>
    <row r="631" ht="26.25" customHeight="1" spans="1:16">
      <c r="A631" s="19" t="s">
        <v>892</v>
      </c>
      <c r="B631" s="21" t="s">
        <v>1690</v>
      </c>
      <c r="C631" s="191">
        <v>-1</v>
      </c>
      <c r="D631" s="196"/>
      <c r="E631" s="196"/>
      <c r="F631" s="196"/>
      <c r="G631" s="196"/>
      <c r="H631" s="196"/>
      <c r="I631" s="196"/>
      <c r="J631" s="196"/>
      <c r="K631" s="196"/>
      <c r="L631" s="196"/>
      <c r="M631" s="196"/>
      <c r="N631" s="196"/>
      <c r="O631" s="22"/>
      <c r="P631" s="200">
        <f t="shared" si="89"/>
        <v>-1</v>
      </c>
    </row>
    <row r="632" ht="26.25" customHeight="1" spans="1:16">
      <c r="A632" s="19" t="s">
        <v>892</v>
      </c>
      <c r="B632" s="21" t="s">
        <v>1357</v>
      </c>
      <c r="C632" s="191">
        <v>-3.5</v>
      </c>
      <c r="D632" s="196"/>
      <c r="E632" s="196"/>
      <c r="F632" s="196"/>
      <c r="G632" s="196"/>
      <c r="H632" s="196"/>
      <c r="I632" s="196"/>
      <c r="J632" s="196"/>
      <c r="K632" s="196"/>
      <c r="L632" s="196"/>
      <c r="M632" s="196"/>
      <c r="N632" s="196"/>
      <c r="O632" s="22"/>
      <c r="P632" s="200">
        <f t="shared" si="89"/>
        <v>-3.5</v>
      </c>
    </row>
    <row r="633" ht="26.25" customHeight="1" spans="1:16">
      <c r="A633" s="19" t="s">
        <v>892</v>
      </c>
      <c r="B633" s="21" t="s">
        <v>1513</v>
      </c>
      <c r="C633" s="191">
        <v>19.7</v>
      </c>
      <c r="D633" s="196"/>
      <c r="E633" s="196"/>
      <c r="F633" s="196"/>
      <c r="G633" s="196"/>
      <c r="H633" s="196"/>
      <c r="I633" s="196"/>
      <c r="J633" s="196"/>
      <c r="K633" s="196"/>
      <c r="L633" s="196"/>
      <c r="M633" s="196"/>
      <c r="N633" s="196"/>
      <c r="O633" s="22"/>
      <c r="P633" s="200">
        <f t="shared" si="89"/>
        <v>19.7</v>
      </c>
    </row>
    <row r="634" ht="26.25" customHeight="1" spans="1:16">
      <c r="A634" s="19" t="s">
        <v>892</v>
      </c>
      <c r="B634" s="115" t="s">
        <v>1663</v>
      </c>
      <c r="C634" s="191">
        <v>2</v>
      </c>
      <c r="D634" s="196"/>
      <c r="E634" s="196"/>
      <c r="F634" s="196"/>
      <c r="G634" s="196"/>
      <c r="H634" s="196"/>
      <c r="I634" s="196"/>
      <c r="J634" s="196"/>
      <c r="K634" s="196"/>
      <c r="L634" s="196"/>
      <c r="M634" s="196"/>
      <c r="N634" s="196"/>
      <c r="O634" s="22" t="s">
        <v>1664</v>
      </c>
      <c r="P634" s="200">
        <f t="shared" si="89"/>
        <v>2</v>
      </c>
    </row>
    <row r="635" ht="26.25" customHeight="1" spans="1:16">
      <c r="A635" s="19" t="s">
        <v>892</v>
      </c>
      <c r="B635" s="115" t="s">
        <v>1677</v>
      </c>
      <c r="C635" s="191">
        <v>10</v>
      </c>
      <c r="D635" s="196"/>
      <c r="E635" s="196"/>
      <c r="F635" s="196"/>
      <c r="G635" s="196"/>
      <c r="H635" s="196"/>
      <c r="I635" s="196"/>
      <c r="J635" s="196"/>
      <c r="K635" s="196"/>
      <c r="L635" s="196"/>
      <c r="M635" s="196"/>
      <c r="N635" s="196"/>
      <c r="O635" s="22" t="s">
        <v>1678</v>
      </c>
      <c r="P635" s="200">
        <f t="shared" si="89"/>
        <v>10</v>
      </c>
    </row>
    <row r="636" ht="26.25" customHeight="1" spans="1:16">
      <c r="A636" s="19" t="s">
        <v>892</v>
      </c>
      <c r="B636" s="21" t="s">
        <v>1665</v>
      </c>
      <c r="C636" s="191">
        <v>5</v>
      </c>
      <c r="D636" s="196"/>
      <c r="E636" s="196"/>
      <c r="F636" s="196"/>
      <c r="G636" s="196"/>
      <c r="H636" s="196"/>
      <c r="I636" s="196"/>
      <c r="J636" s="196"/>
      <c r="K636" s="196"/>
      <c r="L636" s="196"/>
      <c r="M636" s="196"/>
      <c r="N636" s="196"/>
      <c r="O636" s="147"/>
      <c r="P636" s="200">
        <f t="shared" si="89"/>
        <v>5</v>
      </c>
    </row>
    <row r="637" ht="26.25" customHeight="1" spans="1:16">
      <c r="A637" s="19" t="s">
        <v>892</v>
      </c>
      <c r="B637" s="21" t="s">
        <v>1416</v>
      </c>
      <c r="C637" s="191">
        <v>117.5</v>
      </c>
      <c r="D637" s="196"/>
      <c r="E637" s="196"/>
      <c r="F637" s="196"/>
      <c r="G637" s="196"/>
      <c r="H637" s="196"/>
      <c r="I637" s="196"/>
      <c r="J637" s="196"/>
      <c r="K637" s="196"/>
      <c r="L637" s="196"/>
      <c r="M637" s="196"/>
      <c r="N637" s="196"/>
      <c r="O637" s="147"/>
      <c r="P637" s="200">
        <f t="shared" si="89"/>
        <v>117.5</v>
      </c>
    </row>
    <row r="638" ht="26.25" customHeight="1" spans="1:16">
      <c r="A638" s="19" t="s">
        <v>892</v>
      </c>
      <c r="B638" s="21" t="s">
        <v>1060</v>
      </c>
      <c r="C638" s="191">
        <v>35.6</v>
      </c>
      <c r="D638" s="196"/>
      <c r="E638" s="196"/>
      <c r="F638" s="196"/>
      <c r="G638" s="196"/>
      <c r="H638" s="196"/>
      <c r="I638" s="196"/>
      <c r="J638" s="196"/>
      <c r="K638" s="196"/>
      <c r="L638" s="196"/>
      <c r="M638" s="196"/>
      <c r="N638" s="196"/>
      <c r="O638" s="22"/>
      <c r="P638" s="200">
        <f t="shared" si="89"/>
        <v>35.6</v>
      </c>
    </row>
    <row r="639" ht="26.25" customHeight="1" spans="1:16">
      <c r="A639" s="19" t="s">
        <v>892</v>
      </c>
      <c r="B639" s="21" t="s">
        <v>1701</v>
      </c>
      <c r="C639" s="191">
        <v>33</v>
      </c>
      <c r="D639" s="196"/>
      <c r="E639" s="196"/>
      <c r="F639" s="196"/>
      <c r="G639" s="196"/>
      <c r="H639" s="196"/>
      <c r="I639" s="196"/>
      <c r="J639" s="196"/>
      <c r="K639" s="196"/>
      <c r="L639" s="196"/>
      <c r="M639" s="196"/>
      <c r="N639" s="196"/>
      <c r="O639" s="127"/>
      <c r="P639" s="200">
        <f t="shared" si="89"/>
        <v>33</v>
      </c>
    </row>
    <row r="640" ht="26.25" customHeight="1" spans="1:16">
      <c r="A640" s="77" t="s">
        <v>1216</v>
      </c>
      <c r="B640" s="78" t="s">
        <v>1252</v>
      </c>
      <c r="C640" s="193">
        <f>SUM(C641:C682)</f>
        <v>11368.1042</v>
      </c>
      <c r="D640" s="193">
        <f t="shared" ref="D640:N640" si="94">SUM(D641:D682)</f>
        <v>0</v>
      </c>
      <c r="E640" s="193">
        <f t="shared" si="94"/>
        <v>1486.08</v>
      </c>
      <c r="F640" s="193">
        <f t="shared" si="94"/>
        <v>6610</v>
      </c>
      <c r="G640" s="193">
        <f t="shared" si="94"/>
        <v>0</v>
      </c>
      <c r="H640" s="193">
        <f t="shared" si="94"/>
        <v>0</v>
      </c>
      <c r="I640" s="193">
        <f t="shared" si="94"/>
        <v>8923.7216</v>
      </c>
      <c r="J640" s="193">
        <f t="shared" si="94"/>
        <v>335.04</v>
      </c>
      <c r="K640" s="193">
        <f t="shared" si="94"/>
        <v>40</v>
      </c>
      <c r="L640" s="193">
        <f t="shared" si="94"/>
        <v>-550</v>
      </c>
      <c r="M640" s="193">
        <f t="shared" si="94"/>
        <v>0</v>
      </c>
      <c r="N640" s="193">
        <f t="shared" si="94"/>
        <v>-5476.7374</v>
      </c>
      <c r="O640" s="203"/>
      <c r="P640" s="200" t="str">
        <f t="shared" ref="P640:P653" si="95">IF(SUM(D640:N640)=C640,"",C640)</f>
        <v/>
      </c>
    </row>
    <row r="641" ht="26.25" customHeight="1" spans="1:16">
      <c r="A641" s="19" t="s">
        <v>894</v>
      </c>
      <c r="B641" s="21" t="s">
        <v>1702</v>
      </c>
      <c r="C641" s="191">
        <v>50</v>
      </c>
      <c r="D641" s="196"/>
      <c r="E641" s="196">
        <v>50</v>
      </c>
      <c r="F641" s="196"/>
      <c r="G641" s="196"/>
      <c r="H641" s="196"/>
      <c r="I641" s="196"/>
      <c r="J641" s="196"/>
      <c r="K641" s="196"/>
      <c r="L641" s="196"/>
      <c r="M641" s="196"/>
      <c r="N641" s="196"/>
      <c r="O641" s="109"/>
      <c r="P641" s="200" t="str">
        <f t="shared" si="95"/>
        <v/>
      </c>
    </row>
    <row r="642" ht="26.25" customHeight="1" spans="1:16">
      <c r="A642" s="19" t="s">
        <v>894</v>
      </c>
      <c r="B642" s="21" t="s">
        <v>1703</v>
      </c>
      <c r="C642" s="191">
        <v>489</v>
      </c>
      <c r="D642" s="196"/>
      <c r="E642" s="196">
        <v>489</v>
      </c>
      <c r="F642" s="196"/>
      <c r="G642" s="196"/>
      <c r="H642" s="196"/>
      <c r="I642" s="196"/>
      <c r="J642" s="196"/>
      <c r="K642" s="196"/>
      <c r="L642" s="196"/>
      <c r="M642" s="196"/>
      <c r="N642" s="196"/>
      <c r="O642" s="113" t="s">
        <v>1257</v>
      </c>
      <c r="P642" s="200" t="str">
        <f t="shared" si="95"/>
        <v/>
      </c>
    </row>
    <row r="643" ht="26.25" customHeight="1" spans="1:16">
      <c r="A643" s="19" t="s">
        <v>894</v>
      </c>
      <c r="B643" s="21" t="s">
        <v>1704</v>
      </c>
      <c r="C643" s="191">
        <v>-1596.7374</v>
      </c>
      <c r="D643" s="196"/>
      <c r="E643" s="196"/>
      <c r="F643" s="196"/>
      <c r="G643" s="196"/>
      <c r="H643" s="196"/>
      <c r="I643" s="196"/>
      <c r="J643" s="196"/>
      <c r="K643" s="196"/>
      <c r="L643" s="196"/>
      <c r="M643" s="196"/>
      <c r="N643" s="191">
        <v>-1596.7374</v>
      </c>
      <c r="O643" s="110" t="s">
        <v>1705</v>
      </c>
      <c r="P643" s="200" t="str">
        <f t="shared" si="95"/>
        <v/>
      </c>
    </row>
    <row r="644" ht="26.25" customHeight="1" spans="1:16">
      <c r="A644" s="19" t="s">
        <v>894</v>
      </c>
      <c r="B644" s="134" t="s">
        <v>1620</v>
      </c>
      <c r="C644" s="191">
        <v>5110</v>
      </c>
      <c r="D644" s="196"/>
      <c r="E644" s="196"/>
      <c r="F644" s="196">
        <v>5110</v>
      </c>
      <c r="G644" s="196"/>
      <c r="H644" s="196"/>
      <c r="I644" s="196"/>
      <c r="J644" s="196"/>
      <c r="K644" s="196"/>
      <c r="L644" s="196"/>
      <c r="M644" s="196"/>
      <c r="N644" s="196"/>
      <c r="O644" s="127" t="s">
        <v>1621</v>
      </c>
      <c r="P644" s="200" t="str">
        <f t="shared" si="95"/>
        <v/>
      </c>
    </row>
    <row r="645" ht="26.25" customHeight="1" spans="1:16">
      <c r="A645" s="19" t="s">
        <v>894</v>
      </c>
      <c r="B645" s="115" t="s">
        <v>1706</v>
      </c>
      <c r="C645" s="191">
        <v>1800</v>
      </c>
      <c r="D645" s="196"/>
      <c r="E645" s="196"/>
      <c r="F645" s="196"/>
      <c r="G645" s="196"/>
      <c r="H645" s="196"/>
      <c r="I645" s="196">
        <v>1800</v>
      </c>
      <c r="J645" s="196"/>
      <c r="K645" s="196"/>
      <c r="L645" s="196"/>
      <c r="M645" s="196"/>
      <c r="N645" s="196"/>
      <c r="O645" s="127" t="s">
        <v>1707</v>
      </c>
      <c r="P645" s="200" t="str">
        <f t="shared" si="95"/>
        <v/>
      </c>
    </row>
    <row r="646" ht="26.25" customHeight="1" spans="1:16">
      <c r="A646" s="19" t="s">
        <v>894</v>
      </c>
      <c r="B646" s="21" t="s">
        <v>1708</v>
      </c>
      <c r="C646" s="191">
        <v>1110.6706</v>
      </c>
      <c r="D646" s="196"/>
      <c r="E646" s="196"/>
      <c r="F646" s="196"/>
      <c r="G646" s="196"/>
      <c r="H646" s="196"/>
      <c r="I646" s="191">
        <v>1110.6706</v>
      </c>
      <c r="J646" s="196"/>
      <c r="K646" s="196"/>
      <c r="L646" s="196"/>
      <c r="M646" s="196"/>
      <c r="N646" s="196"/>
      <c r="O646" s="127" t="s">
        <v>1705</v>
      </c>
      <c r="P646" s="200" t="str">
        <f t="shared" si="95"/>
        <v/>
      </c>
    </row>
    <row r="647" ht="26.25" customHeight="1" spans="1:16">
      <c r="A647" s="19" t="s">
        <v>894</v>
      </c>
      <c r="B647" s="21" t="s">
        <v>1706</v>
      </c>
      <c r="C647" s="191">
        <v>1500</v>
      </c>
      <c r="D647" s="196"/>
      <c r="E647" s="196"/>
      <c r="F647" s="196"/>
      <c r="G647" s="196"/>
      <c r="H647" s="196"/>
      <c r="I647" s="191">
        <v>1500</v>
      </c>
      <c r="J647" s="196"/>
      <c r="K647" s="196"/>
      <c r="L647" s="196"/>
      <c r="M647" s="196"/>
      <c r="N647" s="196"/>
      <c r="O647" s="127" t="s">
        <v>1707</v>
      </c>
      <c r="P647" s="200" t="str">
        <f t="shared" si="95"/>
        <v/>
      </c>
    </row>
    <row r="648" ht="26.25" customHeight="1" spans="1:16">
      <c r="A648" s="19" t="s">
        <v>894</v>
      </c>
      <c r="B648" s="21" t="s">
        <v>1709</v>
      </c>
      <c r="C648" s="191">
        <v>120</v>
      </c>
      <c r="D648" s="196"/>
      <c r="E648" s="196"/>
      <c r="F648" s="196"/>
      <c r="G648" s="196"/>
      <c r="H648" s="196"/>
      <c r="I648" s="196"/>
      <c r="J648" s="196"/>
      <c r="K648" s="196"/>
      <c r="L648" s="196"/>
      <c r="M648" s="196"/>
      <c r="N648" s="191">
        <v>120</v>
      </c>
      <c r="O648" s="22"/>
      <c r="P648" s="200" t="str">
        <f t="shared" si="95"/>
        <v/>
      </c>
    </row>
    <row r="649" ht="26.25" customHeight="1" spans="1:16">
      <c r="A649" s="19" t="s">
        <v>894</v>
      </c>
      <c r="B649" s="21" t="s">
        <v>1579</v>
      </c>
      <c r="C649" s="191">
        <v>1190</v>
      </c>
      <c r="D649" s="196"/>
      <c r="E649" s="196"/>
      <c r="F649" s="196"/>
      <c r="G649" s="196"/>
      <c r="H649" s="196"/>
      <c r="I649" s="191">
        <v>1190</v>
      </c>
      <c r="J649" s="196"/>
      <c r="K649" s="196"/>
      <c r="L649" s="196"/>
      <c r="M649" s="196"/>
      <c r="N649" s="196"/>
      <c r="O649" s="127" t="s">
        <v>1580</v>
      </c>
      <c r="P649" s="200" t="str">
        <f t="shared" si="95"/>
        <v/>
      </c>
    </row>
    <row r="650" ht="26.25" customHeight="1" spans="1:16">
      <c r="A650" s="19" t="s">
        <v>894</v>
      </c>
      <c r="B650" s="21" t="s">
        <v>1710</v>
      </c>
      <c r="C650" s="191">
        <v>13.59</v>
      </c>
      <c r="D650" s="196"/>
      <c r="E650" s="191">
        <v>13.59</v>
      </c>
      <c r="F650" s="196"/>
      <c r="G650" s="196"/>
      <c r="H650" s="196"/>
      <c r="I650" s="196"/>
      <c r="J650" s="196"/>
      <c r="K650" s="196"/>
      <c r="L650" s="196"/>
      <c r="M650" s="196"/>
      <c r="N650" s="196"/>
      <c r="O650" s="127" t="s">
        <v>1711</v>
      </c>
      <c r="P650" s="200" t="str">
        <f t="shared" si="95"/>
        <v/>
      </c>
    </row>
    <row r="651" ht="26.25" customHeight="1" spans="1:16">
      <c r="A651" s="19" t="s">
        <v>894</v>
      </c>
      <c r="B651" s="21" t="s">
        <v>1248</v>
      </c>
      <c r="C651" s="191">
        <v>0.24</v>
      </c>
      <c r="D651" s="196"/>
      <c r="E651" s="191">
        <v>0.24</v>
      </c>
      <c r="F651" s="196"/>
      <c r="G651" s="196"/>
      <c r="H651" s="196"/>
      <c r="I651" s="196"/>
      <c r="J651" s="196"/>
      <c r="K651" s="196"/>
      <c r="L651" s="196"/>
      <c r="M651" s="196"/>
      <c r="N651" s="196"/>
      <c r="O651" s="127" t="s">
        <v>1712</v>
      </c>
      <c r="P651" s="200" t="str">
        <f t="shared" si="95"/>
        <v/>
      </c>
    </row>
    <row r="652" ht="26.25" customHeight="1" spans="1:16">
      <c r="A652" s="19" t="s">
        <v>894</v>
      </c>
      <c r="B652" s="21" t="s">
        <v>1665</v>
      </c>
      <c r="C652" s="191">
        <v>-58</v>
      </c>
      <c r="D652" s="196"/>
      <c r="E652" s="191">
        <v>-58</v>
      </c>
      <c r="F652" s="196"/>
      <c r="G652" s="196"/>
      <c r="H652" s="196"/>
      <c r="I652" s="196"/>
      <c r="J652" s="196"/>
      <c r="K652" s="196"/>
      <c r="L652" s="196"/>
      <c r="M652" s="196"/>
      <c r="N652" s="196"/>
      <c r="O652" s="22"/>
      <c r="P652" s="200" t="str">
        <f t="shared" si="95"/>
        <v/>
      </c>
    </row>
    <row r="653" ht="26.25" customHeight="1" spans="1:16">
      <c r="A653" s="19" t="s">
        <v>894</v>
      </c>
      <c r="B653" s="21" t="s">
        <v>1713</v>
      </c>
      <c r="C653" s="191">
        <v>19.04</v>
      </c>
      <c r="D653" s="196"/>
      <c r="E653" s="196"/>
      <c r="F653" s="196"/>
      <c r="G653" s="196"/>
      <c r="H653" s="196"/>
      <c r="I653" s="196"/>
      <c r="J653" s="191">
        <v>19.04</v>
      </c>
      <c r="K653" s="196"/>
      <c r="L653" s="196"/>
      <c r="M653" s="196"/>
      <c r="N653" s="196"/>
      <c r="O653" s="119" t="s">
        <v>1714</v>
      </c>
      <c r="P653" s="200" t="str">
        <f t="shared" ref="P653:P699" si="96">IF(SUM(D653:N653)=C653,"",C653)</f>
        <v/>
      </c>
    </row>
    <row r="654" ht="26.25" customHeight="1" spans="1:16">
      <c r="A654" s="19" t="s">
        <v>894</v>
      </c>
      <c r="B654" s="21" t="s">
        <v>1715</v>
      </c>
      <c r="C654" s="191">
        <v>6</v>
      </c>
      <c r="D654" s="196"/>
      <c r="E654" s="196"/>
      <c r="F654" s="196"/>
      <c r="G654" s="196"/>
      <c r="H654" s="196"/>
      <c r="I654" s="196"/>
      <c r="J654" s="191">
        <v>6</v>
      </c>
      <c r="K654" s="196"/>
      <c r="L654" s="196"/>
      <c r="M654" s="196"/>
      <c r="N654" s="196"/>
      <c r="O654" s="139" t="s">
        <v>1716</v>
      </c>
      <c r="P654" s="200" t="str">
        <f t="shared" si="96"/>
        <v/>
      </c>
    </row>
    <row r="655" ht="26.25" customHeight="1" spans="1:16">
      <c r="A655" s="19" t="s">
        <v>894</v>
      </c>
      <c r="B655" s="21" t="s">
        <v>1581</v>
      </c>
      <c r="C655" s="191">
        <v>200</v>
      </c>
      <c r="D655" s="196"/>
      <c r="E655" s="196"/>
      <c r="F655" s="196"/>
      <c r="G655" s="196"/>
      <c r="H655" s="196"/>
      <c r="I655" s="191">
        <v>200</v>
      </c>
      <c r="J655" s="196"/>
      <c r="K655" s="196"/>
      <c r="L655" s="196"/>
      <c r="M655" s="196"/>
      <c r="N655" s="196"/>
      <c r="O655" s="22" t="s">
        <v>1582</v>
      </c>
      <c r="P655" s="200" t="str">
        <f t="shared" si="96"/>
        <v/>
      </c>
    </row>
    <row r="656" ht="26.25" customHeight="1" spans="1:16">
      <c r="A656" s="19" t="s">
        <v>894</v>
      </c>
      <c r="B656" s="21" t="s">
        <v>1581</v>
      </c>
      <c r="C656" s="191">
        <v>250</v>
      </c>
      <c r="D656" s="196"/>
      <c r="E656" s="196"/>
      <c r="F656" s="196"/>
      <c r="G656" s="196"/>
      <c r="H656" s="196"/>
      <c r="I656" s="191">
        <v>250</v>
      </c>
      <c r="J656" s="196"/>
      <c r="K656" s="196"/>
      <c r="L656" s="196"/>
      <c r="M656" s="196"/>
      <c r="N656" s="196"/>
      <c r="O656" s="22" t="s">
        <v>1582</v>
      </c>
      <c r="P656" s="200" t="str">
        <f t="shared" si="96"/>
        <v/>
      </c>
    </row>
    <row r="657" ht="26.25" customHeight="1" spans="1:16">
      <c r="A657" s="19" t="s">
        <v>894</v>
      </c>
      <c r="B657" s="21" t="s">
        <v>986</v>
      </c>
      <c r="C657" s="191">
        <v>185.08</v>
      </c>
      <c r="D657" s="196"/>
      <c r="E657" s="196"/>
      <c r="F657" s="196"/>
      <c r="G657" s="196"/>
      <c r="H657" s="196"/>
      <c r="I657" s="191">
        <v>185.08</v>
      </c>
      <c r="J657" s="196"/>
      <c r="K657" s="196"/>
      <c r="L657" s="196"/>
      <c r="M657" s="196"/>
      <c r="N657" s="196"/>
      <c r="O657" s="22"/>
      <c r="P657" s="200" t="str">
        <f t="shared" si="96"/>
        <v/>
      </c>
    </row>
    <row r="658" ht="26.25" customHeight="1" spans="1:16">
      <c r="A658" s="19" t="s">
        <v>894</v>
      </c>
      <c r="B658" s="21" t="s">
        <v>1581</v>
      </c>
      <c r="C658" s="191">
        <v>200</v>
      </c>
      <c r="D658" s="196"/>
      <c r="E658" s="196"/>
      <c r="F658" s="196"/>
      <c r="G658" s="196"/>
      <c r="H658" s="196"/>
      <c r="I658" s="191">
        <v>200</v>
      </c>
      <c r="J658" s="196"/>
      <c r="K658" s="196"/>
      <c r="L658" s="196"/>
      <c r="M658" s="196"/>
      <c r="N658" s="196"/>
      <c r="O658" s="22" t="s">
        <v>1582</v>
      </c>
      <c r="P658" s="200" t="str">
        <f t="shared" si="96"/>
        <v/>
      </c>
    </row>
    <row r="659" ht="26.25" customHeight="1" spans="1:16">
      <c r="A659" s="19" t="s">
        <v>894</v>
      </c>
      <c r="B659" s="21" t="s">
        <v>1717</v>
      </c>
      <c r="C659" s="191">
        <v>37.971</v>
      </c>
      <c r="D659" s="196"/>
      <c r="E659" s="196"/>
      <c r="F659" s="196"/>
      <c r="G659" s="196"/>
      <c r="H659" s="196"/>
      <c r="I659" s="191">
        <v>37.971</v>
      </c>
      <c r="J659" s="196"/>
      <c r="K659" s="196"/>
      <c r="L659" s="196"/>
      <c r="M659" s="196"/>
      <c r="N659" s="196"/>
      <c r="O659" s="22" t="s">
        <v>1718</v>
      </c>
      <c r="P659" s="200" t="str">
        <f t="shared" si="96"/>
        <v/>
      </c>
    </row>
    <row r="660" ht="26.25" customHeight="1" spans="1:16">
      <c r="A660" s="19" t="s">
        <v>894</v>
      </c>
      <c r="B660" s="21" t="s">
        <v>1719</v>
      </c>
      <c r="C660" s="191">
        <v>283.05</v>
      </c>
      <c r="D660" s="196"/>
      <c r="E660" s="191">
        <v>283.05</v>
      </c>
      <c r="F660" s="196"/>
      <c r="G660" s="196"/>
      <c r="H660" s="196"/>
      <c r="I660" s="196"/>
      <c r="J660" s="196"/>
      <c r="K660" s="196"/>
      <c r="L660" s="196"/>
      <c r="M660" s="196"/>
      <c r="N660" s="196"/>
      <c r="O660" s="127" t="s">
        <v>1720</v>
      </c>
      <c r="P660" s="200" t="str">
        <f t="shared" si="96"/>
        <v/>
      </c>
    </row>
    <row r="661" ht="26.25" customHeight="1" spans="1:16">
      <c r="A661" s="19" t="s">
        <v>894</v>
      </c>
      <c r="B661" s="21" t="s">
        <v>1721</v>
      </c>
      <c r="C661" s="191">
        <v>4.6</v>
      </c>
      <c r="D661" s="196"/>
      <c r="E661" s="191">
        <v>4.6</v>
      </c>
      <c r="F661" s="196"/>
      <c r="G661" s="196"/>
      <c r="H661" s="196"/>
      <c r="I661" s="196"/>
      <c r="J661" s="196"/>
      <c r="K661" s="196"/>
      <c r="L661" s="196"/>
      <c r="M661" s="196"/>
      <c r="N661" s="196"/>
      <c r="O661" s="127" t="s">
        <v>1722</v>
      </c>
      <c r="P661" s="200" t="str">
        <f t="shared" si="96"/>
        <v/>
      </c>
    </row>
    <row r="662" ht="26.25" customHeight="1" spans="1:16">
      <c r="A662" s="19" t="s">
        <v>894</v>
      </c>
      <c r="B662" s="21" t="s">
        <v>1723</v>
      </c>
      <c r="C662" s="191">
        <v>20</v>
      </c>
      <c r="D662" s="196"/>
      <c r="E662" s="191">
        <v>20</v>
      </c>
      <c r="F662" s="196"/>
      <c r="G662" s="196"/>
      <c r="H662" s="196"/>
      <c r="I662" s="196"/>
      <c r="J662" s="196"/>
      <c r="K662" s="196"/>
      <c r="L662" s="196"/>
      <c r="M662" s="196"/>
      <c r="N662" s="196"/>
      <c r="O662" s="127" t="s">
        <v>1724</v>
      </c>
      <c r="P662" s="200" t="str">
        <f t="shared" si="96"/>
        <v/>
      </c>
    </row>
    <row r="663" ht="26.25" customHeight="1" spans="1:16">
      <c r="A663" s="19" t="s">
        <v>894</v>
      </c>
      <c r="B663" s="21" t="s">
        <v>1687</v>
      </c>
      <c r="C663" s="191">
        <v>-20</v>
      </c>
      <c r="D663" s="196"/>
      <c r="E663" s="191">
        <v>-20</v>
      </c>
      <c r="F663" s="196"/>
      <c r="G663" s="196"/>
      <c r="H663" s="196"/>
      <c r="I663" s="196"/>
      <c r="J663" s="196"/>
      <c r="K663" s="196"/>
      <c r="L663" s="196"/>
      <c r="M663" s="196"/>
      <c r="N663" s="196"/>
      <c r="O663" s="22"/>
      <c r="P663" s="200" t="str">
        <f t="shared" si="96"/>
        <v/>
      </c>
    </row>
    <row r="664" ht="26.25" customHeight="1" spans="1:16">
      <c r="A664" s="19" t="s">
        <v>894</v>
      </c>
      <c r="B664" s="21" t="s">
        <v>1688</v>
      </c>
      <c r="C664" s="191">
        <v>-72</v>
      </c>
      <c r="D664" s="196"/>
      <c r="E664" s="191">
        <v>-72</v>
      </c>
      <c r="F664" s="196"/>
      <c r="G664" s="196"/>
      <c r="H664" s="196"/>
      <c r="I664" s="196"/>
      <c r="J664" s="196"/>
      <c r="K664" s="196"/>
      <c r="L664" s="196"/>
      <c r="M664" s="196"/>
      <c r="N664" s="196"/>
      <c r="O664" s="22"/>
      <c r="P664" s="200" t="str">
        <f t="shared" si="96"/>
        <v/>
      </c>
    </row>
    <row r="665" ht="26.25" customHeight="1" spans="1:16">
      <c r="A665" s="19" t="s">
        <v>894</v>
      </c>
      <c r="B665" s="21" t="s">
        <v>1061</v>
      </c>
      <c r="C665" s="191">
        <v>500</v>
      </c>
      <c r="D665" s="196"/>
      <c r="E665" s="191">
        <v>500</v>
      </c>
      <c r="F665" s="196"/>
      <c r="G665" s="196"/>
      <c r="H665" s="196"/>
      <c r="I665" s="196"/>
      <c r="J665" s="196"/>
      <c r="K665" s="196"/>
      <c r="L665" s="196"/>
      <c r="M665" s="196"/>
      <c r="N665" s="196"/>
      <c r="O665" s="22"/>
      <c r="P665" s="200" t="str">
        <f t="shared" si="96"/>
        <v/>
      </c>
    </row>
    <row r="666" ht="26.25" customHeight="1" spans="1:16">
      <c r="A666" s="19" t="s">
        <v>894</v>
      </c>
      <c r="B666" s="21" t="s">
        <v>1062</v>
      </c>
      <c r="C666" s="191">
        <v>-4000</v>
      </c>
      <c r="D666" s="196"/>
      <c r="E666" s="196"/>
      <c r="F666" s="196"/>
      <c r="G666" s="196"/>
      <c r="H666" s="196"/>
      <c r="I666" s="196"/>
      <c r="J666" s="196"/>
      <c r="K666" s="196"/>
      <c r="L666" s="196"/>
      <c r="M666" s="196"/>
      <c r="N666" s="191">
        <v>-4000</v>
      </c>
      <c r="O666" s="22"/>
      <c r="P666" s="200" t="str">
        <f t="shared" si="96"/>
        <v/>
      </c>
    </row>
    <row r="667" ht="26.25" customHeight="1" spans="1:16">
      <c r="A667" s="19" t="s">
        <v>894</v>
      </c>
      <c r="B667" s="21" t="s">
        <v>1567</v>
      </c>
      <c r="C667" s="191">
        <v>200</v>
      </c>
      <c r="D667" s="196"/>
      <c r="E667" s="191">
        <v>200</v>
      </c>
      <c r="F667" s="196"/>
      <c r="G667" s="196"/>
      <c r="H667" s="196"/>
      <c r="I667" s="196"/>
      <c r="J667" s="196"/>
      <c r="K667" s="196"/>
      <c r="L667" s="196"/>
      <c r="M667" s="196"/>
      <c r="N667" s="196"/>
      <c r="O667" s="127" t="s">
        <v>1568</v>
      </c>
      <c r="P667" s="200" t="str">
        <f t="shared" si="96"/>
        <v/>
      </c>
    </row>
    <row r="668" ht="26.25" customHeight="1" spans="1:16">
      <c r="A668" s="19" t="s">
        <v>894</v>
      </c>
      <c r="B668" s="21" t="s">
        <v>1537</v>
      </c>
      <c r="C668" s="191">
        <v>1500</v>
      </c>
      <c r="D668" s="196"/>
      <c r="E668" s="196"/>
      <c r="F668" s="191">
        <v>1500</v>
      </c>
      <c r="G668" s="196"/>
      <c r="H668" s="196"/>
      <c r="I668" s="196"/>
      <c r="J668" s="196"/>
      <c r="K668" s="196"/>
      <c r="L668" s="196"/>
      <c r="M668" s="196"/>
      <c r="N668" s="196"/>
      <c r="O668" s="127" t="s">
        <v>1538</v>
      </c>
      <c r="P668" s="200" t="str">
        <f t="shared" si="96"/>
        <v/>
      </c>
    </row>
    <row r="669" ht="26.25" customHeight="1" spans="1:16">
      <c r="A669" s="19" t="s">
        <v>894</v>
      </c>
      <c r="B669" s="21" t="s">
        <v>1272</v>
      </c>
      <c r="C669" s="191">
        <v>10</v>
      </c>
      <c r="D669" s="196"/>
      <c r="E669" s="191">
        <v>10</v>
      </c>
      <c r="F669" s="196"/>
      <c r="G669" s="196"/>
      <c r="H669" s="196"/>
      <c r="I669" s="196"/>
      <c r="J669" s="196"/>
      <c r="K669" s="196"/>
      <c r="L669" s="196"/>
      <c r="M669" s="196"/>
      <c r="N669" s="196"/>
      <c r="O669" s="119" t="s">
        <v>1273</v>
      </c>
      <c r="P669" s="200" t="str">
        <f t="shared" si="96"/>
        <v/>
      </c>
    </row>
    <row r="670" ht="26.25" customHeight="1" spans="1:16">
      <c r="A670" s="19" t="s">
        <v>894</v>
      </c>
      <c r="B670" s="21" t="s">
        <v>1725</v>
      </c>
      <c r="C670" s="191">
        <v>20</v>
      </c>
      <c r="D670" s="196"/>
      <c r="E670" s="196"/>
      <c r="F670" s="196"/>
      <c r="G670" s="196"/>
      <c r="H670" s="196"/>
      <c r="I670" s="191">
        <v>20</v>
      </c>
      <c r="J670" s="196"/>
      <c r="K670" s="196"/>
      <c r="L670" s="196"/>
      <c r="M670" s="196"/>
      <c r="N670" s="196"/>
      <c r="O670" s="113" t="s">
        <v>1560</v>
      </c>
      <c r="P670" s="200" t="str">
        <f t="shared" si="96"/>
        <v/>
      </c>
    </row>
    <row r="671" ht="26.25" customHeight="1" spans="1:16">
      <c r="A671" s="19" t="s">
        <v>894</v>
      </c>
      <c r="B671" s="21" t="s">
        <v>1725</v>
      </c>
      <c r="C671" s="191">
        <v>80</v>
      </c>
      <c r="D671" s="196"/>
      <c r="E671" s="196"/>
      <c r="F671" s="196"/>
      <c r="G671" s="196"/>
      <c r="H671" s="196"/>
      <c r="I671" s="191">
        <v>80</v>
      </c>
      <c r="J671" s="196"/>
      <c r="K671" s="196"/>
      <c r="L671" s="196"/>
      <c r="M671" s="196"/>
      <c r="N671" s="196"/>
      <c r="O671" s="110" t="s">
        <v>1560</v>
      </c>
      <c r="P671" s="200" t="str">
        <f t="shared" si="96"/>
        <v/>
      </c>
    </row>
    <row r="672" ht="26.25" customHeight="1" spans="1:16">
      <c r="A672" s="19" t="s">
        <v>894</v>
      </c>
      <c r="B672" s="21" t="s">
        <v>1726</v>
      </c>
      <c r="C672" s="191">
        <v>350</v>
      </c>
      <c r="D672" s="196"/>
      <c r="E672" s="196"/>
      <c r="F672" s="196"/>
      <c r="G672" s="196"/>
      <c r="H672" s="196"/>
      <c r="I672" s="191">
        <v>350</v>
      </c>
      <c r="J672" s="196"/>
      <c r="K672" s="196"/>
      <c r="L672" s="196"/>
      <c r="M672" s="196"/>
      <c r="N672" s="196"/>
      <c r="O672" s="113" t="s">
        <v>1727</v>
      </c>
      <c r="P672" s="200" t="str">
        <f t="shared" si="96"/>
        <v/>
      </c>
    </row>
    <row r="673" ht="26.25" customHeight="1" spans="1:16">
      <c r="A673" s="19" t="s">
        <v>894</v>
      </c>
      <c r="B673" s="21" t="s">
        <v>1728</v>
      </c>
      <c r="C673" s="191">
        <v>135</v>
      </c>
      <c r="D673" s="196"/>
      <c r="E673" s="196"/>
      <c r="F673" s="196"/>
      <c r="G673" s="196"/>
      <c r="H673" s="196"/>
      <c r="I673" s="196"/>
      <c r="J673" s="191">
        <v>135</v>
      </c>
      <c r="K673" s="196"/>
      <c r="L673" s="196"/>
      <c r="M673" s="196"/>
      <c r="N673" s="196"/>
      <c r="O673" s="113" t="s">
        <v>1729</v>
      </c>
      <c r="P673" s="200" t="str">
        <f t="shared" si="96"/>
        <v/>
      </c>
    </row>
    <row r="674" ht="26.25" customHeight="1" spans="1:16">
      <c r="A674" s="19" t="s">
        <v>894</v>
      </c>
      <c r="B674" s="21" t="s">
        <v>1685</v>
      </c>
      <c r="C674" s="191">
        <v>140</v>
      </c>
      <c r="D674" s="196"/>
      <c r="E674" s="196"/>
      <c r="F674" s="196"/>
      <c r="G674" s="196"/>
      <c r="H674" s="196"/>
      <c r="I674" s="196"/>
      <c r="J674" s="191">
        <v>140</v>
      </c>
      <c r="K674" s="196"/>
      <c r="L674" s="196"/>
      <c r="M674" s="196"/>
      <c r="N674" s="196"/>
      <c r="O674" s="113" t="s">
        <v>1686</v>
      </c>
      <c r="P674" s="200" t="str">
        <f t="shared" si="96"/>
        <v/>
      </c>
    </row>
    <row r="675" ht="26.25" customHeight="1" spans="1:16">
      <c r="A675" s="19" t="s">
        <v>894</v>
      </c>
      <c r="B675" s="21" t="s">
        <v>1730</v>
      </c>
      <c r="C675" s="191">
        <v>13</v>
      </c>
      <c r="D675" s="196"/>
      <c r="E675" s="191">
        <v>13</v>
      </c>
      <c r="F675" s="196"/>
      <c r="G675" s="196"/>
      <c r="H675" s="196"/>
      <c r="I675" s="196"/>
      <c r="J675" s="196"/>
      <c r="K675" s="196"/>
      <c r="L675" s="196"/>
      <c r="M675" s="196"/>
      <c r="N675" s="196"/>
      <c r="O675" s="113" t="s">
        <v>1731</v>
      </c>
      <c r="P675" s="200" t="str">
        <f t="shared" si="96"/>
        <v/>
      </c>
    </row>
    <row r="676" ht="26.25" customHeight="1" spans="1:16">
      <c r="A676" s="19" t="s">
        <v>894</v>
      </c>
      <c r="B676" s="21" t="s">
        <v>1732</v>
      </c>
      <c r="C676" s="191">
        <v>35</v>
      </c>
      <c r="D676" s="196"/>
      <c r="E676" s="196"/>
      <c r="F676" s="196"/>
      <c r="G676" s="196"/>
      <c r="H676" s="196"/>
      <c r="I676" s="196"/>
      <c r="J676" s="191">
        <v>35</v>
      </c>
      <c r="K676" s="196"/>
      <c r="L676" s="196"/>
      <c r="M676" s="196"/>
      <c r="N676" s="196"/>
      <c r="O676" s="110" t="s">
        <v>1733</v>
      </c>
      <c r="P676" s="200" t="str">
        <f t="shared" si="96"/>
        <v/>
      </c>
    </row>
    <row r="677" ht="26.25" customHeight="1" spans="1:16">
      <c r="A677" s="19" t="s">
        <v>894</v>
      </c>
      <c r="B677" s="21" t="s">
        <v>1734</v>
      </c>
      <c r="C677" s="191">
        <v>19.6</v>
      </c>
      <c r="D677" s="196"/>
      <c r="E677" s="191">
        <v>19.6</v>
      </c>
      <c r="F677" s="196"/>
      <c r="G677" s="196"/>
      <c r="H677" s="196"/>
      <c r="I677" s="196"/>
      <c r="J677" s="196"/>
      <c r="K677" s="196"/>
      <c r="L677" s="196"/>
      <c r="M677" s="196"/>
      <c r="N677" s="196"/>
      <c r="O677" s="110" t="s">
        <v>1735</v>
      </c>
      <c r="P677" s="200" t="str">
        <f t="shared" si="96"/>
        <v/>
      </c>
    </row>
    <row r="678" ht="26.25" customHeight="1" spans="1:16">
      <c r="A678" s="19" t="s">
        <v>894</v>
      </c>
      <c r="B678" s="21" t="s">
        <v>1736</v>
      </c>
      <c r="C678" s="191">
        <v>33</v>
      </c>
      <c r="D678" s="196"/>
      <c r="E678" s="191">
        <v>33</v>
      </c>
      <c r="F678" s="196"/>
      <c r="G678" s="196"/>
      <c r="H678" s="196"/>
      <c r="I678" s="196"/>
      <c r="J678" s="196"/>
      <c r="K678" s="196"/>
      <c r="L678" s="196"/>
      <c r="M678" s="196"/>
      <c r="N678" s="196"/>
      <c r="O678" s="110" t="s">
        <v>1737</v>
      </c>
      <c r="P678" s="200" t="str">
        <f t="shared" si="96"/>
        <v/>
      </c>
    </row>
    <row r="679" ht="26.25" customHeight="1" spans="1:16">
      <c r="A679" s="19" t="s">
        <v>894</v>
      </c>
      <c r="B679" s="21" t="s">
        <v>1738</v>
      </c>
      <c r="C679" s="191">
        <v>2000</v>
      </c>
      <c r="D679" s="196"/>
      <c r="E679" s="191"/>
      <c r="F679" s="196"/>
      <c r="G679" s="196"/>
      <c r="H679" s="196"/>
      <c r="I679" s="191">
        <v>2000</v>
      </c>
      <c r="J679" s="196"/>
      <c r="K679" s="196"/>
      <c r="L679" s="196"/>
      <c r="M679" s="196"/>
      <c r="N679" s="196"/>
      <c r="O679" s="110" t="s">
        <v>1739</v>
      </c>
      <c r="P679" s="200" t="str">
        <f t="shared" si="96"/>
        <v/>
      </c>
    </row>
    <row r="680" ht="26.25" customHeight="1" spans="1:16">
      <c r="A680" s="19" t="s">
        <v>894</v>
      </c>
      <c r="B680" s="21" t="s">
        <v>1260</v>
      </c>
      <c r="C680" s="191">
        <v>40</v>
      </c>
      <c r="D680" s="196"/>
      <c r="E680" s="196"/>
      <c r="F680" s="196"/>
      <c r="G680" s="196"/>
      <c r="H680" s="196"/>
      <c r="I680" s="196"/>
      <c r="J680" s="196"/>
      <c r="K680" s="191">
        <v>40</v>
      </c>
      <c r="L680" s="196"/>
      <c r="M680" s="196"/>
      <c r="N680" s="196"/>
      <c r="O680" s="110" t="s">
        <v>1261</v>
      </c>
      <c r="P680" s="200" t="str">
        <f t="shared" si="96"/>
        <v/>
      </c>
    </row>
    <row r="681" ht="26.25" customHeight="1" spans="1:16">
      <c r="A681" s="19" t="s">
        <v>894</v>
      </c>
      <c r="B681" s="21" t="s">
        <v>1740</v>
      </c>
      <c r="C681" s="191">
        <v>-564.3225</v>
      </c>
      <c r="D681" s="196"/>
      <c r="E681" s="196"/>
      <c r="F681" s="196"/>
      <c r="G681" s="196"/>
      <c r="H681" s="196"/>
      <c r="I681" s="196"/>
      <c r="J681" s="196"/>
      <c r="K681" s="196"/>
      <c r="L681" s="191">
        <v>-564.3225</v>
      </c>
      <c r="M681" s="196"/>
      <c r="N681" s="196"/>
      <c r="O681" s="22"/>
      <c r="P681" s="200" t="str">
        <f t="shared" si="96"/>
        <v/>
      </c>
    </row>
    <row r="682" ht="26.25" customHeight="1" spans="1:16">
      <c r="A682" s="19" t="s">
        <v>894</v>
      </c>
      <c r="B682" s="21" t="s">
        <v>1741</v>
      </c>
      <c r="C682" s="191">
        <v>14.3225</v>
      </c>
      <c r="D682" s="196"/>
      <c r="E682" s="196"/>
      <c r="F682" s="196"/>
      <c r="G682" s="196"/>
      <c r="H682" s="196"/>
      <c r="I682" s="196"/>
      <c r="J682" s="196"/>
      <c r="K682" s="196"/>
      <c r="L682" s="191">
        <v>14.3225</v>
      </c>
      <c r="M682" s="196"/>
      <c r="N682" s="196"/>
      <c r="O682" s="22"/>
      <c r="P682" s="200" t="str">
        <f t="shared" si="96"/>
        <v/>
      </c>
    </row>
    <row r="683" ht="26.25" customHeight="1" spans="1:16">
      <c r="A683" s="19"/>
      <c r="B683" s="73" t="s">
        <v>1742</v>
      </c>
      <c r="C683" s="191"/>
      <c r="D683" s="196"/>
      <c r="E683" s="196"/>
      <c r="F683" s="196"/>
      <c r="G683" s="196"/>
      <c r="H683" s="196"/>
      <c r="I683" s="196"/>
      <c r="J683" s="196"/>
      <c r="K683" s="196"/>
      <c r="L683" s="191"/>
      <c r="M683" s="196"/>
      <c r="N683" s="196"/>
      <c r="O683" s="22"/>
      <c r="P683" s="200"/>
    </row>
    <row r="684" ht="26.25" customHeight="1" spans="1:16">
      <c r="A684" s="19">
        <v>999</v>
      </c>
      <c r="B684" s="21" t="s">
        <v>1743</v>
      </c>
      <c r="C684" s="191">
        <v>-933.86</v>
      </c>
      <c r="D684" s="191">
        <v>-933.86</v>
      </c>
      <c r="E684" s="196"/>
      <c r="F684" s="196"/>
      <c r="G684" s="196"/>
      <c r="H684" s="196"/>
      <c r="I684" s="196"/>
      <c r="J684" s="196"/>
      <c r="K684" s="196"/>
      <c r="L684" s="196"/>
      <c r="M684" s="196"/>
      <c r="N684" s="196"/>
      <c r="O684" s="22" t="s">
        <v>1744</v>
      </c>
      <c r="P684" s="200" t="str">
        <f t="shared" ref="P684:P699" si="97">IF(SUM(D684:N684)=C684,"",C684)</f>
        <v/>
      </c>
    </row>
    <row r="685" ht="26.25" customHeight="1" spans="1:16">
      <c r="A685" s="19">
        <v>999</v>
      </c>
      <c r="B685" s="21" t="s">
        <v>1745</v>
      </c>
      <c r="C685" s="191">
        <v>-100.5</v>
      </c>
      <c r="D685" s="196"/>
      <c r="E685" s="196"/>
      <c r="F685" s="196"/>
      <c r="G685" s="196"/>
      <c r="H685" s="196"/>
      <c r="I685" s="196"/>
      <c r="J685" s="196"/>
      <c r="K685" s="196"/>
      <c r="L685" s="196"/>
      <c r="M685" s="196"/>
      <c r="N685" s="191">
        <v>-100.5</v>
      </c>
      <c r="O685" s="22"/>
      <c r="P685" s="200" t="str">
        <f t="shared" si="97"/>
        <v/>
      </c>
    </row>
    <row r="686" ht="26.25" customHeight="1" spans="1:16">
      <c r="A686" s="19" t="s">
        <v>894</v>
      </c>
      <c r="B686" s="21" t="s">
        <v>1746</v>
      </c>
      <c r="C686" s="191">
        <v>-301.4</v>
      </c>
      <c r="D686" s="191">
        <v>-301.4</v>
      </c>
      <c r="E686" s="196"/>
      <c r="F686" s="196"/>
      <c r="G686" s="196"/>
      <c r="H686" s="196"/>
      <c r="I686" s="196"/>
      <c r="J686" s="196"/>
      <c r="K686" s="196"/>
      <c r="L686" s="196"/>
      <c r="M686" s="196"/>
      <c r="N686" s="196"/>
      <c r="O686" s="22" t="s">
        <v>1259</v>
      </c>
      <c r="P686" s="200" t="str">
        <f t="shared" si="97"/>
        <v/>
      </c>
    </row>
    <row r="687" ht="26.25" customHeight="1" spans="1:16">
      <c r="A687" s="19" t="s">
        <v>894</v>
      </c>
      <c r="B687" s="21" t="s">
        <v>1747</v>
      </c>
      <c r="C687" s="191">
        <v>-49.63</v>
      </c>
      <c r="D687" s="191">
        <v>-49.63</v>
      </c>
      <c r="E687" s="196"/>
      <c r="F687" s="196"/>
      <c r="G687" s="196"/>
      <c r="H687" s="196"/>
      <c r="I687" s="196"/>
      <c r="J687" s="196"/>
      <c r="K687" s="196"/>
      <c r="L687" s="196"/>
      <c r="M687" s="196"/>
      <c r="N687" s="196"/>
      <c r="O687" s="22"/>
      <c r="P687" s="200" t="str">
        <f t="shared" si="97"/>
        <v/>
      </c>
    </row>
    <row r="688" ht="26.25" customHeight="1" spans="1:16">
      <c r="A688" s="19">
        <v>699</v>
      </c>
      <c r="B688" s="21" t="s">
        <v>1748</v>
      </c>
      <c r="C688" s="191">
        <v>-1231.4969</v>
      </c>
      <c r="D688" s="196"/>
      <c r="E688" s="196"/>
      <c r="F688" s="196"/>
      <c r="G688" s="196"/>
      <c r="H688" s="196"/>
      <c r="I688" s="196"/>
      <c r="J688" s="196"/>
      <c r="K688" s="196"/>
      <c r="L688" s="196"/>
      <c r="M688" s="196"/>
      <c r="N688" s="191">
        <v>-1231.4969</v>
      </c>
      <c r="O688" s="22"/>
      <c r="P688" s="200" t="str">
        <f t="shared" si="97"/>
        <v/>
      </c>
    </row>
    <row r="689" ht="26.25" customHeight="1" spans="1:16">
      <c r="A689" s="206"/>
      <c r="B689" s="207" t="s">
        <v>1749</v>
      </c>
      <c r="C689" s="208">
        <f>SUM(C690:C713)</f>
        <v>-19943</v>
      </c>
      <c r="D689" s="208">
        <f t="shared" ref="D689:N689" si="98">SUM(D690:D713)</f>
        <v>0</v>
      </c>
      <c r="E689" s="208">
        <f t="shared" si="98"/>
        <v>-204</v>
      </c>
      <c r="F689" s="208">
        <f t="shared" si="98"/>
        <v>0</v>
      </c>
      <c r="G689" s="208">
        <f t="shared" si="98"/>
        <v>-1717</v>
      </c>
      <c r="H689" s="208">
        <f t="shared" si="98"/>
        <v>0</v>
      </c>
      <c r="I689" s="208">
        <f t="shared" si="98"/>
        <v>-9220</v>
      </c>
      <c r="J689" s="208">
        <f t="shared" si="98"/>
        <v>-8142</v>
      </c>
      <c r="K689" s="208">
        <f t="shared" si="98"/>
        <v>-660</v>
      </c>
      <c r="L689" s="208">
        <f t="shared" si="98"/>
        <v>0</v>
      </c>
      <c r="M689" s="208">
        <f t="shared" si="98"/>
        <v>0</v>
      </c>
      <c r="N689" s="208">
        <f t="shared" si="98"/>
        <v>0</v>
      </c>
      <c r="O689" s="203"/>
      <c r="P689" s="200" t="str">
        <f t="shared" si="97"/>
        <v/>
      </c>
    </row>
    <row r="690" ht="26.25" customHeight="1" spans="1:16">
      <c r="A690" s="19"/>
      <c r="B690" s="21" t="s">
        <v>1750</v>
      </c>
      <c r="C690" s="191">
        <v>-20</v>
      </c>
      <c r="D690" s="196"/>
      <c r="E690" s="196">
        <v>-20</v>
      </c>
      <c r="F690" s="196"/>
      <c r="G690" s="196"/>
      <c r="H690" s="196"/>
      <c r="I690" s="196"/>
      <c r="J690" s="209"/>
      <c r="K690" s="196"/>
      <c r="L690" s="196"/>
      <c r="M690" s="196"/>
      <c r="N690" s="196"/>
      <c r="O690" s="22"/>
      <c r="P690" s="200" t="str">
        <f t="shared" si="97"/>
        <v/>
      </c>
    </row>
    <row r="691" ht="26.25" customHeight="1" spans="1:16">
      <c r="A691" s="19"/>
      <c r="B691" s="21" t="s">
        <v>1751</v>
      </c>
      <c r="C691" s="191">
        <v>-10</v>
      </c>
      <c r="D691" s="196"/>
      <c r="E691" s="196">
        <v>-10</v>
      </c>
      <c r="F691" s="196"/>
      <c r="G691" s="196"/>
      <c r="H691" s="196"/>
      <c r="I691" s="196"/>
      <c r="J691" s="196"/>
      <c r="K691" s="196"/>
      <c r="L691" s="196"/>
      <c r="M691" s="196"/>
      <c r="N691" s="196"/>
      <c r="O691" s="22"/>
      <c r="P691" s="200" t="str">
        <f t="shared" si="97"/>
        <v/>
      </c>
    </row>
    <row r="692" ht="26.25" customHeight="1" spans="1:16">
      <c r="A692" s="19"/>
      <c r="B692" s="21" t="s">
        <v>1752</v>
      </c>
      <c r="C692" s="191">
        <v>-30</v>
      </c>
      <c r="D692" s="196"/>
      <c r="E692" s="196"/>
      <c r="F692" s="196"/>
      <c r="G692" s="196"/>
      <c r="H692" s="196"/>
      <c r="I692" s="196"/>
      <c r="J692" s="196">
        <v>-30</v>
      </c>
      <c r="K692" s="196"/>
      <c r="L692" s="196"/>
      <c r="M692" s="196"/>
      <c r="N692" s="196"/>
      <c r="O692" s="22"/>
      <c r="P692" s="200" t="str">
        <f t="shared" si="97"/>
        <v/>
      </c>
    </row>
    <row r="693" ht="26.25" customHeight="1" spans="1:16">
      <c r="A693" s="19"/>
      <c r="B693" s="21" t="s">
        <v>1703</v>
      </c>
      <c r="C693" s="191">
        <v>-580</v>
      </c>
      <c r="D693" s="196"/>
      <c r="E693" s="196"/>
      <c r="F693" s="196"/>
      <c r="G693" s="196"/>
      <c r="H693" s="196"/>
      <c r="I693" s="196"/>
      <c r="J693" s="196"/>
      <c r="K693" s="196">
        <v>-580</v>
      </c>
      <c r="L693" s="196"/>
      <c r="M693" s="196"/>
      <c r="N693" s="196"/>
      <c r="O693" s="22"/>
      <c r="P693" s="200" t="str">
        <f t="shared" si="97"/>
        <v/>
      </c>
    </row>
    <row r="694" ht="26.25" customHeight="1" spans="1:16">
      <c r="A694" s="19"/>
      <c r="B694" s="21" t="s">
        <v>1753</v>
      </c>
      <c r="C694" s="191">
        <v>-1900</v>
      </c>
      <c r="D694" s="196"/>
      <c r="E694" s="196"/>
      <c r="F694" s="196"/>
      <c r="G694" s="196"/>
      <c r="H694" s="196"/>
      <c r="I694" s="196"/>
      <c r="J694" s="196">
        <v>-1900</v>
      </c>
      <c r="K694" s="196"/>
      <c r="L694" s="196"/>
      <c r="M694" s="196"/>
      <c r="N694" s="196"/>
      <c r="O694" s="22"/>
      <c r="P694" s="200" t="str">
        <f t="shared" si="97"/>
        <v/>
      </c>
    </row>
    <row r="695" ht="26.25" customHeight="1" spans="1:16">
      <c r="A695" s="19"/>
      <c r="B695" s="21" t="s">
        <v>1754</v>
      </c>
      <c r="C695" s="191">
        <v>-30</v>
      </c>
      <c r="D695" s="196"/>
      <c r="E695" s="196"/>
      <c r="F695" s="196"/>
      <c r="G695" s="196"/>
      <c r="H695" s="196"/>
      <c r="I695" s="196"/>
      <c r="J695" s="196">
        <v>-30</v>
      </c>
      <c r="K695" s="196"/>
      <c r="L695" s="196"/>
      <c r="M695" s="196"/>
      <c r="N695" s="196"/>
      <c r="O695" s="22"/>
      <c r="P695" s="200" t="str">
        <f t="shared" si="97"/>
        <v/>
      </c>
    </row>
    <row r="696" ht="26.25" customHeight="1" spans="1:16">
      <c r="A696" s="19"/>
      <c r="B696" s="21" t="s">
        <v>1476</v>
      </c>
      <c r="C696" s="191">
        <v>-450</v>
      </c>
      <c r="D696" s="196"/>
      <c r="E696" s="196"/>
      <c r="F696" s="196"/>
      <c r="G696" s="196"/>
      <c r="H696" s="196"/>
      <c r="I696" s="196"/>
      <c r="J696" s="196">
        <v>-450</v>
      </c>
      <c r="K696" s="196"/>
      <c r="L696" s="196"/>
      <c r="M696" s="196"/>
      <c r="N696" s="196"/>
      <c r="O696" s="22"/>
      <c r="P696" s="200" t="str">
        <f t="shared" si="97"/>
        <v/>
      </c>
    </row>
    <row r="697" ht="26.25" customHeight="1" spans="1:16">
      <c r="A697" s="19"/>
      <c r="B697" s="21" t="s">
        <v>1486</v>
      </c>
      <c r="C697" s="191">
        <v>-38</v>
      </c>
      <c r="D697" s="196"/>
      <c r="E697" s="196"/>
      <c r="F697" s="196"/>
      <c r="G697" s="196"/>
      <c r="H697" s="196"/>
      <c r="I697" s="196"/>
      <c r="J697" s="196">
        <v>-38</v>
      </c>
      <c r="K697" s="196"/>
      <c r="L697" s="196"/>
      <c r="M697" s="196"/>
      <c r="N697" s="196"/>
      <c r="O697" s="22"/>
      <c r="P697" s="200" t="str">
        <f t="shared" si="97"/>
        <v/>
      </c>
    </row>
    <row r="698" ht="26.25" customHeight="1" spans="1:16">
      <c r="A698" s="19"/>
      <c r="B698" s="21" t="s">
        <v>1755</v>
      </c>
      <c r="C698" s="191">
        <v>-40</v>
      </c>
      <c r="D698" s="196"/>
      <c r="E698" s="196"/>
      <c r="F698" s="196"/>
      <c r="G698" s="196"/>
      <c r="H698" s="196"/>
      <c r="I698" s="196"/>
      <c r="J698" s="196">
        <v>-40</v>
      </c>
      <c r="K698" s="196"/>
      <c r="L698" s="196"/>
      <c r="M698" s="196"/>
      <c r="N698" s="196"/>
      <c r="O698" s="22"/>
      <c r="P698" s="200" t="str">
        <f t="shared" si="97"/>
        <v/>
      </c>
    </row>
    <row r="699" ht="26.25" customHeight="1" spans="1:16">
      <c r="A699" s="19"/>
      <c r="B699" s="21" t="s">
        <v>1442</v>
      </c>
      <c r="C699" s="191">
        <v>-4500</v>
      </c>
      <c r="D699" s="196"/>
      <c r="E699" s="196"/>
      <c r="F699" s="196"/>
      <c r="G699" s="196"/>
      <c r="H699" s="196"/>
      <c r="I699" s="196"/>
      <c r="J699" s="196">
        <v>-4500</v>
      </c>
      <c r="K699" s="196"/>
      <c r="L699" s="196"/>
      <c r="M699" s="196"/>
      <c r="N699" s="196"/>
      <c r="O699" s="22"/>
      <c r="P699" s="200" t="str">
        <f t="shared" si="97"/>
        <v/>
      </c>
    </row>
    <row r="700" ht="26.25" customHeight="1" spans="1:16">
      <c r="A700" s="19"/>
      <c r="B700" s="21" t="s">
        <v>1756</v>
      </c>
      <c r="C700" s="191">
        <v>-136</v>
      </c>
      <c r="D700" s="196"/>
      <c r="E700" s="196"/>
      <c r="F700" s="196"/>
      <c r="G700" s="196"/>
      <c r="H700" s="196"/>
      <c r="I700" s="196"/>
      <c r="J700" s="196">
        <v>-136</v>
      </c>
      <c r="K700" s="196"/>
      <c r="L700" s="196"/>
      <c r="M700" s="196"/>
      <c r="N700" s="196"/>
      <c r="O700" s="22"/>
      <c r="P700" s="200" t="str">
        <f t="shared" ref="P700:P713" si="99">IF(SUM(D700:N700)=C700,"",C700)</f>
        <v/>
      </c>
    </row>
    <row r="701" ht="26.25" customHeight="1" spans="1:16">
      <c r="A701" s="19"/>
      <c r="B701" s="21" t="s">
        <v>1757</v>
      </c>
      <c r="C701" s="191">
        <v>-175</v>
      </c>
      <c r="D701" s="196"/>
      <c r="E701" s="196"/>
      <c r="F701" s="196"/>
      <c r="G701" s="196"/>
      <c r="H701" s="196"/>
      <c r="I701" s="196"/>
      <c r="J701" s="196">
        <v>-175</v>
      </c>
      <c r="K701" s="196"/>
      <c r="L701" s="196"/>
      <c r="M701" s="196"/>
      <c r="N701" s="196"/>
      <c r="O701" s="22"/>
      <c r="P701" s="200" t="str">
        <f t="shared" si="99"/>
        <v/>
      </c>
    </row>
    <row r="702" ht="26.25" customHeight="1" spans="1:16">
      <c r="A702" s="19"/>
      <c r="B702" s="21" t="s">
        <v>1758</v>
      </c>
      <c r="C702" s="191">
        <v>-80</v>
      </c>
      <c r="D702" s="196"/>
      <c r="E702" s="196"/>
      <c r="F702" s="196"/>
      <c r="G702" s="196"/>
      <c r="H702" s="196"/>
      <c r="I702" s="196"/>
      <c r="J702" s="196"/>
      <c r="K702" s="196">
        <v>-80</v>
      </c>
      <c r="L702" s="196"/>
      <c r="M702" s="196"/>
      <c r="N702" s="196"/>
      <c r="O702" s="22"/>
      <c r="P702" s="200" t="str">
        <f t="shared" si="99"/>
        <v/>
      </c>
    </row>
    <row r="703" ht="26.25" customHeight="1" spans="1:16">
      <c r="A703" s="19"/>
      <c r="B703" s="21" t="s">
        <v>1759</v>
      </c>
      <c r="C703" s="191">
        <v>-1542</v>
      </c>
      <c r="D703" s="196"/>
      <c r="E703" s="196"/>
      <c r="F703" s="196"/>
      <c r="G703" s="196">
        <v>-1542</v>
      </c>
      <c r="H703" s="196"/>
      <c r="I703" s="196"/>
      <c r="J703" s="196"/>
      <c r="K703" s="196"/>
      <c r="L703" s="196"/>
      <c r="M703" s="196"/>
      <c r="N703" s="196"/>
      <c r="O703" s="22"/>
      <c r="P703" s="200" t="str">
        <f t="shared" si="99"/>
        <v/>
      </c>
    </row>
    <row r="704" ht="26.25" customHeight="1" spans="1:16">
      <c r="A704" s="19"/>
      <c r="B704" s="21" t="s">
        <v>1760</v>
      </c>
      <c r="C704" s="191">
        <v>-30</v>
      </c>
      <c r="D704" s="196"/>
      <c r="E704" s="196"/>
      <c r="F704" s="196"/>
      <c r="G704" s="196">
        <v>-30</v>
      </c>
      <c r="H704" s="196"/>
      <c r="I704" s="196"/>
      <c r="J704" s="196"/>
      <c r="K704" s="196"/>
      <c r="L704" s="196"/>
      <c r="M704" s="196"/>
      <c r="N704" s="196"/>
      <c r="O704" s="22"/>
      <c r="P704" s="200" t="str">
        <f t="shared" si="99"/>
        <v/>
      </c>
    </row>
    <row r="705" ht="26.25" customHeight="1" spans="1:16">
      <c r="A705" s="19"/>
      <c r="B705" s="21" t="s">
        <v>1761</v>
      </c>
      <c r="C705" s="191">
        <v>-145</v>
      </c>
      <c r="D705" s="196"/>
      <c r="E705" s="196"/>
      <c r="F705" s="196"/>
      <c r="G705" s="196">
        <v>-145</v>
      </c>
      <c r="H705" s="196"/>
      <c r="I705" s="196"/>
      <c r="J705" s="196"/>
      <c r="K705" s="196"/>
      <c r="L705" s="196"/>
      <c r="M705" s="196"/>
      <c r="N705" s="196"/>
      <c r="O705" s="22"/>
      <c r="P705" s="200" t="str">
        <f t="shared" si="99"/>
        <v/>
      </c>
    </row>
    <row r="706" ht="26.25" customHeight="1" spans="1:16">
      <c r="A706" s="19"/>
      <c r="B706" s="21" t="s">
        <v>1762</v>
      </c>
      <c r="C706" s="191">
        <v>-600</v>
      </c>
      <c r="D706" s="196"/>
      <c r="E706" s="196"/>
      <c r="F706" s="196"/>
      <c r="G706" s="196"/>
      <c r="H706" s="196"/>
      <c r="I706" s="196"/>
      <c r="J706" s="196">
        <v>-600</v>
      </c>
      <c r="K706" s="196"/>
      <c r="L706" s="196"/>
      <c r="M706" s="196"/>
      <c r="N706" s="196"/>
      <c r="O706" s="22"/>
      <c r="P706" s="200" t="str">
        <f t="shared" si="99"/>
        <v/>
      </c>
    </row>
    <row r="707" ht="26.25" customHeight="1" spans="1:16">
      <c r="A707" s="19"/>
      <c r="B707" s="21" t="s">
        <v>1763</v>
      </c>
      <c r="C707" s="191">
        <v>-220</v>
      </c>
      <c r="D707" s="196"/>
      <c r="E707" s="196"/>
      <c r="F707" s="196"/>
      <c r="G707" s="196"/>
      <c r="H707" s="196"/>
      <c r="I707" s="196"/>
      <c r="J707" s="196">
        <v>-220</v>
      </c>
      <c r="K707" s="196"/>
      <c r="L707" s="196"/>
      <c r="M707" s="196"/>
      <c r="N707" s="196"/>
      <c r="O707" s="22"/>
      <c r="P707" s="200" t="str">
        <f t="shared" si="99"/>
        <v/>
      </c>
    </row>
    <row r="708" ht="26.25" customHeight="1" spans="1:16">
      <c r="A708" s="19"/>
      <c r="B708" s="21" t="s">
        <v>1764</v>
      </c>
      <c r="C708" s="191">
        <v>-23</v>
      </c>
      <c r="D708" s="196"/>
      <c r="E708" s="196"/>
      <c r="F708" s="196"/>
      <c r="G708" s="196"/>
      <c r="H708" s="196"/>
      <c r="I708" s="196"/>
      <c r="J708" s="196">
        <v>-23</v>
      </c>
      <c r="K708" s="196"/>
      <c r="L708" s="196"/>
      <c r="M708" s="196"/>
      <c r="N708" s="196"/>
      <c r="O708" s="22"/>
      <c r="P708" s="200" t="str">
        <f t="shared" si="99"/>
        <v/>
      </c>
    </row>
    <row r="709" ht="26.25" customHeight="1" spans="1:16">
      <c r="A709" s="19"/>
      <c r="B709" s="21" t="s">
        <v>1765</v>
      </c>
      <c r="C709" s="191">
        <v>-220</v>
      </c>
      <c r="D709" s="196"/>
      <c r="E709" s="196"/>
      <c r="F709" s="196"/>
      <c r="G709" s="196"/>
      <c r="H709" s="196"/>
      <c r="I709" s="196">
        <v>-220</v>
      </c>
      <c r="J709" s="196"/>
      <c r="K709" s="196"/>
      <c r="L709" s="196"/>
      <c r="M709" s="196"/>
      <c r="N709" s="196"/>
      <c r="O709" s="22"/>
      <c r="P709" s="200" t="str">
        <f t="shared" si="99"/>
        <v/>
      </c>
    </row>
    <row r="710" ht="26.25" customHeight="1" spans="1:16">
      <c r="A710" s="19"/>
      <c r="B710" s="21" t="s">
        <v>1766</v>
      </c>
      <c r="C710" s="191">
        <v>-6</v>
      </c>
      <c r="D710" s="196"/>
      <c r="E710" s="196">
        <v>-6</v>
      </c>
      <c r="F710" s="196"/>
      <c r="G710" s="196"/>
      <c r="H710" s="196"/>
      <c r="I710" s="196"/>
      <c r="J710" s="196"/>
      <c r="K710" s="196"/>
      <c r="L710" s="196"/>
      <c r="M710" s="196"/>
      <c r="N710" s="196"/>
      <c r="O710" s="22"/>
      <c r="P710" s="200" t="str">
        <f t="shared" si="99"/>
        <v/>
      </c>
    </row>
    <row r="711" ht="26.25" customHeight="1" spans="1:16">
      <c r="A711" s="19"/>
      <c r="B711" s="21" t="s">
        <v>1767</v>
      </c>
      <c r="C711" s="191">
        <v>-165</v>
      </c>
      <c r="D711" s="196"/>
      <c r="E711" s="196">
        <v>-165</v>
      </c>
      <c r="F711" s="196"/>
      <c r="G711" s="196"/>
      <c r="H711" s="196"/>
      <c r="I711" s="196"/>
      <c r="J711" s="196"/>
      <c r="K711" s="196"/>
      <c r="L711" s="196"/>
      <c r="M711" s="196"/>
      <c r="N711" s="196"/>
      <c r="O711" s="22"/>
      <c r="P711" s="200" t="str">
        <f t="shared" si="99"/>
        <v/>
      </c>
    </row>
    <row r="712" ht="26.25" customHeight="1" spans="1:16">
      <c r="A712" s="19"/>
      <c r="B712" s="21" t="s">
        <v>1768</v>
      </c>
      <c r="C712" s="191">
        <v>-3</v>
      </c>
      <c r="D712" s="196"/>
      <c r="E712" s="196">
        <v>-3</v>
      </c>
      <c r="F712" s="196"/>
      <c r="G712" s="196"/>
      <c r="H712" s="196"/>
      <c r="I712" s="196"/>
      <c r="J712" s="196"/>
      <c r="K712" s="196"/>
      <c r="L712" s="196"/>
      <c r="M712" s="196"/>
      <c r="N712" s="196"/>
      <c r="O712" s="22"/>
      <c r="P712" s="200" t="str">
        <f t="shared" si="99"/>
        <v/>
      </c>
    </row>
    <row r="713" ht="26.25" customHeight="1" spans="1:16">
      <c r="A713" s="19"/>
      <c r="B713" s="21" t="s">
        <v>1769</v>
      </c>
      <c r="C713" s="191">
        <v>-9000</v>
      </c>
      <c r="D713" s="196"/>
      <c r="E713" s="196"/>
      <c r="F713" s="196"/>
      <c r="G713" s="196"/>
      <c r="H713" s="196"/>
      <c r="I713" s="196">
        <v>-9000</v>
      </c>
      <c r="J713" s="196"/>
      <c r="K713" s="196"/>
      <c r="L713" s="196"/>
      <c r="M713" s="196"/>
      <c r="N713" s="196"/>
      <c r="O713" s="22"/>
      <c r="P713" s="200" t="str">
        <f t="shared" si="99"/>
        <v/>
      </c>
    </row>
  </sheetData>
  <autoFilter ref="A1:XFD713">
    <extLst/>
  </autoFilter>
  <mergeCells count="6">
    <mergeCell ref="A1:O1"/>
    <mergeCell ref="D3:N3"/>
    <mergeCell ref="A3:A4"/>
    <mergeCell ref="B3:B4"/>
    <mergeCell ref="C3:C4"/>
    <mergeCell ref="O3:O4"/>
  </mergeCells>
  <conditionalFormatting sqref="O38">
    <cfRule type="duplicateValues" dxfId="0" priority="26"/>
  </conditionalFormatting>
  <conditionalFormatting sqref="O39">
    <cfRule type="duplicateValues" dxfId="0" priority="30"/>
  </conditionalFormatting>
  <conditionalFormatting sqref="O40">
    <cfRule type="duplicateValues" dxfId="0" priority="31"/>
  </conditionalFormatting>
  <conditionalFormatting sqref="O62">
    <cfRule type="duplicateValues" dxfId="0" priority="1"/>
  </conditionalFormatting>
  <conditionalFormatting sqref="O64">
    <cfRule type="duplicateValues" dxfId="0" priority="21"/>
  </conditionalFormatting>
  <conditionalFormatting sqref="O65">
    <cfRule type="duplicateValues" dxfId="0" priority="3"/>
  </conditionalFormatting>
  <conditionalFormatting sqref="O66">
    <cfRule type="duplicateValues" dxfId="0" priority="2"/>
  </conditionalFormatting>
  <conditionalFormatting sqref="O129">
    <cfRule type="duplicateValues" dxfId="0" priority="15"/>
  </conditionalFormatting>
  <conditionalFormatting sqref="O165">
    <cfRule type="duplicateValues" dxfId="0" priority="33"/>
  </conditionalFormatting>
  <conditionalFormatting sqref="O169">
    <cfRule type="duplicateValues" dxfId="0" priority="32"/>
  </conditionalFormatting>
  <conditionalFormatting sqref="O257">
    <cfRule type="duplicateValues" dxfId="0" priority="13"/>
  </conditionalFormatting>
  <conditionalFormatting sqref="O258">
    <cfRule type="duplicateValues" dxfId="0" priority="23"/>
  </conditionalFormatting>
  <conditionalFormatting sqref="O283">
    <cfRule type="duplicateValues" dxfId="0" priority="14"/>
  </conditionalFormatting>
  <conditionalFormatting sqref="O289">
    <cfRule type="duplicateValues" dxfId="0" priority="12"/>
  </conditionalFormatting>
  <conditionalFormatting sqref="O290">
    <cfRule type="duplicateValues" dxfId="0" priority="11"/>
  </conditionalFormatting>
  <conditionalFormatting sqref="O291">
    <cfRule type="duplicateValues" dxfId="0" priority="18"/>
  </conditionalFormatting>
  <conditionalFormatting sqref="O299">
    <cfRule type="duplicateValues" dxfId="0" priority="25"/>
  </conditionalFormatting>
  <conditionalFormatting sqref="O371">
    <cfRule type="duplicateValues" dxfId="0" priority="20"/>
  </conditionalFormatting>
  <conditionalFormatting sqref="O480">
    <cfRule type="duplicateValues" dxfId="0" priority="22"/>
  </conditionalFormatting>
  <conditionalFormatting sqref="O510">
    <cfRule type="duplicateValues" dxfId="0" priority="28"/>
  </conditionalFormatting>
  <conditionalFormatting sqref="O511">
    <cfRule type="duplicateValues" dxfId="0" priority="29"/>
  </conditionalFormatting>
  <conditionalFormatting sqref="O516">
    <cfRule type="duplicateValues" dxfId="0" priority="27"/>
  </conditionalFormatting>
  <conditionalFormatting sqref="O671">
    <cfRule type="duplicateValues" dxfId="0" priority="10"/>
  </conditionalFormatting>
  <conditionalFormatting sqref="O676">
    <cfRule type="duplicateValues" dxfId="0" priority="9"/>
  </conditionalFormatting>
  <conditionalFormatting sqref="O677">
    <cfRule type="duplicateValues" dxfId="0" priority="8"/>
  </conditionalFormatting>
  <conditionalFormatting sqref="O678">
    <cfRule type="duplicateValues" dxfId="0" priority="7"/>
  </conditionalFormatting>
  <conditionalFormatting sqref="O679">
    <cfRule type="duplicateValues" dxfId="0" priority="5"/>
  </conditionalFormatting>
  <conditionalFormatting sqref="O680">
    <cfRule type="duplicateValues" dxfId="0" priority="4"/>
  </conditionalFormatting>
  <printOptions horizontalCentered="1"/>
  <pageMargins left="0.393055555555556" right="0.393055555555556" top="0.590277777777778" bottom="0.393055555555556" header="0.393055555555556" footer="0.196527777777778"/>
  <pageSetup paperSize="9" scale="82" firstPageNumber="96" fitToHeight="0" orientation="landscape" useFirstPageNumber="1" horizontalDpi="600"/>
  <headerFooter>
    <oddHeader>&amp;L&amp;"黑体"&amp;12&amp;B补充：</oddHeader>
    <oddFooter>&amp;C&amp;"黑体"&amp;9第 &amp;P 页</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16"/>
  <sheetViews>
    <sheetView workbookViewId="0">
      <selection activeCell="R12" sqref="R12"/>
    </sheetView>
  </sheetViews>
  <sheetFormatPr defaultColWidth="6.86666666666667" defaultRowHeight="13.5"/>
  <cols>
    <col min="1" max="2" width="8.625" style="6" customWidth="1"/>
    <col min="3" max="3" width="28.625" style="2" customWidth="1"/>
    <col min="4" max="5" width="12.625" style="151" customWidth="1"/>
    <col min="6" max="6" width="32.625" style="152" customWidth="1"/>
    <col min="7" max="7" width="12.625" style="151" customWidth="1"/>
    <col min="8" max="11" width="12.625" style="7" customWidth="1"/>
    <col min="12" max="12" width="2.125" style="2" customWidth="1"/>
    <col min="13" max="13" width="7.375" style="2" hidden="1" customWidth="1"/>
    <col min="14" max="14" width="15.375" style="2" hidden="1" customWidth="1"/>
    <col min="15" max="16056" width="6.86666666666667" style="2"/>
    <col min="16069" max="16384" width="6.86666666666667" style="2"/>
  </cols>
  <sheetData>
    <row r="1" s="1" customFormat="1" ht="32" customHeight="1" spans="1:11">
      <c r="A1" s="5" t="s">
        <v>1770</v>
      </c>
      <c r="B1" s="5"/>
      <c r="C1" s="5"/>
      <c r="D1" s="66"/>
      <c r="E1" s="66"/>
      <c r="F1" s="66"/>
      <c r="G1" s="66"/>
      <c r="H1" s="153"/>
      <c r="I1" s="153"/>
      <c r="J1" s="153"/>
      <c r="K1" s="153"/>
    </row>
    <row r="2" s="2" customFormat="1" ht="18" customHeight="1" spans="1:11">
      <c r="A2" s="6"/>
      <c r="B2" s="6"/>
      <c r="D2" s="151"/>
      <c r="E2" s="151"/>
      <c r="F2" s="8" t="s">
        <v>1</v>
      </c>
      <c r="G2" s="151"/>
      <c r="H2" s="7"/>
      <c r="I2" s="7"/>
      <c r="J2" s="7"/>
      <c r="K2" s="7"/>
    </row>
    <row r="3" s="3" customFormat="1" ht="20" customHeight="1" spans="1:11">
      <c r="A3" s="10" t="s">
        <v>1771</v>
      </c>
      <c r="B3" s="10" t="s">
        <v>741</v>
      </c>
      <c r="C3" s="10" t="s">
        <v>944</v>
      </c>
      <c r="D3" s="11" t="s">
        <v>1772</v>
      </c>
      <c r="E3" s="11" t="s">
        <v>1773</v>
      </c>
      <c r="F3" s="12" t="s">
        <v>946</v>
      </c>
      <c r="G3" s="11" t="s">
        <v>1774</v>
      </c>
      <c r="H3" s="154"/>
      <c r="I3" s="179" t="s">
        <v>1775</v>
      </c>
      <c r="J3" s="12" t="s">
        <v>1776</v>
      </c>
      <c r="K3" s="179" t="s">
        <v>1777</v>
      </c>
    </row>
    <row r="4" s="51" customFormat="1" ht="40.05" customHeight="1" spans="1:11">
      <c r="A4" s="10"/>
      <c r="B4" s="10"/>
      <c r="C4" s="10"/>
      <c r="D4" s="11"/>
      <c r="E4" s="11"/>
      <c r="F4" s="12"/>
      <c r="G4" s="11"/>
      <c r="H4" s="155" t="s">
        <v>1778</v>
      </c>
      <c r="I4" s="179"/>
      <c r="J4" s="12"/>
      <c r="K4" s="179"/>
    </row>
    <row r="5" s="4" customFormat="1" ht="24" customHeight="1" spans="1:11">
      <c r="A5" s="68" t="s">
        <v>1208</v>
      </c>
      <c r="B5" s="68" t="s">
        <v>1208</v>
      </c>
      <c r="C5" s="25" t="s">
        <v>1209</v>
      </c>
      <c r="D5" s="26"/>
      <c r="E5" s="26"/>
      <c r="F5" s="156" t="s">
        <v>1779</v>
      </c>
      <c r="G5" s="26"/>
      <c r="H5" s="154"/>
      <c r="I5" s="180"/>
      <c r="J5" s="180"/>
      <c r="K5" s="180"/>
    </row>
    <row r="6" s="4" customFormat="1" ht="24" customHeight="1" spans="1:14">
      <c r="A6" s="157"/>
      <c r="B6" s="157"/>
      <c r="C6" s="158" t="s">
        <v>747</v>
      </c>
      <c r="D6" s="31">
        <f>D9+D43</f>
        <v>50599.35935</v>
      </c>
      <c r="E6" s="31">
        <f t="shared" ref="E6:E8" si="0">E9+E43</f>
        <v>49364.094656</v>
      </c>
      <c r="F6" s="159" t="s">
        <v>1780</v>
      </c>
      <c r="G6" s="31">
        <f>G9+G43</f>
        <v>37517.807179</v>
      </c>
      <c r="H6" s="31">
        <f>H9+H43</f>
        <v>-1504.12507178333</v>
      </c>
      <c r="I6" s="31">
        <f>I9+I43</f>
        <v>14665.5296317833</v>
      </c>
      <c r="J6" s="31">
        <f>J9+J43</f>
        <v>0.00126000000000026</v>
      </c>
      <c r="K6" s="31">
        <v>36013.6821072167</v>
      </c>
      <c r="N6" s="4">
        <f t="shared" ref="N6:N69" si="1">E6-D6</f>
        <v>-1235.26469399999</v>
      </c>
    </row>
    <row r="7" s="4" customFormat="1" ht="24" customHeight="1" spans="1:14">
      <c r="A7" s="157"/>
      <c r="B7" s="157"/>
      <c r="C7" s="160" t="s">
        <v>1781</v>
      </c>
      <c r="D7" s="31">
        <f>D10+D44</f>
        <v>47387.475193</v>
      </c>
      <c r="E7" s="31">
        <f t="shared" si="0"/>
        <v>46152.210499</v>
      </c>
      <c r="F7" s="161"/>
      <c r="G7" s="31">
        <f>G10+G44</f>
        <v>35469.188594</v>
      </c>
      <c r="H7" s="31">
        <f>H10+H44</f>
        <v>-1726.86673753333</v>
      </c>
      <c r="I7" s="31">
        <f>I10+I44</f>
        <v>13725.0057255333</v>
      </c>
      <c r="J7" s="31">
        <f>J10+J44</f>
        <v>0.00126000000000026</v>
      </c>
      <c r="K7" s="31">
        <v>33742.3218564667</v>
      </c>
      <c r="N7" s="4">
        <f t="shared" si="1"/>
        <v>-1235.264694</v>
      </c>
    </row>
    <row r="8" s="4" customFormat="1" ht="24" customHeight="1" spans="1:14">
      <c r="A8" s="157"/>
      <c r="B8" s="157"/>
      <c r="C8" s="160" t="s">
        <v>1782</v>
      </c>
      <c r="D8" s="31">
        <f>D11+D45</f>
        <v>3211.884157</v>
      </c>
      <c r="E8" s="31">
        <f t="shared" si="0"/>
        <v>3211.884157</v>
      </c>
      <c r="F8" s="161"/>
      <c r="G8" s="31">
        <f>G11+G45</f>
        <v>2048.618585</v>
      </c>
      <c r="H8" s="31">
        <f>H11+H45</f>
        <v>222.74166575</v>
      </c>
      <c r="I8" s="31">
        <f>I11+I45</f>
        <v>940.52390625</v>
      </c>
      <c r="J8" s="31">
        <f>J11+J45</f>
        <v>0</v>
      </c>
      <c r="K8" s="31">
        <v>2271.36025075</v>
      </c>
      <c r="N8" s="4">
        <f t="shared" si="1"/>
        <v>0</v>
      </c>
    </row>
    <row r="9" s="52" customFormat="1" ht="24" customHeight="1" spans="1:14">
      <c r="A9" s="162" t="s">
        <v>8</v>
      </c>
      <c r="B9" s="162"/>
      <c r="C9" s="75" t="s">
        <v>747</v>
      </c>
      <c r="D9" s="163">
        <f>D12+D22+D35</f>
        <v>10622.933694</v>
      </c>
      <c r="E9" s="163">
        <f>E12+E22+E35</f>
        <v>9689.065931</v>
      </c>
      <c r="F9" s="164"/>
      <c r="G9" s="163">
        <f>G12+G22+G35</f>
        <v>7557.329114</v>
      </c>
      <c r="H9" s="163">
        <f>H12+H22+H35</f>
        <v>-459.413055033333</v>
      </c>
      <c r="I9" s="163">
        <f>I12+I22+I35</f>
        <v>3525.01889503333</v>
      </c>
      <c r="J9" s="163">
        <f>J12+J22+J35</f>
        <v>0.00126000000000026</v>
      </c>
      <c r="K9" s="163">
        <v>7097.91605896667</v>
      </c>
      <c r="N9" s="4">
        <f t="shared" si="1"/>
        <v>-933.867762999998</v>
      </c>
    </row>
    <row r="10" s="52" customFormat="1" ht="24" customHeight="1" spans="1:14">
      <c r="A10" s="162"/>
      <c r="B10" s="162"/>
      <c r="C10" s="75" t="s">
        <v>1781</v>
      </c>
      <c r="D10" s="163">
        <f>SUMIFS(D12:D42,$C$12:$C$42,$C$10)</f>
        <v>10133.57488</v>
      </c>
      <c r="E10" s="163">
        <f>SUMIFS(E12:E42,$C$12:$C$42,$C$10)</f>
        <v>9199.707117</v>
      </c>
      <c r="F10" s="164"/>
      <c r="G10" s="163">
        <f>SUMIFS(G12:G42,$C$12:$C$42,$C$10)</f>
        <v>7217.199685</v>
      </c>
      <c r="H10" s="163">
        <f>SUMIFS(H12:H42,$C$12:$C$42,$C$10)</f>
        <v>-475.612367033333</v>
      </c>
      <c r="I10" s="163">
        <f>SUMIFS(I12:I42,$C$12:$C$42,$C$10)</f>
        <v>3391.98882203333</v>
      </c>
      <c r="J10" s="163">
        <f>SUMIFS(J12:J42,$C$12:$C$42,$C$10)</f>
        <v>0.00126000000000026</v>
      </c>
      <c r="K10" s="163">
        <v>6741.58731796667</v>
      </c>
      <c r="N10" s="4">
        <f t="shared" si="1"/>
        <v>-933.867763</v>
      </c>
    </row>
    <row r="11" s="52" customFormat="1" ht="24" customHeight="1" spans="1:14">
      <c r="A11" s="162"/>
      <c r="B11" s="162"/>
      <c r="C11" s="75" t="s">
        <v>1782</v>
      </c>
      <c r="D11" s="163">
        <f>SUMIFS(D12:D42,$C$12:$C$42,$C$11)</f>
        <v>489.358814</v>
      </c>
      <c r="E11" s="163">
        <f>SUMIFS(E12:E42,$C$12:$C$42,$C$11)</f>
        <v>489.358814</v>
      </c>
      <c r="F11" s="164"/>
      <c r="G11" s="163">
        <f>SUMIFS(G12:G42,$C$12:$C$42,$C$11)</f>
        <v>340.129429</v>
      </c>
      <c r="H11" s="163">
        <f>SUMIFS(H12:H42,$C$12:$C$42,$C$11)</f>
        <v>16.199312</v>
      </c>
      <c r="I11" s="163">
        <f>SUMIFS(I12:I42,$C$12:$C$42,$C$11)</f>
        <v>133.030073</v>
      </c>
      <c r="J11" s="163">
        <f>SUMIFS(J12:J42,$C$12:$C$42,$C$11)</f>
        <v>0</v>
      </c>
      <c r="K11" s="163">
        <v>356.328741</v>
      </c>
      <c r="N11" s="4">
        <f t="shared" si="1"/>
        <v>0</v>
      </c>
    </row>
    <row r="12" s="2" customFormat="1" ht="24" customHeight="1" spans="1:14">
      <c r="A12" s="165"/>
      <c r="B12" s="165"/>
      <c r="C12" s="166" t="s">
        <v>748</v>
      </c>
      <c r="D12" s="167">
        <f>D13+D19+D16</f>
        <v>1431.09287</v>
      </c>
      <c r="E12" s="167">
        <f>E13+E19+E16</f>
        <v>1431.09287</v>
      </c>
      <c r="F12" s="168"/>
      <c r="G12" s="167">
        <f>G13+G19+G16</f>
        <v>1373.046822</v>
      </c>
      <c r="H12" s="167">
        <f>H13+H19+H16</f>
        <v>-127.825527033333</v>
      </c>
      <c r="I12" s="167">
        <f>I13+I19+I16</f>
        <v>185.871575033333</v>
      </c>
      <c r="J12" s="167">
        <f>J13+J19+J16</f>
        <v>0</v>
      </c>
      <c r="K12" s="167">
        <v>1245.22129496667</v>
      </c>
      <c r="N12" s="4">
        <f t="shared" si="1"/>
        <v>0</v>
      </c>
    </row>
    <row r="13" s="2" customFormat="1" ht="24" customHeight="1" spans="1:14">
      <c r="A13" s="169"/>
      <c r="B13" s="169"/>
      <c r="C13" s="170" t="s">
        <v>750</v>
      </c>
      <c r="D13" s="171">
        <f>SUM(D14:D15)</f>
        <v>791.351542</v>
      </c>
      <c r="E13" s="171">
        <f>SUM(E14:E15)</f>
        <v>791.351542</v>
      </c>
      <c r="F13" s="172"/>
      <c r="G13" s="171">
        <f>SUM(G14:G15)</f>
        <v>719.42272</v>
      </c>
      <c r="H13" s="171">
        <f>SUM(H14:H15)</f>
        <v>-91.2199872499998</v>
      </c>
      <c r="I13" s="171">
        <f>SUM(I14:I15)</f>
        <v>163.14880925</v>
      </c>
      <c r="J13" s="171">
        <f>SUM(J14:J15)</f>
        <v>0</v>
      </c>
      <c r="K13" s="171">
        <v>628.20273275</v>
      </c>
      <c r="N13" s="4">
        <f t="shared" si="1"/>
        <v>0</v>
      </c>
    </row>
    <row r="14" s="2" customFormat="1" ht="24" customHeight="1" spans="1:14">
      <c r="A14" s="173" t="s">
        <v>46</v>
      </c>
      <c r="B14" s="87" t="s">
        <v>749</v>
      </c>
      <c r="C14" s="27" t="s">
        <v>1781</v>
      </c>
      <c r="D14" s="174">
        <v>704.942496</v>
      </c>
      <c r="E14" s="174">
        <v>704.942496</v>
      </c>
      <c r="F14" s="28" t="s">
        <v>1783</v>
      </c>
      <c r="G14" s="174">
        <f>SUMIFS('[1]执行（最新）'!J:J,'[1]执行（最新）'!AJ:AJ,1,'[1]执行（最新）'!B:B,B14,'[1]执行（最新）'!N:N,A14)/10000</f>
        <v>656.549325</v>
      </c>
      <c r="H14" s="174">
        <f t="shared" ref="H14:H18" si="2">K14-G14</f>
        <v>-82.4636389999998</v>
      </c>
      <c r="I14" s="26">
        <f>E14-K14+J14</f>
        <v>130.85681</v>
      </c>
      <c r="J14" s="26"/>
      <c r="K14" s="26">
        <v>574.085686</v>
      </c>
      <c r="L14" s="2">
        <f>IF(MID(B14,1,1)="9",9,6)</f>
        <v>9</v>
      </c>
      <c r="M14" s="2">
        <v>106.8</v>
      </c>
      <c r="N14" s="4">
        <f t="shared" si="1"/>
        <v>0</v>
      </c>
    </row>
    <row r="15" s="2" customFormat="1" ht="24" customHeight="1" spans="1:14">
      <c r="A15" s="173" t="s">
        <v>46</v>
      </c>
      <c r="B15" s="87" t="s">
        <v>749</v>
      </c>
      <c r="C15" s="27" t="s">
        <v>1782</v>
      </c>
      <c r="D15" s="174">
        <v>86.409046</v>
      </c>
      <c r="E15" s="174">
        <v>86.409046</v>
      </c>
      <c r="F15" s="28"/>
      <c r="G15" s="174">
        <f>SUMIFS('[1]执行（最新）'!J:J,'[1]执行（最新）'!AJ:AJ,2,'[1]执行（最新）'!B:B,B15,'[1]执行（最新）'!N:N,A15)/10000</f>
        <v>62.873395</v>
      </c>
      <c r="H15" s="174">
        <f t="shared" si="2"/>
        <v>-8.75634824999999</v>
      </c>
      <c r="I15" s="26">
        <f t="shared" ref="I14:I18" si="3">D15-K15+J15</f>
        <v>32.29199925</v>
      </c>
      <c r="J15" s="26"/>
      <c r="K15" s="26">
        <v>54.11704675</v>
      </c>
      <c r="L15" s="2">
        <f t="shared" ref="L14:L77" si="4">IF(MID(B15,1,1)="9",9,6)</f>
        <v>9</v>
      </c>
      <c r="N15" s="4">
        <f t="shared" si="1"/>
        <v>0</v>
      </c>
    </row>
    <row r="16" s="2" customFormat="1" ht="24" customHeight="1" spans="1:14">
      <c r="A16" s="169" t="s">
        <v>1216</v>
      </c>
      <c r="B16" s="169" t="s">
        <v>1216</v>
      </c>
      <c r="C16" s="170" t="s">
        <v>1217</v>
      </c>
      <c r="D16" s="171">
        <f>SUM(D17:D18)</f>
        <v>542.781468</v>
      </c>
      <c r="E16" s="171">
        <f>SUM(E17:E18)</f>
        <v>542.781468</v>
      </c>
      <c r="F16" s="172"/>
      <c r="G16" s="171">
        <f>SUM(G17:G18)</f>
        <v>573.307206</v>
      </c>
      <c r="H16" s="171">
        <f>SUM(H17:H18)</f>
        <v>-37.663963283333</v>
      </c>
      <c r="I16" s="171">
        <f>SUM(I17:I18)</f>
        <v>7.1382252833333</v>
      </c>
      <c r="J16" s="171">
        <f>SUM(J17:J18)</f>
        <v>0</v>
      </c>
      <c r="K16" s="171">
        <v>535.643242716667</v>
      </c>
      <c r="L16" s="2">
        <f t="shared" si="4"/>
        <v>6</v>
      </c>
      <c r="N16" s="4">
        <f t="shared" si="1"/>
        <v>0</v>
      </c>
    </row>
    <row r="17" s="2" customFormat="1" ht="24" customHeight="1" spans="1:14">
      <c r="A17" s="173" t="s">
        <v>56</v>
      </c>
      <c r="B17" s="87" t="s">
        <v>751</v>
      </c>
      <c r="C17" s="27" t="s">
        <v>1781</v>
      </c>
      <c r="D17" s="174">
        <v>478.68924</v>
      </c>
      <c r="E17" s="174">
        <v>478.68924</v>
      </c>
      <c r="F17" s="28" t="s">
        <v>1784</v>
      </c>
      <c r="G17" s="174">
        <f>SUMIFS('[1]执行（最新）'!J:J,'[1]执行（最新）'!AJ:AJ,1,'[1]执行（最新）'!B:B,B17,'[1]执行（最新）'!N:N,A17)/10000</f>
        <v>518.187437</v>
      </c>
      <c r="H17" s="174">
        <f t="shared" si="2"/>
        <v>-25.9064220333331</v>
      </c>
      <c r="I17" s="26">
        <f t="shared" si="3"/>
        <v>-13.5917749666667</v>
      </c>
      <c r="J17" s="26"/>
      <c r="K17" s="26">
        <v>492.281014966667</v>
      </c>
      <c r="L17" s="2">
        <f t="shared" si="4"/>
        <v>9</v>
      </c>
      <c r="M17" s="2">
        <v>88.27</v>
      </c>
      <c r="N17" s="4">
        <f t="shared" si="1"/>
        <v>0</v>
      </c>
    </row>
    <row r="18" s="2" customFormat="1" ht="24" customHeight="1" spans="1:14">
      <c r="A18" s="173" t="s">
        <v>56</v>
      </c>
      <c r="B18" s="87" t="s">
        <v>751</v>
      </c>
      <c r="C18" s="27" t="s">
        <v>1782</v>
      </c>
      <c r="D18" s="174">
        <v>64.092228</v>
      </c>
      <c r="E18" s="174">
        <v>64.092228</v>
      </c>
      <c r="F18" s="28"/>
      <c r="G18" s="174">
        <f>SUMIFS('[1]执行（最新）'!J:J,'[1]执行（最新）'!AJ:AJ,2,'[1]执行（最新）'!B:B,B18,'[1]执行（最新）'!N:N,A18)/10000</f>
        <v>55.119769</v>
      </c>
      <c r="H18" s="174">
        <f t="shared" si="2"/>
        <v>-11.75754125</v>
      </c>
      <c r="I18" s="26">
        <f t="shared" si="3"/>
        <v>20.73000025</v>
      </c>
      <c r="J18" s="26"/>
      <c r="K18" s="26">
        <v>43.36222775</v>
      </c>
      <c r="L18" s="2">
        <f t="shared" si="4"/>
        <v>9</v>
      </c>
      <c r="N18" s="4">
        <f t="shared" si="1"/>
        <v>0</v>
      </c>
    </row>
    <row r="19" s="2" customFormat="1" ht="24" customHeight="1" spans="1:14">
      <c r="A19" s="169" t="s">
        <v>1216</v>
      </c>
      <c r="B19" s="169" t="s">
        <v>1216</v>
      </c>
      <c r="C19" s="170" t="s">
        <v>1785</v>
      </c>
      <c r="D19" s="171">
        <f>SUM(D20:D21)</f>
        <v>96.95986</v>
      </c>
      <c r="E19" s="171">
        <f>SUM(E20:E21)</f>
        <v>96.95986</v>
      </c>
      <c r="F19" s="172"/>
      <c r="G19" s="171">
        <f>SUM(G20:G21)</f>
        <v>80.316896</v>
      </c>
      <c r="H19" s="171">
        <f>SUM(H20:H21)</f>
        <v>1.0584235</v>
      </c>
      <c r="I19" s="171">
        <f>SUM(I20:I21)</f>
        <v>15.5845405</v>
      </c>
      <c r="J19" s="171">
        <f>SUM(J20:J21)</f>
        <v>0</v>
      </c>
      <c r="K19" s="171">
        <v>81.3753195</v>
      </c>
      <c r="L19" s="2">
        <f t="shared" si="4"/>
        <v>6</v>
      </c>
      <c r="N19" s="4">
        <f t="shared" si="1"/>
        <v>0</v>
      </c>
    </row>
    <row r="20" s="2" customFormat="1" ht="24" customHeight="1" spans="1:14">
      <c r="A20" s="173" t="s">
        <v>1786</v>
      </c>
      <c r="B20" s="87" t="s">
        <v>753</v>
      </c>
      <c r="C20" s="27" t="s">
        <v>1781</v>
      </c>
      <c r="D20" s="174">
        <v>81.015442</v>
      </c>
      <c r="E20" s="174">
        <v>81.015442</v>
      </c>
      <c r="F20" s="28" t="s">
        <v>1787</v>
      </c>
      <c r="G20" s="174">
        <f>SUMIFS('[1]执行（最新）'!J:J,'[1]执行（最新）'!AJ:AJ,1,'[1]执行（最新）'!B:B,B20,'[1]执行（最新）'!N:N,A20)/10000</f>
        <v>71.756</v>
      </c>
      <c r="H20" s="174">
        <f t="shared" ref="H20:H25" si="5">K20-G20</f>
        <v>-2.037098</v>
      </c>
      <c r="I20" s="26">
        <f t="shared" ref="I20:I25" si="6">D20-K20+J20</f>
        <v>11.29654</v>
      </c>
      <c r="J20" s="26"/>
      <c r="K20" s="26">
        <v>69.718902</v>
      </c>
      <c r="L20" s="2">
        <f t="shared" si="4"/>
        <v>9</v>
      </c>
      <c r="M20" s="2">
        <v>5.7</v>
      </c>
      <c r="N20" s="4">
        <f t="shared" si="1"/>
        <v>0</v>
      </c>
    </row>
    <row r="21" s="2" customFormat="1" ht="24" customHeight="1" spans="1:14">
      <c r="A21" s="173" t="s">
        <v>1786</v>
      </c>
      <c r="B21" s="87" t="s">
        <v>753</v>
      </c>
      <c r="C21" s="27" t="s">
        <v>1782</v>
      </c>
      <c r="D21" s="174">
        <v>15.944418</v>
      </c>
      <c r="E21" s="174">
        <v>15.944418</v>
      </c>
      <c r="F21" s="28"/>
      <c r="G21" s="174">
        <f>SUMIFS('[1]执行（最新）'!J:J,'[1]执行（最新）'!AJ:AJ,2,'[1]执行（最新）'!B:B,B21,'[1]执行（最新）'!N:N,A21)/10000</f>
        <v>8.560896</v>
      </c>
      <c r="H21" s="174">
        <f t="shared" si="5"/>
        <v>3.0955215</v>
      </c>
      <c r="I21" s="26">
        <f t="shared" si="6"/>
        <v>4.2880005</v>
      </c>
      <c r="J21" s="26"/>
      <c r="K21" s="26">
        <v>11.6564175</v>
      </c>
      <c r="L21" s="2">
        <f t="shared" si="4"/>
        <v>9</v>
      </c>
      <c r="N21" s="4">
        <f t="shared" si="1"/>
        <v>0</v>
      </c>
    </row>
    <row r="22" s="2" customFormat="1" ht="24" customHeight="1" spans="1:14">
      <c r="A22" s="165" t="s">
        <v>1216</v>
      </c>
      <c r="B22" s="165" t="s">
        <v>1216</v>
      </c>
      <c r="C22" s="166" t="s">
        <v>755</v>
      </c>
      <c r="D22" s="167">
        <f>D23+D26+D29+D32</f>
        <v>8137.437836</v>
      </c>
      <c r="E22" s="167">
        <f>E23+E26+E29+E32</f>
        <v>7203.570073</v>
      </c>
      <c r="F22" s="168"/>
      <c r="G22" s="167">
        <f>G23+G26+G29+G32</f>
        <v>5254.984738</v>
      </c>
      <c r="H22" s="167">
        <f>H23+H26+H29+H32</f>
        <v>-282.583371</v>
      </c>
      <c r="I22" s="167">
        <f>I23+I26+I29+I32</f>
        <v>3165.036469</v>
      </c>
      <c r="J22" s="167">
        <f>J23+J26+J29+J32</f>
        <v>0</v>
      </c>
      <c r="K22" s="167">
        <v>4972.401367</v>
      </c>
      <c r="L22" s="2">
        <f t="shared" si="4"/>
        <v>6</v>
      </c>
      <c r="N22" s="4">
        <f t="shared" si="1"/>
        <v>-933.867762999998</v>
      </c>
    </row>
    <row r="23" s="54" customFormat="1" ht="24" customHeight="1" spans="1:14">
      <c r="A23" s="169" t="s">
        <v>1216</v>
      </c>
      <c r="B23" s="169" t="s">
        <v>1216</v>
      </c>
      <c r="C23" s="170" t="s">
        <v>1221</v>
      </c>
      <c r="D23" s="171">
        <f>SUM(D24:D25)</f>
        <v>3108.541839</v>
      </c>
      <c r="E23" s="171">
        <f>SUM(E24:E25)</f>
        <v>2876.524126</v>
      </c>
      <c r="F23" s="172"/>
      <c r="G23" s="171">
        <f>SUM(G24:G25)</f>
        <v>2123.310459</v>
      </c>
      <c r="H23" s="171">
        <f>SUM(H24:H25)</f>
        <v>-122.604815</v>
      </c>
      <c r="I23" s="171">
        <f>SUM(I24:I25)</f>
        <v>1107.836195</v>
      </c>
      <c r="J23" s="171">
        <f>SUM(J24:J24)</f>
        <v>0</v>
      </c>
      <c r="K23" s="171">
        <v>2000.705644</v>
      </c>
      <c r="L23" s="2">
        <f t="shared" si="4"/>
        <v>6</v>
      </c>
      <c r="N23" s="4">
        <f t="shared" si="1"/>
        <v>-232.017713</v>
      </c>
    </row>
    <row r="24" s="54" customFormat="1" ht="24" customHeight="1" spans="1:14">
      <c r="A24" s="87" t="s">
        <v>257</v>
      </c>
      <c r="B24" s="87" t="s">
        <v>756</v>
      </c>
      <c r="C24" s="27" t="s">
        <v>1781</v>
      </c>
      <c r="D24" s="174">
        <v>3032.017713</v>
      </c>
      <c r="E24" s="174">
        <v>2800</v>
      </c>
      <c r="F24" s="28" t="s">
        <v>1788</v>
      </c>
      <c r="G24" s="174">
        <f>SUMIFS('[1]执行（最新）'!J:J,'[1]执行（最新）'!AJ:AJ,1,'[1]执行（最新）'!B:B,B24,'[1]执行（最新）'!N:N,A24)/10000</f>
        <v>2085.341659</v>
      </c>
      <c r="H24" s="174">
        <f t="shared" si="5"/>
        <v>-142.786015</v>
      </c>
      <c r="I24" s="26">
        <f t="shared" si="6"/>
        <v>1089.462069</v>
      </c>
      <c r="J24" s="26"/>
      <c r="K24" s="26">
        <v>1942.555644</v>
      </c>
      <c r="L24" s="2">
        <f t="shared" si="4"/>
        <v>9</v>
      </c>
      <c r="M24" s="54">
        <v>255.95</v>
      </c>
      <c r="N24" s="4">
        <f t="shared" si="1"/>
        <v>-232.017713</v>
      </c>
    </row>
    <row r="25" s="54" customFormat="1" ht="24" customHeight="1" spans="1:14">
      <c r="A25" s="87" t="s">
        <v>257</v>
      </c>
      <c r="B25" s="87" t="s">
        <v>756</v>
      </c>
      <c r="C25" s="27" t="s">
        <v>1782</v>
      </c>
      <c r="D25" s="174">
        <v>76.524126</v>
      </c>
      <c r="E25" s="174">
        <v>76.524126</v>
      </c>
      <c r="F25" s="175"/>
      <c r="G25" s="174">
        <f>SUMIFS('[1]执行（最新）'!J:J,'[1]执行（最新）'!AJ:AJ,2,'[1]执行（最新）'!B:B,B25,'[1]执行（最新）'!N:N,A25)/10000</f>
        <v>37.9688</v>
      </c>
      <c r="H25" s="174">
        <f t="shared" si="5"/>
        <v>20.1812</v>
      </c>
      <c r="I25" s="26">
        <f t="shared" si="6"/>
        <v>18.374126</v>
      </c>
      <c r="J25" s="26"/>
      <c r="K25" s="26">
        <v>58.15</v>
      </c>
      <c r="L25" s="2">
        <f t="shared" si="4"/>
        <v>9</v>
      </c>
      <c r="N25" s="4">
        <f t="shared" si="1"/>
        <v>0</v>
      </c>
    </row>
    <row r="26" s="55" customFormat="1" ht="24" customHeight="1" spans="1:14">
      <c r="A26" s="169" t="s">
        <v>1216</v>
      </c>
      <c r="B26" s="169" t="s">
        <v>1216</v>
      </c>
      <c r="C26" s="170" t="s">
        <v>1225</v>
      </c>
      <c r="D26" s="171">
        <f>SUM(D27:D28)</f>
        <v>501.195989</v>
      </c>
      <c r="E26" s="171">
        <f>SUM(E27:E28)</f>
        <v>411.65762</v>
      </c>
      <c r="F26" s="172"/>
      <c r="G26" s="171">
        <f>SUM(G27:G28)</f>
        <v>297.449696</v>
      </c>
      <c r="H26" s="171">
        <f>SUM(H27:H28)</f>
        <v>-30.083486</v>
      </c>
      <c r="I26" s="171">
        <f>SUM(I27:I28)</f>
        <v>233.829779</v>
      </c>
      <c r="J26" s="171">
        <f>SUM(J28:J28)</f>
        <v>0</v>
      </c>
      <c r="K26" s="171">
        <v>267.36621</v>
      </c>
      <c r="L26" s="2">
        <f t="shared" si="4"/>
        <v>6</v>
      </c>
      <c r="N26" s="4">
        <f t="shared" si="1"/>
        <v>-89.538369</v>
      </c>
    </row>
    <row r="27" s="55" customFormat="1" ht="24" customHeight="1" spans="1:14">
      <c r="A27" s="87" t="s">
        <v>255</v>
      </c>
      <c r="B27" s="87" t="s">
        <v>758</v>
      </c>
      <c r="C27" s="27" t="s">
        <v>1781</v>
      </c>
      <c r="D27" s="174">
        <v>489.538369</v>
      </c>
      <c r="E27" s="174">
        <v>400</v>
      </c>
      <c r="F27" s="28" t="s">
        <v>1789</v>
      </c>
      <c r="G27" s="174">
        <f>SUMIFS('[1]执行（最新）'!J:J,'[1]执行（最新）'!AJ:AJ,1,'[1]执行（最新）'!B:B,B27,'[1]执行（最新）'!N:N,A27)/10000</f>
        <v>289.530116</v>
      </c>
      <c r="H27" s="174">
        <f t="shared" ref="H27:H31" si="7">K27-G27</f>
        <v>-31.173906</v>
      </c>
      <c r="I27" s="26">
        <f t="shared" ref="I27:I31" si="8">D27-K27+J27</f>
        <v>231.182159</v>
      </c>
      <c r="J27" s="26"/>
      <c r="K27" s="26">
        <v>258.35621</v>
      </c>
      <c r="L27" s="2">
        <f t="shared" si="4"/>
        <v>9</v>
      </c>
      <c r="M27" s="55">
        <v>25.11</v>
      </c>
      <c r="N27" s="4">
        <f t="shared" si="1"/>
        <v>-89.538369</v>
      </c>
    </row>
    <row r="28" s="56" customFormat="1" ht="24" customHeight="1" spans="1:14">
      <c r="A28" s="87" t="s">
        <v>255</v>
      </c>
      <c r="B28" s="87" t="s">
        <v>758</v>
      </c>
      <c r="C28" s="27" t="s">
        <v>1782</v>
      </c>
      <c r="D28" s="174">
        <v>11.65762</v>
      </c>
      <c r="E28" s="174">
        <v>11.65762</v>
      </c>
      <c r="F28" s="175"/>
      <c r="G28" s="174">
        <f>SUMIFS('[1]执行（最新）'!J:J,'[1]执行（最新）'!AJ:AJ,2,'[1]执行（最新）'!B:B,B28,'[1]执行（最新）'!N:N,A28)/10000</f>
        <v>7.91958</v>
      </c>
      <c r="H28" s="174">
        <f t="shared" si="7"/>
        <v>1.09042</v>
      </c>
      <c r="I28" s="26">
        <f t="shared" si="8"/>
        <v>2.64762</v>
      </c>
      <c r="J28" s="26"/>
      <c r="K28" s="26">
        <v>9.01</v>
      </c>
      <c r="L28" s="2">
        <f t="shared" si="4"/>
        <v>9</v>
      </c>
      <c r="N28" s="4">
        <f t="shared" si="1"/>
        <v>0</v>
      </c>
    </row>
    <row r="29" s="56" customFormat="1" ht="24" customHeight="1" spans="1:14">
      <c r="A29" s="169" t="s">
        <v>1216</v>
      </c>
      <c r="B29" s="169" t="s">
        <v>1216</v>
      </c>
      <c r="C29" s="170" t="s">
        <v>1226</v>
      </c>
      <c r="D29" s="171">
        <f>SUM(D30:D31)</f>
        <v>2112.014378</v>
      </c>
      <c r="E29" s="171">
        <f>SUM(E30:E31)</f>
        <v>1802.16014</v>
      </c>
      <c r="F29" s="172"/>
      <c r="G29" s="171">
        <f>SUM(G30:G31)</f>
        <v>1311.880278</v>
      </c>
      <c r="H29" s="171">
        <f>SUM(H30:H31)</f>
        <v>-84.2614780000002</v>
      </c>
      <c r="I29" s="171">
        <f>SUM(I30:I31)</f>
        <v>884.395578</v>
      </c>
      <c r="J29" s="171">
        <f>SUM(J30:J31)</f>
        <v>0</v>
      </c>
      <c r="K29" s="171">
        <v>1227.6188</v>
      </c>
      <c r="L29" s="2">
        <f t="shared" si="4"/>
        <v>6</v>
      </c>
      <c r="N29" s="4">
        <f t="shared" si="1"/>
        <v>-309.854238</v>
      </c>
    </row>
    <row r="30" s="55" customFormat="1" ht="24" customHeight="1" spans="1:14">
      <c r="A30" s="87" t="s">
        <v>255</v>
      </c>
      <c r="B30" s="87" t="s">
        <v>760</v>
      </c>
      <c r="C30" s="27" t="s">
        <v>1781</v>
      </c>
      <c r="D30" s="174">
        <v>2059.854238</v>
      </c>
      <c r="E30" s="174">
        <v>1750</v>
      </c>
      <c r="F30" s="28" t="s">
        <v>1790</v>
      </c>
      <c r="G30" s="174">
        <f>SUMIFS('[1]执行（最新）'!J:J,'[1]执行（最新）'!AJ:AJ,1,'[1]执行（最新）'!B:B,B30,'[1]执行（最新）'!N:N,A30)/10000</f>
        <v>1279.746698</v>
      </c>
      <c r="H30" s="174">
        <f t="shared" si="7"/>
        <v>-90.6378980000002</v>
      </c>
      <c r="I30" s="26">
        <f t="shared" si="8"/>
        <v>870.745438</v>
      </c>
      <c r="J30" s="26"/>
      <c r="K30" s="26">
        <v>1189.1088</v>
      </c>
      <c r="L30" s="2">
        <f t="shared" si="4"/>
        <v>9</v>
      </c>
      <c r="M30" s="55">
        <v>182.73</v>
      </c>
      <c r="N30" s="4">
        <f t="shared" si="1"/>
        <v>-309.854238</v>
      </c>
    </row>
    <row r="31" s="57" customFormat="1" ht="24" customHeight="1" spans="1:14">
      <c r="A31" s="87" t="s">
        <v>255</v>
      </c>
      <c r="B31" s="87" t="s">
        <v>760</v>
      </c>
      <c r="C31" s="27" t="s">
        <v>1782</v>
      </c>
      <c r="D31" s="174">
        <v>52.16014</v>
      </c>
      <c r="E31" s="174">
        <v>52.16014</v>
      </c>
      <c r="F31" s="175"/>
      <c r="G31" s="174">
        <f>SUMIFS('[1]执行（最新）'!J:J,'[1]执行（最新）'!AJ:AJ,2,'[1]执行（最新）'!B:B,B31,'[1]执行（最新）'!N:N,A31)/10000</f>
        <v>32.13358</v>
      </c>
      <c r="H31" s="174">
        <f t="shared" si="7"/>
        <v>6.37642</v>
      </c>
      <c r="I31" s="26">
        <f t="shared" si="8"/>
        <v>13.65014</v>
      </c>
      <c r="J31" s="26"/>
      <c r="K31" s="26">
        <v>38.51</v>
      </c>
      <c r="L31" s="2">
        <f t="shared" si="4"/>
        <v>9</v>
      </c>
      <c r="N31" s="4">
        <f t="shared" si="1"/>
        <v>0</v>
      </c>
    </row>
    <row r="32" s="54" customFormat="1" ht="24" customHeight="1" spans="1:14">
      <c r="A32" s="169" t="s">
        <v>1216</v>
      </c>
      <c r="B32" s="169" t="s">
        <v>1216</v>
      </c>
      <c r="C32" s="170" t="s">
        <v>1227</v>
      </c>
      <c r="D32" s="171">
        <f>SUM(D33:D34)</f>
        <v>2415.68563</v>
      </c>
      <c r="E32" s="171">
        <f>SUM(E33:E34)</f>
        <v>2113.228187</v>
      </c>
      <c r="F32" s="172"/>
      <c r="G32" s="171">
        <f>SUM(G33:G34)</f>
        <v>1522.344305</v>
      </c>
      <c r="H32" s="171">
        <f>SUM(H33:H34)</f>
        <v>-45.6335919999999</v>
      </c>
      <c r="I32" s="171">
        <f>SUM(I33:I34)</f>
        <v>938.974917</v>
      </c>
      <c r="J32" s="171">
        <f>SUM(J33:J34)</f>
        <v>0</v>
      </c>
      <c r="K32" s="171">
        <v>1476.710713</v>
      </c>
      <c r="L32" s="2">
        <f t="shared" si="4"/>
        <v>6</v>
      </c>
      <c r="N32" s="4">
        <f t="shared" si="1"/>
        <v>-302.457443</v>
      </c>
    </row>
    <row r="33" s="2" customFormat="1" ht="24" customHeight="1" spans="1:14">
      <c r="A33" s="87" t="s">
        <v>255</v>
      </c>
      <c r="B33" s="87" t="s">
        <v>762</v>
      </c>
      <c r="C33" s="27" t="s">
        <v>1781</v>
      </c>
      <c r="D33" s="174">
        <v>2352.457443</v>
      </c>
      <c r="E33" s="174">
        <v>2050</v>
      </c>
      <c r="F33" s="28" t="s">
        <v>1791</v>
      </c>
      <c r="G33" s="174">
        <f>SUMIFS('[1]执行（最新）'!J:J,'[1]执行（最新）'!AJ:AJ,1,'[1]执行（最新）'!B:B,B33,'[1]执行（最新）'!N:N,A33)/10000</f>
        <v>1487.912005</v>
      </c>
      <c r="H33" s="174">
        <f t="shared" ref="H33:H38" si="9">K33-G33</f>
        <v>-56.7912919999999</v>
      </c>
      <c r="I33" s="26">
        <f t="shared" ref="I33:I38" si="10">D33-K33+J33</f>
        <v>921.33673</v>
      </c>
      <c r="J33" s="26"/>
      <c r="K33" s="26">
        <v>1431.120713</v>
      </c>
      <c r="L33" s="2">
        <f t="shared" si="4"/>
        <v>9</v>
      </c>
      <c r="M33" s="2">
        <v>207.22</v>
      </c>
      <c r="N33" s="4">
        <f t="shared" si="1"/>
        <v>-302.457443</v>
      </c>
    </row>
    <row r="34" s="54" customFormat="1" ht="24" customHeight="1" spans="1:14">
      <c r="A34" s="87" t="s">
        <v>255</v>
      </c>
      <c r="B34" s="87" t="s">
        <v>762</v>
      </c>
      <c r="C34" s="27" t="s">
        <v>1782</v>
      </c>
      <c r="D34" s="174">
        <v>63.228187</v>
      </c>
      <c r="E34" s="174">
        <v>63.228187</v>
      </c>
      <c r="F34" s="176"/>
      <c r="G34" s="174">
        <f>SUMIFS('[1]执行（最新）'!J:J,'[1]执行（最新）'!AJ:AJ,2,'[1]执行（最新）'!B:B,B34,'[1]执行（最新）'!N:N,A34)/10000</f>
        <v>34.4323</v>
      </c>
      <c r="H34" s="174">
        <f t="shared" si="9"/>
        <v>11.1577</v>
      </c>
      <c r="I34" s="26">
        <f t="shared" si="10"/>
        <v>17.638187</v>
      </c>
      <c r="J34" s="26"/>
      <c r="K34" s="26">
        <v>45.59</v>
      </c>
      <c r="L34" s="2">
        <f t="shared" si="4"/>
        <v>9</v>
      </c>
      <c r="N34" s="4">
        <f t="shared" si="1"/>
        <v>0</v>
      </c>
    </row>
    <row r="35" s="2" customFormat="1" ht="24" customHeight="1" spans="1:14">
      <c r="A35" s="165" t="s">
        <v>1216</v>
      </c>
      <c r="B35" s="165" t="s">
        <v>1216</v>
      </c>
      <c r="C35" s="166" t="s">
        <v>767</v>
      </c>
      <c r="D35" s="167">
        <f>D36+D39</f>
        <v>1054.402988</v>
      </c>
      <c r="E35" s="167">
        <f>E36+E39</f>
        <v>1054.402988</v>
      </c>
      <c r="F35" s="168"/>
      <c r="G35" s="167">
        <f>G36+G39</f>
        <v>929.297554</v>
      </c>
      <c r="H35" s="167">
        <f>H36+H39</f>
        <v>-49.004157</v>
      </c>
      <c r="I35" s="167">
        <f>I36+I39</f>
        <v>174.110851</v>
      </c>
      <c r="J35" s="167">
        <f>J36+J39</f>
        <v>0.00126000000000026</v>
      </c>
      <c r="K35" s="167">
        <v>880.293397</v>
      </c>
      <c r="L35" s="2">
        <f t="shared" si="4"/>
        <v>6</v>
      </c>
      <c r="N35" s="4">
        <f t="shared" si="1"/>
        <v>0</v>
      </c>
    </row>
    <row r="36" s="2" customFormat="1" ht="24" customHeight="1" spans="1:14">
      <c r="A36" s="169" t="s">
        <v>1216</v>
      </c>
      <c r="B36" s="169" t="s">
        <v>1216</v>
      </c>
      <c r="C36" s="170" t="s">
        <v>1241</v>
      </c>
      <c r="D36" s="171">
        <f>SUM(D37:D38)</f>
        <v>910.902988</v>
      </c>
      <c r="E36" s="171">
        <f>SUM(E37:E38)</f>
        <v>910.902988</v>
      </c>
      <c r="F36" s="172"/>
      <c r="G36" s="171">
        <f>SUM(G37:G38)</f>
        <v>818.179519</v>
      </c>
      <c r="H36" s="171">
        <f>SUM(H37:H38)</f>
        <v>-53.02503</v>
      </c>
      <c r="I36" s="171">
        <f>SUM(I37:I38)</f>
        <v>145.748499</v>
      </c>
      <c r="J36" s="171">
        <f>SUM(J37:J38)</f>
        <v>0</v>
      </c>
      <c r="K36" s="171">
        <v>765.154489</v>
      </c>
      <c r="L36" s="2">
        <f t="shared" si="4"/>
        <v>6</v>
      </c>
      <c r="N36" s="4">
        <f t="shared" si="1"/>
        <v>0</v>
      </c>
    </row>
    <row r="37" s="2" customFormat="1" ht="24" customHeight="1" spans="1:14">
      <c r="A37" s="173" t="s">
        <v>64</v>
      </c>
      <c r="B37" s="87" t="s">
        <v>768</v>
      </c>
      <c r="C37" s="27" t="s">
        <v>1781</v>
      </c>
      <c r="D37" s="174">
        <v>809.059939</v>
      </c>
      <c r="E37" s="174">
        <v>809.059939</v>
      </c>
      <c r="F37" s="28" t="s">
        <v>1792</v>
      </c>
      <c r="G37" s="174">
        <f>SUMIFS('[1]执行（最新）'!J:J,'[1]执行（最新）'!AJ:AJ,1,'[1]执行（最新）'!B:B,B37,'[1]执行（最新）'!N:N,A37)/10000</f>
        <v>733.699591</v>
      </c>
      <c r="H37" s="174">
        <f t="shared" si="9"/>
        <v>-42.878151</v>
      </c>
      <c r="I37" s="26">
        <f t="shared" si="10"/>
        <v>118.238499</v>
      </c>
      <c r="J37" s="26"/>
      <c r="K37" s="26">
        <v>690.82144</v>
      </c>
      <c r="L37" s="2">
        <f t="shared" si="4"/>
        <v>9</v>
      </c>
      <c r="M37" s="2">
        <v>123.61</v>
      </c>
      <c r="N37" s="4">
        <f t="shared" si="1"/>
        <v>0</v>
      </c>
    </row>
    <row r="38" s="2" customFormat="1" ht="24" customHeight="1" spans="1:14">
      <c r="A38" s="173" t="s">
        <v>64</v>
      </c>
      <c r="B38" s="87" t="s">
        <v>768</v>
      </c>
      <c r="C38" s="27" t="s">
        <v>1782</v>
      </c>
      <c r="D38" s="174">
        <v>101.843049</v>
      </c>
      <c r="E38" s="174">
        <v>101.843049</v>
      </c>
      <c r="F38" s="28"/>
      <c r="G38" s="174">
        <f>SUMIFS('[1]执行（最新）'!J:J,'[1]执行（最新）'!AJ:AJ,2,'[1]执行（最新）'!B:B,B38,'[1]执行（最新）'!N:N,A38)/10000</f>
        <v>84.479928</v>
      </c>
      <c r="H38" s="174">
        <f t="shared" si="9"/>
        <v>-10.146879</v>
      </c>
      <c r="I38" s="26">
        <f t="shared" si="10"/>
        <v>27.51</v>
      </c>
      <c r="J38" s="26"/>
      <c r="K38" s="26">
        <v>74.333049</v>
      </c>
      <c r="L38" s="2">
        <f t="shared" si="4"/>
        <v>9</v>
      </c>
      <c r="N38" s="4">
        <f t="shared" si="1"/>
        <v>0</v>
      </c>
    </row>
    <row r="39" s="53" customFormat="1" ht="24" customHeight="1" spans="1:14">
      <c r="A39" s="169" t="s">
        <v>1216</v>
      </c>
      <c r="B39" s="169" t="s">
        <v>1216</v>
      </c>
      <c r="C39" s="170" t="s">
        <v>1251</v>
      </c>
      <c r="D39" s="171">
        <f>SUM(D40:D42)</f>
        <v>143.5</v>
      </c>
      <c r="E39" s="171">
        <f>SUM(E40:E42)</f>
        <v>143.5</v>
      </c>
      <c r="F39" s="172"/>
      <c r="G39" s="171">
        <f>SUM(G40:G42)</f>
        <v>111.118035</v>
      </c>
      <c r="H39" s="171">
        <f>SUM(H40:H42)</f>
        <v>4.02087300000001</v>
      </c>
      <c r="I39" s="171">
        <f>SUM(I40:I42)</f>
        <v>28.362352</v>
      </c>
      <c r="J39" s="171">
        <f>SUM(J40:J42)</f>
        <v>0.00126000000000026</v>
      </c>
      <c r="K39" s="171">
        <v>115.138908</v>
      </c>
      <c r="L39" s="2">
        <f t="shared" si="4"/>
        <v>6</v>
      </c>
      <c r="N39" s="4">
        <f t="shared" si="1"/>
        <v>0</v>
      </c>
    </row>
    <row r="40" s="53" customFormat="1" ht="24" customHeight="1" spans="1:14">
      <c r="A40" s="173" t="s">
        <v>527</v>
      </c>
      <c r="B40" s="87" t="s">
        <v>770</v>
      </c>
      <c r="C40" s="27" t="s">
        <v>1781</v>
      </c>
      <c r="D40" s="174">
        <v>126</v>
      </c>
      <c r="E40" s="174">
        <v>126</v>
      </c>
      <c r="F40" s="28"/>
      <c r="G40" s="174">
        <f>SUMIFS('[1]执行（最新）'!J:J,'[1]执行（最新）'!AJ:AJ,1,'[1]执行（最新）'!B:B,B40,'[1]执行（最新）'!N:N,A40)/10000</f>
        <v>84.875594</v>
      </c>
      <c r="H40" s="174">
        <f t="shared" ref="H40:H42" si="11">K40-G40</f>
        <v>-3.33794599999999</v>
      </c>
      <c r="I40" s="26">
        <f t="shared" ref="I40:I42" si="12">D40-K40+J40</f>
        <v>34.862352</v>
      </c>
      <c r="J40" s="26">
        <v>-9.6</v>
      </c>
      <c r="K40" s="26">
        <v>81.537648</v>
      </c>
      <c r="L40" s="2">
        <f t="shared" si="4"/>
        <v>9</v>
      </c>
      <c r="N40" s="4">
        <f t="shared" si="1"/>
        <v>0</v>
      </c>
    </row>
    <row r="41" s="2" customFormat="1" ht="24" customHeight="1" spans="1:14">
      <c r="A41" s="177" t="s">
        <v>531</v>
      </c>
      <c r="B41" s="87" t="s">
        <v>770</v>
      </c>
      <c r="C41" s="27" t="s">
        <v>1781</v>
      </c>
      <c r="D41" s="174"/>
      <c r="E41" s="174"/>
      <c r="F41" s="28" t="s">
        <v>1793</v>
      </c>
      <c r="G41" s="174">
        <f>SUMIFS('[1]执行（最新）'!J:J,'[1]执行（最新）'!AJ:AJ,1,'[1]执行（最新）'!B:B,B41,'[1]执行（最新）'!N:N,A41)/10000</f>
        <v>9.60126</v>
      </c>
      <c r="H41" s="174">
        <f t="shared" si="11"/>
        <v>2.4</v>
      </c>
      <c r="I41" s="26">
        <f t="shared" si="12"/>
        <v>-2.4</v>
      </c>
      <c r="J41" s="26">
        <v>9.60126</v>
      </c>
      <c r="K41" s="26">
        <v>12.00126</v>
      </c>
      <c r="L41" s="2">
        <f t="shared" si="4"/>
        <v>9</v>
      </c>
      <c r="M41" s="2">
        <v>9.6</v>
      </c>
      <c r="N41" s="4">
        <f t="shared" si="1"/>
        <v>0</v>
      </c>
    </row>
    <row r="42" s="2" customFormat="1" ht="24" customHeight="1" spans="1:14">
      <c r="A42" s="173" t="s">
        <v>527</v>
      </c>
      <c r="B42" s="87" t="s">
        <v>770</v>
      </c>
      <c r="C42" s="27" t="s">
        <v>1782</v>
      </c>
      <c r="D42" s="174">
        <v>17.5</v>
      </c>
      <c r="E42" s="174">
        <v>17.5</v>
      </c>
      <c r="F42" s="28"/>
      <c r="G42" s="174">
        <f>SUMIFS('[1]执行（最新）'!J:J,'[1]执行（最新）'!AJ:AJ,2,'[1]执行（最新）'!B:B,B42,'[1]执行（最新）'!N:N,A42)/10000</f>
        <v>16.641181</v>
      </c>
      <c r="H42" s="174">
        <f t="shared" si="11"/>
        <v>4.958819</v>
      </c>
      <c r="I42" s="26">
        <f t="shared" si="12"/>
        <v>-4.1</v>
      </c>
      <c r="J42" s="26"/>
      <c r="K42" s="26">
        <v>21.6</v>
      </c>
      <c r="L42" s="2">
        <f t="shared" si="4"/>
        <v>9</v>
      </c>
      <c r="N42" s="4">
        <f t="shared" si="1"/>
        <v>0</v>
      </c>
    </row>
    <row r="43" s="2" customFormat="1" ht="24" customHeight="1" spans="1:14">
      <c r="A43" s="162" t="s">
        <v>7</v>
      </c>
      <c r="B43" s="162"/>
      <c r="C43" s="75" t="s">
        <v>747</v>
      </c>
      <c r="D43" s="163">
        <f>D46+D157+D191</f>
        <v>39976.425656</v>
      </c>
      <c r="E43" s="163">
        <f>E46+E157+E191</f>
        <v>39675.028725</v>
      </c>
      <c r="F43" s="164"/>
      <c r="G43" s="163">
        <f>G46+G157+G191</f>
        <v>29960.478065</v>
      </c>
      <c r="H43" s="163">
        <f>H46+H157+H191</f>
        <v>-1044.71201675</v>
      </c>
      <c r="I43" s="163">
        <f>I46+I157+I191</f>
        <v>11140.51073675</v>
      </c>
      <c r="J43" s="163">
        <f>J46+J157+J191</f>
        <v>0</v>
      </c>
      <c r="K43" s="163">
        <v>28915.76604825</v>
      </c>
      <c r="L43" s="2">
        <f t="shared" si="4"/>
        <v>6</v>
      </c>
      <c r="N43" s="4">
        <f t="shared" si="1"/>
        <v>-301.396930999996</v>
      </c>
    </row>
    <row r="44" s="2" customFormat="1" ht="24" customHeight="1" spans="1:14">
      <c r="A44" s="162" t="s">
        <v>1216</v>
      </c>
      <c r="B44" s="162" t="s">
        <v>1216</v>
      </c>
      <c r="C44" s="75" t="s">
        <v>1781</v>
      </c>
      <c r="D44" s="163">
        <f>SUMIFS(D46:D216,$C$46:$C$216,$C$44)</f>
        <v>37253.900313</v>
      </c>
      <c r="E44" s="163">
        <f>SUMIFS(E46:E216,$C$46:$C$216,$C$44)</f>
        <v>36952.503382</v>
      </c>
      <c r="F44" s="164"/>
      <c r="G44" s="163">
        <f>SUMIFS(G46:G216,$C$46:$C$216,$C$44)</f>
        <v>28251.988909</v>
      </c>
      <c r="H44" s="163">
        <f>SUMIFS(H46:H216,$C$46:$C$216,$C$44)</f>
        <v>-1251.2543705</v>
      </c>
      <c r="I44" s="163">
        <f>SUMIFS(I46:I216,$C$46:$C$216,$C$44)</f>
        <v>10333.0169035</v>
      </c>
      <c r="J44" s="163">
        <f>SUMIFS(J46:J216,$C$46:$C$216,$C$44)</f>
        <v>0</v>
      </c>
      <c r="K44" s="163">
        <v>27000.7345385</v>
      </c>
      <c r="L44" s="2">
        <f t="shared" si="4"/>
        <v>6</v>
      </c>
      <c r="N44" s="4">
        <f t="shared" si="1"/>
        <v>-301.396931000003</v>
      </c>
    </row>
    <row r="45" s="2" customFormat="1" ht="24" customHeight="1" spans="1:14">
      <c r="A45" s="162" t="s">
        <v>1216</v>
      </c>
      <c r="B45" s="162" t="s">
        <v>1216</v>
      </c>
      <c r="C45" s="75" t="s">
        <v>1782</v>
      </c>
      <c r="D45" s="163">
        <f>SUMIFS(D46:D216,$C$46:$C$216,$C$45)</f>
        <v>2722.525343</v>
      </c>
      <c r="E45" s="163">
        <f>SUMIFS(E46:E216,$C$46:$C$216,$C$45)</f>
        <v>2722.525343</v>
      </c>
      <c r="F45" s="164"/>
      <c r="G45" s="163">
        <f>SUMIFS(G46:G216,$C$46:$C$216,$C$45)</f>
        <v>1708.489156</v>
      </c>
      <c r="H45" s="163">
        <f>SUMIFS(H46:H216,$C$46:$C$216,$C$45)</f>
        <v>206.54235375</v>
      </c>
      <c r="I45" s="163">
        <f>SUMIFS(I46:I216,$C$46:$C$216,$C$45)</f>
        <v>807.49383325</v>
      </c>
      <c r="J45" s="163">
        <f>SUMIFS(J46:J216,$C$46:$C$216,$C$45)</f>
        <v>0</v>
      </c>
      <c r="K45" s="163">
        <v>1915.03150975</v>
      </c>
      <c r="L45" s="2">
        <f t="shared" si="4"/>
        <v>6</v>
      </c>
      <c r="N45" s="4">
        <f t="shared" si="1"/>
        <v>0</v>
      </c>
    </row>
    <row r="46" s="2" customFormat="1" ht="24" customHeight="1" spans="1:14">
      <c r="A46" s="165" t="s">
        <v>1216</v>
      </c>
      <c r="B46" s="165" t="s">
        <v>1216</v>
      </c>
      <c r="C46" s="166" t="s">
        <v>748</v>
      </c>
      <c r="D46" s="167">
        <f>D47+D127+D88+D66+D69+D97+D53+D130+D133+D72+D50+D75+D78+D63+D82+D85+D60+D56+D115+D121+D124+D118+D100+D103+D106+D109+D112+D136+D139+D142+D94+D145+D148+D151+D154+D91</f>
        <v>12958.588478</v>
      </c>
      <c r="E46" s="167">
        <f>E47+E127+E88+E66+E69+E97+E53+E130+E133+E72+E50+E75+E78+E63+E82+E85+E60+E56+E115+E121+E124+E118+E100+E103+E106+E109+E112+E136+E139+E142+E94+E145+E148+E151+E154+E91</f>
        <v>12958.588478</v>
      </c>
      <c r="F46" s="168"/>
      <c r="G46" s="167">
        <f>G47+G127+G88+G66+G69+G97+G53+G130+G133+G72+G50+G75+G78+G63+G82+G85+G60+G56+G115+G121+G124+G118+G100+G103+G106+G109+G112+G136+G139+G142+G94+G145+G148+G151+G154+G91</f>
        <v>10132.227236</v>
      </c>
      <c r="H46" s="167">
        <f>H47+H127+H88+H66+H69+H97+H53+H130+H133+H72+H50+H75+H78+H63+H82+H85+H60+H56+H115+H121+H124+H118+H100+H103+H106+H109+H112+H136+H139+H142+H94+H145+H148+H151+H154+H91</f>
        <v>-254.9379995</v>
      </c>
      <c r="I46" s="167">
        <f>I47+I127+I88+I66+I69+I97+I53+I130+I133+I72+I50+I75+I78+I63+I82+I85+I60+I56+I115+I121+I124+I118+I100+I103+I106+I109+I112+I136+I139+I142+I94+I145+I148+I151+I154+I91</f>
        <v>3081.2992415</v>
      </c>
      <c r="J46" s="167">
        <f>J47+J127+J88+J66+J69+J97+J53+J130+J133+J72+J50+J75+J78+J63+J82+J85+J60+J56+J115+J121+J124+J118+J100+J103+J106+J109+J112+J136+J139+J142+J94+J145+J148+J151+J154+J91</f>
        <v>0</v>
      </c>
      <c r="K46" s="167">
        <v>9877.2892365</v>
      </c>
      <c r="L46" s="2">
        <f t="shared" si="4"/>
        <v>6</v>
      </c>
      <c r="N46" s="4">
        <f t="shared" si="1"/>
        <v>0</v>
      </c>
    </row>
    <row r="47" s="2" customFormat="1" ht="24" customHeight="1" spans="1:14">
      <c r="A47" s="169" t="s">
        <v>1216</v>
      </c>
      <c r="B47" s="169" t="s">
        <v>1216</v>
      </c>
      <c r="C47" s="170" t="s">
        <v>1279</v>
      </c>
      <c r="D47" s="171">
        <f>SUM(D48:D49)</f>
        <v>1044.889663</v>
      </c>
      <c r="E47" s="171">
        <f>SUM(E48:E49)</f>
        <v>1044.889663</v>
      </c>
      <c r="F47" s="172"/>
      <c r="G47" s="171">
        <f>SUM(G48:G49)</f>
        <v>877.043109</v>
      </c>
      <c r="H47" s="171">
        <f>SUM(H48:H49)</f>
        <v>-27.5381499999999</v>
      </c>
      <c r="I47" s="171">
        <f>SUM(I48:I49)</f>
        <v>195.384704</v>
      </c>
      <c r="J47" s="171">
        <f>SUM(J48:J49)</f>
        <v>0</v>
      </c>
      <c r="K47" s="171">
        <v>849.504959</v>
      </c>
      <c r="L47" s="2">
        <f t="shared" si="4"/>
        <v>6</v>
      </c>
      <c r="N47" s="4">
        <f t="shared" si="1"/>
        <v>0</v>
      </c>
    </row>
    <row r="48" s="2" customFormat="1" ht="24" customHeight="1" spans="1:14">
      <c r="A48" s="173" t="s">
        <v>64</v>
      </c>
      <c r="B48" s="87" t="s">
        <v>774</v>
      </c>
      <c r="C48" s="21" t="s">
        <v>1781</v>
      </c>
      <c r="D48" s="174">
        <v>822.167124</v>
      </c>
      <c r="E48" s="174">
        <v>822.167124</v>
      </c>
      <c r="F48" s="28" t="s">
        <v>1794</v>
      </c>
      <c r="G48" s="174">
        <f>SUMIFS('[1]执行（最新）'!J:J,'[1]执行（最新）'!AJ:AJ,1,'[1]执行（最新）'!B:B,B48,'[1]执行（最新）'!N:N,A48)/10000</f>
        <v>718.76677</v>
      </c>
      <c r="H48" s="174">
        <f t="shared" ref="H48:H52" si="13">K48-G48</f>
        <v>-49.9318109999999</v>
      </c>
      <c r="I48" s="26">
        <f t="shared" ref="I48:I52" si="14">D48-K48+J48</f>
        <v>153.332165</v>
      </c>
      <c r="J48" s="26"/>
      <c r="K48" s="26">
        <v>668.834959</v>
      </c>
      <c r="L48" s="2">
        <f t="shared" si="4"/>
        <v>6</v>
      </c>
      <c r="M48" s="2">
        <v>52.51</v>
      </c>
      <c r="N48" s="4">
        <f t="shared" si="1"/>
        <v>0</v>
      </c>
    </row>
    <row r="49" s="2" customFormat="1" ht="24" customHeight="1" spans="1:14">
      <c r="A49" s="173" t="s">
        <v>64</v>
      </c>
      <c r="B49" s="87" t="s">
        <v>774</v>
      </c>
      <c r="C49" s="21" t="s">
        <v>1782</v>
      </c>
      <c r="D49" s="174">
        <v>222.722539</v>
      </c>
      <c r="E49" s="174">
        <v>222.722539</v>
      </c>
      <c r="F49" s="28"/>
      <c r="G49" s="174">
        <f>SUMIFS('[1]执行（最新）'!J:J,'[1]执行（最新）'!AJ:AJ,2,'[1]执行（最新）'!B:B,B49,'[1]执行（最新）'!N:N,A49)/10000</f>
        <v>158.276339</v>
      </c>
      <c r="H49" s="174">
        <f t="shared" si="13"/>
        <v>22.393661</v>
      </c>
      <c r="I49" s="26">
        <f t="shared" si="14"/>
        <v>42.052539</v>
      </c>
      <c r="J49" s="26"/>
      <c r="K49" s="26">
        <v>180.67</v>
      </c>
      <c r="L49" s="2">
        <f t="shared" si="4"/>
        <v>6</v>
      </c>
      <c r="N49" s="4">
        <f t="shared" si="1"/>
        <v>0</v>
      </c>
    </row>
    <row r="50" s="2" customFormat="1" ht="24" customHeight="1" spans="1:14">
      <c r="A50" s="169" t="s">
        <v>1216</v>
      </c>
      <c r="B50" s="169" t="s">
        <v>1216</v>
      </c>
      <c r="C50" s="170" t="s">
        <v>1298</v>
      </c>
      <c r="D50" s="171">
        <f>SUM(D51:D52)</f>
        <v>544.835344</v>
      </c>
      <c r="E50" s="171">
        <f>SUM(E51:E52)</f>
        <v>544.835344</v>
      </c>
      <c r="F50" s="172"/>
      <c r="G50" s="171">
        <f>SUM(G51:G52)</f>
        <v>418.091849</v>
      </c>
      <c r="H50" s="171">
        <f>SUM(H51:H52)</f>
        <v>17.1435350000001</v>
      </c>
      <c r="I50" s="171">
        <f>SUM(I51:I52)</f>
        <v>109.59996</v>
      </c>
      <c r="J50" s="171">
        <f>SUM(J51:J52)</f>
        <v>0</v>
      </c>
      <c r="K50" s="171">
        <v>435.235384</v>
      </c>
      <c r="L50" s="2">
        <f t="shared" si="4"/>
        <v>6</v>
      </c>
      <c r="N50" s="4">
        <f t="shared" si="1"/>
        <v>0</v>
      </c>
    </row>
    <row r="51" s="2" customFormat="1" ht="24" customHeight="1" spans="1:14">
      <c r="A51" s="173" t="s">
        <v>159</v>
      </c>
      <c r="B51" s="87" t="s">
        <v>776</v>
      </c>
      <c r="C51" s="21" t="s">
        <v>1781</v>
      </c>
      <c r="D51" s="174">
        <v>489.241328</v>
      </c>
      <c r="E51" s="174">
        <v>489.241328</v>
      </c>
      <c r="F51" s="28" t="s">
        <v>1795</v>
      </c>
      <c r="G51" s="174">
        <f>SUMIFS('[1]执行（最新）'!J:J,'[1]执行（最新）'!AJ:AJ,1,'[1]执行（最新）'!B:B,B51,'[1]执行（最新）'!N:N,A51)/10000</f>
        <v>377.209494</v>
      </c>
      <c r="H51" s="174">
        <f t="shared" si="13"/>
        <v>26.6598740000001</v>
      </c>
      <c r="I51" s="26">
        <f t="shared" si="14"/>
        <v>85.37196</v>
      </c>
      <c r="J51" s="26"/>
      <c r="K51" s="26">
        <v>403.869368</v>
      </c>
      <c r="L51" s="2">
        <f t="shared" si="4"/>
        <v>6</v>
      </c>
      <c r="M51" s="2">
        <v>20.32</v>
      </c>
      <c r="N51" s="4">
        <f t="shared" si="1"/>
        <v>0</v>
      </c>
    </row>
    <row r="52" s="2" customFormat="1" ht="24" customHeight="1" spans="1:14">
      <c r="A52" s="173" t="s">
        <v>159</v>
      </c>
      <c r="B52" s="87" t="s">
        <v>776</v>
      </c>
      <c r="C52" s="21" t="s">
        <v>1782</v>
      </c>
      <c r="D52" s="174">
        <v>55.594016</v>
      </c>
      <c r="E52" s="174">
        <v>55.594016</v>
      </c>
      <c r="F52" s="28"/>
      <c r="G52" s="174">
        <f>SUMIFS('[1]执行（最新）'!J:J,'[1]执行（最新）'!AJ:AJ,2,'[1]执行（最新）'!B:B,B52,'[1]执行（最新）'!N:N,A52)/10000</f>
        <v>40.882355</v>
      </c>
      <c r="H52" s="174">
        <f t="shared" si="13"/>
        <v>-9.51633900000001</v>
      </c>
      <c r="I52" s="26">
        <f t="shared" si="14"/>
        <v>24.228</v>
      </c>
      <c r="J52" s="26"/>
      <c r="K52" s="26">
        <v>31.366016</v>
      </c>
      <c r="L52" s="2">
        <f t="shared" si="4"/>
        <v>6</v>
      </c>
      <c r="N52" s="4">
        <f t="shared" si="1"/>
        <v>0</v>
      </c>
    </row>
    <row r="53" s="2" customFormat="1" ht="24" customHeight="1" spans="1:14">
      <c r="A53" s="169" t="s">
        <v>1216</v>
      </c>
      <c r="B53" s="169" t="s">
        <v>1216</v>
      </c>
      <c r="C53" s="170" t="s">
        <v>1321</v>
      </c>
      <c r="D53" s="171">
        <f>SUM(D54:D55)</f>
        <v>737.457261</v>
      </c>
      <c r="E53" s="171">
        <f>SUM(E54:E55)</f>
        <v>737.457261</v>
      </c>
      <c r="F53" s="172"/>
      <c r="G53" s="171">
        <f>SUM(G54:G55)</f>
        <v>662.278489</v>
      </c>
      <c r="H53" s="171">
        <f>SUM(H54:H55)</f>
        <v>-45.6104745</v>
      </c>
      <c r="I53" s="171">
        <f>SUM(I54:I55)</f>
        <v>120.7892465</v>
      </c>
      <c r="J53" s="171">
        <f>SUM(J54:J55)</f>
        <v>0</v>
      </c>
      <c r="K53" s="171">
        <v>616.6680145</v>
      </c>
      <c r="L53" s="2">
        <f t="shared" si="4"/>
        <v>6</v>
      </c>
      <c r="N53" s="4">
        <f t="shared" si="1"/>
        <v>0</v>
      </c>
    </row>
    <row r="54" s="2" customFormat="1" ht="24" customHeight="1" spans="1:14">
      <c r="A54" s="173" t="s">
        <v>122</v>
      </c>
      <c r="B54" s="87" t="s">
        <v>778</v>
      </c>
      <c r="C54" s="21" t="s">
        <v>1781</v>
      </c>
      <c r="D54" s="174">
        <v>606.517507</v>
      </c>
      <c r="E54" s="174">
        <v>606.517507</v>
      </c>
      <c r="F54" s="28" t="s">
        <v>1796</v>
      </c>
      <c r="G54" s="174">
        <f>SUMIFS('[1]执行（最新）'!J:J,'[1]执行（最新）'!AJ:AJ,1,'[1]执行（最新）'!B:B,B54,'[1]执行（最新）'!N:N,A54)/10000</f>
        <v>572.736634</v>
      </c>
      <c r="H54" s="174">
        <f t="shared" ref="H54:H59" si="15">K54-G54</f>
        <v>-43.744373</v>
      </c>
      <c r="I54" s="26">
        <f t="shared" ref="I54:I59" si="16">D54-K54+J54</f>
        <v>77.525246</v>
      </c>
      <c r="J54" s="26"/>
      <c r="K54" s="26">
        <v>528.992261</v>
      </c>
      <c r="L54" s="2">
        <f t="shared" si="4"/>
        <v>6</v>
      </c>
      <c r="M54" s="2">
        <v>42.59</v>
      </c>
      <c r="N54" s="4">
        <f t="shared" si="1"/>
        <v>0</v>
      </c>
    </row>
    <row r="55" s="2" customFormat="1" ht="24" customHeight="1" spans="1:14">
      <c r="A55" s="173" t="s">
        <v>122</v>
      </c>
      <c r="B55" s="87" t="s">
        <v>778</v>
      </c>
      <c r="C55" s="21" t="s">
        <v>1782</v>
      </c>
      <c r="D55" s="174">
        <v>130.939754</v>
      </c>
      <c r="E55" s="174">
        <v>130.939754</v>
      </c>
      <c r="F55" s="28"/>
      <c r="G55" s="174">
        <f>SUMIFS('[1]执行（最新）'!J:J,'[1]执行（最新）'!AJ:AJ,2,'[1]执行（最新）'!B:B,B55,'[1]执行（最新）'!N:N,A55)/10000</f>
        <v>89.541855</v>
      </c>
      <c r="H55" s="174">
        <f t="shared" si="15"/>
        <v>-1.86610150000001</v>
      </c>
      <c r="I55" s="26">
        <f t="shared" si="16"/>
        <v>43.2640005</v>
      </c>
      <c r="J55" s="26"/>
      <c r="K55" s="26">
        <v>87.6757535</v>
      </c>
      <c r="L55" s="2">
        <f t="shared" si="4"/>
        <v>6</v>
      </c>
      <c r="N55" s="4">
        <f t="shared" si="1"/>
        <v>0</v>
      </c>
    </row>
    <row r="56" s="2" customFormat="1" ht="24" customHeight="1" spans="1:14">
      <c r="A56" s="169" t="s">
        <v>1216</v>
      </c>
      <c r="B56" s="169" t="s">
        <v>1216</v>
      </c>
      <c r="C56" s="170" t="s">
        <v>1325</v>
      </c>
      <c r="D56" s="171">
        <f>SUM(D57:D59)</f>
        <v>639.187326</v>
      </c>
      <c r="E56" s="171">
        <f>SUM(E57:E59)</f>
        <v>639.187326</v>
      </c>
      <c r="F56" s="172"/>
      <c r="G56" s="171">
        <f>SUM(G57:G59)</f>
        <v>500.481642</v>
      </c>
      <c r="H56" s="171">
        <f>SUM(H57:H59)</f>
        <v>-10.374453</v>
      </c>
      <c r="I56" s="171">
        <f>SUM(I57:I59)</f>
        <v>149.080137</v>
      </c>
      <c r="J56" s="171">
        <f>SUM(J57:J59)</f>
        <v>0</v>
      </c>
      <c r="K56" s="171">
        <v>490.107189</v>
      </c>
      <c r="L56" s="2">
        <f t="shared" si="4"/>
        <v>6</v>
      </c>
      <c r="N56" s="4">
        <f t="shared" si="1"/>
        <v>0</v>
      </c>
    </row>
    <row r="57" s="2" customFormat="1" ht="24" customHeight="1" spans="1:14">
      <c r="A57" s="173" t="s">
        <v>64</v>
      </c>
      <c r="B57" s="87" t="s">
        <v>780</v>
      </c>
      <c r="C57" s="21" t="s">
        <v>1781</v>
      </c>
      <c r="D57" s="174">
        <v>566.148463</v>
      </c>
      <c r="E57" s="174">
        <v>566.148463</v>
      </c>
      <c r="F57" s="28"/>
      <c r="G57" s="174">
        <f>SUMIFS('[1]执行（最新）'!J:J,'[1]执行（最新）'!AJ:AJ,1,'[1]执行（最新）'!B:B,B57,'[1]执行（最新）'!N:N,A57)/10000</f>
        <v>419.925204</v>
      </c>
      <c r="H57" s="174">
        <f t="shared" si="15"/>
        <v>-14.167278</v>
      </c>
      <c r="I57" s="26">
        <f t="shared" si="16"/>
        <v>127.392137</v>
      </c>
      <c r="J57" s="26">
        <v>-32.9984</v>
      </c>
      <c r="K57" s="26">
        <v>405.757926</v>
      </c>
      <c r="L57" s="2">
        <f t="shared" si="4"/>
        <v>6</v>
      </c>
      <c r="N57" s="4">
        <f t="shared" si="1"/>
        <v>0</v>
      </c>
    </row>
    <row r="58" s="2" customFormat="1" ht="24" customHeight="1" spans="1:14">
      <c r="A58" s="177" t="s">
        <v>153</v>
      </c>
      <c r="B58" s="87" t="s">
        <v>780</v>
      </c>
      <c r="C58" s="21" t="s">
        <v>1781</v>
      </c>
      <c r="D58" s="174"/>
      <c r="E58" s="174"/>
      <c r="F58" s="28" t="s">
        <v>1797</v>
      </c>
      <c r="G58" s="174">
        <f>SUMIFS('[1]执行（最新）'!J:J,'[1]执行（最新）'!AJ:AJ,1,'[1]执行（最新）'!B:B,B58,'[1]执行（最新）'!N:N,A58)/10000</f>
        <v>32.998442</v>
      </c>
      <c r="H58" s="174">
        <f t="shared" si="15"/>
        <v>-4.20000000005416e-5</v>
      </c>
      <c r="I58" s="26">
        <f t="shared" si="16"/>
        <v>0</v>
      </c>
      <c r="J58" s="26">
        <v>32.9984</v>
      </c>
      <c r="K58" s="26">
        <v>32.9984</v>
      </c>
      <c r="L58" s="2">
        <f t="shared" si="4"/>
        <v>6</v>
      </c>
      <c r="M58" s="2">
        <v>33</v>
      </c>
      <c r="N58" s="4">
        <f t="shared" si="1"/>
        <v>0</v>
      </c>
    </row>
    <row r="59" s="2" customFormat="1" ht="24" customHeight="1" spans="1:14">
      <c r="A59" s="173" t="s">
        <v>64</v>
      </c>
      <c r="B59" s="87" t="s">
        <v>780</v>
      </c>
      <c r="C59" s="21" t="s">
        <v>1782</v>
      </c>
      <c r="D59" s="174">
        <v>73.038863</v>
      </c>
      <c r="E59" s="174">
        <v>73.038863</v>
      </c>
      <c r="F59" s="178"/>
      <c r="G59" s="174">
        <f>SUMIFS('[1]执行（最新）'!J:J,'[1]执行（最新）'!AJ:AJ,2,'[1]执行（最新）'!B:B,B59,'[1]执行（最新）'!N:N,A59)/10000</f>
        <v>47.557996</v>
      </c>
      <c r="H59" s="174">
        <f t="shared" si="15"/>
        <v>3.792867</v>
      </c>
      <c r="I59" s="26">
        <f t="shared" si="16"/>
        <v>21.688</v>
      </c>
      <c r="J59" s="26"/>
      <c r="K59" s="26">
        <v>51.350863</v>
      </c>
      <c r="L59" s="2">
        <f t="shared" si="4"/>
        <v>6</v>
      </c>
      <c r="N59" s="4">
        <f t="shared" si="1"/>
        <v>0</v>
      </c>
    </row>
    <row r="60" s="2" customFormat="1" ht="24" customHeight="1" spans="1:14">
      <c r="A60" s="169" t="s">
        <v>1216</v>
      </c>
      <c r="B60" s="169" t="s">
        <v>1216</v>
      </c>
      <c r="C60" s="170" t="s">
        <v>1340</v>
      </c>
      <c r="D60" s="171">
        <f>SUM(D61:D62)</f>
        <v>44.641639</v>
      </c>
      <c r="E60" s="171">
        <f>SUM(E61:E62)</f>
        <v>44.641639</v>
      </c>
      <c r="F60" s="172"/>
      <c r="G60" s="171">
        <f>SUM(G61:G62)</f>
        <v>19.261726</v>
      </c>
      <c r="H60" s="171">
        <f>SUM(H61:H62)</f>
        <v>-0.806401500000001</v>
      </c>
      <c r="I60" s="171">
        <f>SUM(I61:I62)</f>
        <v>26.1863145</v>
      </c>
      <c r="J60" s="171">
        <f>SUM(J61:J62)</f>
        <v>0</v>
      </c>
      <c r="K60" s="171">
        <v>18.4553245</v>
      </c>
      <c r="L60" s="2">
        <f t="shared" si="4"/>
        <v>6</v>
      </c>
      <c r="N60" s="4">
        <f t="shared" si="1"/>
        <v>0</v>
      </c>
    </row>
    <row r="61" s="2" customFormat="1" ht="24" customHeight="1" spans="1:14">
      <c r="A61" s="173" t="s">
        <v>64</v>
      </c>
      <c r="B61" s="87" t="s">
        <v>782</v>
      </c>
      <c r="C61" s="21" t="s">
        <v>1781</v>
      </c>
      <c r="D61" s="174">
        <v>37.799675</v>
      </c>
      <c r="E61" s="174">
        <v>37.799675</v>
      </c>
      <c r="F61" s="28" t="s">
        <v>1798</v>
      </c>
      <c r="G61" s="174">
        <f>SUMIFS('[1]执行（最新）'!J:J,'[1]执行（最新）'!AJ:AJ,1,'[1]执行（最新）'!B:B,B61,'[1]执行（最新）'!N:N,A61)/10000</f>
        <v>16.42671</v>
      </c>
      <c r="H61" s="174">
        <f t="shared" ref="H61:H65" si="17">K61-G61</f>
        <v>-0.245349000000001</v>
      </c>
      <c r="I61" s="26">
        <f t="shared" ref="I61:I65" si="18">D61-K61+J61</f>
        <v>21.618314</v>
      </c>
      <c r="J61" s="26"/>
      <c r="K61" s="26">
        <v>16.181361</v>
      </c>
      <c r="L61" s="2">
        <f t="shared" si="4"/>
        <v>6</v>
      </c>
      <c r="M61" s="2">
        <v>0.83</v>
      </c>
      <c r="N61" s="4">
        <f t="shared" si="1"/>
        <v>0</v>
      </c>
    </row>
    <row r="62" s="2" customFormat="1" ht="24" customHeight="1" spans="1:14">
      <c r="A62" s="173" t="s">
        <v>64</v>
      </c>
      <c r="B62" s="87" t="s">
        <v>782</v>
      </c>
      <c r="C62" s="21" t="s">
        <v>1782</v>
      </c>
      <c r="D62" s="174">
        <v>6.841964</v>
      </c>
      <c r="E62" s="174">
        <v>6.841964</v>
      </c>
      <c r="F62" s="28"/>
      <c r="G62" s="174">
        <f>SUMIFS('[1]执行（最新）'!J:J,'[1]执行（最新）'!AJ:AJ,2,'[1]执行（最新）'!B:B,B62,'[1]执行（最新）'!N:N,A62)/10000</f>
        <v>2.835016</v>
      </c>
      <c r="H62" s="174">
        <f t="shared" si="17"/>
        <v>-0.5610525</v>
      </c>
      <c r="I62" s="26">
        <f t="shared" si="18"/>
        <v>4.5680005</v>
      </c>
      <c r="J62" s="26"/>
      <c r="K62" s="26">
        <v>2.2739635</v>
      </c>
      <c r="L62" s="2">
        <f t="shared" si="4"/>
        <v>6</v>
      </c>
      <c r="N62" s="4">
        <f t="shared" si="1"/>
        <v>0</v>
      </c>
    </row>
    <row r="63" s="2" customFormat="1" ht="24" customHeight="1" spans="1:14">
      <c r="A63" s="169" t="s">
        <v>1216</v>
      </c>
      <c r="B63" s="169" t="s">
        <v>1216</v>
      </c>
      <c r="C63" s="170" t="s">
        <v>1344</v>
      </c>
      <c r="D63" s="171">
        <f>SUM(D64:D65)</f>
        <v>888.213294</v>
      </c>
      <c r="E63" s="171">
        <f>SUM(E64:E65)</f>
        <v>888.213294</v>
      </c>
      <c r="F63" s="172"/>
      <c r="G63" s="171">
        <f>SUM(G64:G65)</f>
        <v>788.728408</v>
      </c>
      <c r="H63" s="171">
        <f>SUM(H64:H65)</f>
        <v>7.08669950000002</v>
      </c>
      <c r="I63" s="171">
        <f>SUM(I64:I65)</f>
        <v>92.3981865</v>
      </c>
      <c r="J63" s="171">
        <f>SUM(J64:J65)</f>
        <v>0</v>
      </c>
      <c r="K63" s="171">
        <v>795.8151075</v>
      </c>
      <c r="L63" s="2">
        <f t="shared" si="4"/>
        <v>6</v>
      </c>
      <c r="N63" s="4">
        <f t="shared" si="1"/>
        <v>0</v>
      </c>
    </row>
    <row r="64" s="2" customFormat="1" ht="24" customHeight="1" spans="1:14">
      <c r="A64" s="173" t="s">
        <v>197</v>
      </c>
      <c r="B64" s="87" t="s">
        <v>784</v>
      </c>
      <c r="C64" s="21" t="s">
        <v>1781</v>
      </c>
      <c r="D64" s="174">
        <v>753.110577</v>
      </c>
      <c r="E64" s="174">
        <v>753.110577</v>
      </c>
      <c r="F64" s="28" t="s">
        <v>1799</v>
      </c>
      <c r="G64" s="174">
        <f>SUMIFS('[1]执行（最新）'!J:J,'[1]执行（最新）'!AJ:AJ,1,'[1]执行（最新）'!B:B,B64,'[1]执行（最新）'!N:N,A64)/10000</f>
        <v>704.81626</v>
      </c>
      <c r="H64" s="174">
        <f t="shared" si="17"/>
        <v>-11.663869</v>
      </c>
      <c r="I64" s="26">
        <f t="shared" si="18"/>
        <v>59.958186</v>
      </c>
      <c r="J64" s="26"/>
      <c r="K64" s="26">
        <v>693.152391</v>
      </c>
      <c r="L64" s="2">
        <f t="shared" si="4"/>
        <v>6</v>
      </c>
      <c r="M64" s="2">
        <v>52.19</v>
      </c>
      <c r="N64" s="4">
        <f t="shared" si="1"/>
        <v>0</v>
      </c>
    </row>
    <row r="65" s="2" customFormat="1" ht="24" customHeight="1" spans="1:14">
      <c r="A65" s="173" t="s">
        <v>197</v>
      </c>
      <c r="B65" s="87" t="s">
        <v>784</v>
      </c>
      <c r="C65" s="21" t="s">
        <v>1782</v>
      </c>
      <c r="D65" s="174">
        <v>135.102717</v>
      </c>
      <c r="E65" s="174">
        <v>135.102717</v>
      </c>
      <c r="F65" s="28"/>
      <c r="G65" s="174">
        <f>SUMIFS('[1]执行（最新）'!J:J,'[1]执行（最新）'!AJ:AJ,2,'[1]执行（最新）'!B:B,B65,'[1]执行（最新）'!N:N,A65)/10000</f>
        <v>83.912148</v>
      </c>
      <c r="H65" s="174">
        <f t="shared" si="17"/>
        <v>18.7505685</v>
      </c>
      <c r="I65" s="26">
        <f t="shared" si="18"/>
        <v>32.4400005</v>
      </c>
      <c r="J65" s="26"/>
      <c r="K65" s="26">
        <v>102.6627165</v>
      </c>
      <c r="L65" s="2">
        <f t="shared" si="4"/>
        <v>6</v>
      </c>
      <c r="N65" s="4">
        <f t="shared" si="1"/>
        <v>0</v>
      </c>
    </row>
    <row r="66" s="2" customFormat="1" ht="24" customHeight="1" spans="1:14">
      <c r="A66" s="169" t="s">
        <v>1216</v>
      </c>
      <c r="B66" s="169" t="s">
        <v>1216</v>
      </c>
      <c r="C66" s="170" t="s">
        <v>1356</v>
      </c>
      <c r="D66" s="171">
        <f>SUM(D67:D68)</f>
        <v>477.276673</v>
      </c>
      <c r="E66" s="171">
        <f>SUM(E67:E68)</f>
        <v>477.276673</v>
      </c>
      <c r="F66" s="172"/>
      <c r="G66" s="171">
        <f>SUM(G67:G68)</f>
        <v>360.219121</v>
      </c>
      <c r="H66" s="171">
        <f>SUM(H67:H68)</f>
        <v>-18.4126485000001</v>
      </c>
      <c r="I66" s="171">
        <f>SUM(I67:I68)</f>
        <v>135.4702005</v>
      </c>
      <c r="J66" s="171">
        <f>SUM(J67:J68)</f>
        <v>0</v>
      </c>
      <c r="K66" s="171">
        <v>341.8064725</v>
      </c>
      <c r="L66" s="2">
        <f t="shared" si="4"/>
        <v>6</v>
      </c>
      <c r="N66" s="4">
        <f t="shared" si="1"/>
        <v>0</v>
      </c>
    </row>
    <row r="67" s="2" customFormat="1" ht="24" customHeight="1" spans="1:14">
      <c r="A67" s="173" t="s">
        <v>94</v>
      </c>
      <c r="B67" s="87" t="s">
        <v>786</v>
      </c>
      <c r="C67" s="21" t="s">
        <v>1781</v>
      </c>
      <c r="D67" s="174">
        <v>424.03397</v>
      </c>
      <c r="E67" s="174">
        <v>424.03397</v>
      </c>
      <c r="F67" s="28" t="s">
        <v>1800</v>
      </c>
      <c r="G67" s="174">
        <f>SUMIFS('[1]执行（最新）'!J:J,'[1]执行（最新）'!AJ:AJ,1,'[1]执行（最新）'!B:B,B67,'[1]执行（最新）'!N:N,A67)/10000</f>
        <v>331.729925</v>
      </c>
      <c r="H67" s="174">
        <f t="shared" ref="H67:H71" si="19">K67-G67</f>
        <v>-23.8081550000001</v>
      </c>
      <c r="I67" s="26">
        <f t="shared" ref="I67:I71" si="20">D67-K67+J67</f>
        <v>116.1122</v>
      </c>
      <c r="J67" s="26"/>
      <c r="K67" s="26">
        <v>307.92177</v>
      </c>
      <c r="L67" s="2">
        <f t="shared" si="4"/>
        <v>6</v>
      </c>
      <c r="M67" s="2">
        <v>23.19</v>
      </c>
      <c r="N67" s="4">
        <f t="shared" si="1"/>
        <v>0</v>
      </c>
    </row>
    <row r="68" s="2" customFormat="1" ht="24" customHeight="1" spans="1:14">
      <c r="A68" s="173" t="s">
        <v>94</v>
      </c>
      <c r="B68" s="87" t="s">
        <v>786</v>
      </c>
      <c r="C68" s="21" t="s">
        <v>1782</v>
      </c>
      <c r="D68" s="174">
        <v>53.242703</v>
      </c>
      <c r="E68" s="174">
        <v>53.242703</v>
      </c>
      <c r="F68" s="28"/>
      <c r="G68" s="174">
        <f>SUMIFS('[1]执行（最新）'!J:J,'[1]执行（最新）'!AJ:AJ,2,'[1]执行（最新）'!B:B,B68,'[1]执行（最新）'!N:N,A68)/10000</f>
        <v>28.489196</v>
      </c>
      <c r="H68" s="174">
        <f t="shared" si="19"/>
        <v>5.3955065</v>
      </c>
      <c r="I68" s="26">
        <f t="shared" si="20"/>
        <v>19.3580005</v>
      </c>
      <c r="J68" s="26"/>
      <c r="K68" s="26">
        <v>33.8847025</v>
      </c>
      <c r="L68" s="2">
        <f t="shared" si="4"/>
        <v>6</v>
      </c>
      <c r="N68" s="4">
        <f t="shared" si="1"/>
        <v>0</v>
      </c>
    </row>
    <row r="69" s="2" customFormat="1" ht="24" customHeight="1" spans="1:14">
      <c r="A69" s="169" t="s">
        <v>1216</v>
      </c>
      <c r="B69" s="169" t="s">
        <v>1216</v>
      </c>
      <c r="C69" s="170" t="s">
        <v>1365</v>
      </c>
      <c r="D69" s="171">
        <f>SUM(D70:D71)</f>
        <v>184.651493</v>
      </c>
      <c r="E69" s="171">
        <f>SUM(E70:E71)</f>
        <v>184.651493</v>
      </c>
      <c r="F69" s="172"/>
      <c r="G69" s="171">
        <f>SUM(G70:G71)</f>
        <v>153.558131</v>
      </c>
      <c r="H69" s="171">
        <f>SUM(H70:H71)</f>
        <v>-5.34980449999998</v>
      </c>
      <c r="I69" s="171">
        <f>SUM(I70:I71)</f>
        <v>36.4431665</v>
      </c>
      <c r="J69" s="171">
        <f>SUM(J70:J71)</f>
        <v>0</v>
      </c>
      <c r="K69" s="171">
        <v>148.2083265</v>
      </c>
      <c r="L69" s="2">
        <f t="shared" si="4"/>
        <v>6</v>
      </c>
      <c r="N69" s="4">
        <f t="shared" si="1"/>
        <v>0</v>
      </c>
    </row>
    <row r="70" s="2" customFormat="1" ht="24" customHeight="1" spans="1:14">
      <c r="A70" s="173" t="s">
        <v>114</v>
      </c>
      <c r="B70" s="87" t="s">
        <v>788</v>
      </c>
      <c r="C70" s="21" t="s">
        <v>1781</v>
      </c>
      <c r="D70" s="174">
        <v>163.169641</v>
      </c>
      <c r="E70" s="174">
        <v>163.169641</v>
      </c>
      <c r="F70" s="28" t="s">
        <v>1801</v>
      </c>
      <c r="G70" s="174">
        <f>SUMIFS('[1]执行（最新）'!J:J,'[1]执行（最新）'!AJ:AJ,1,'[1]执行（最新）'!B:B,B70,'[1]执行（最新）'!N:N,A70)/10000</f>
        <v>136.433441</v>
      </c>
      <c r="H70" s="174">
        <f t="shared" si="19"/>
        <v>-1.56696599999998</v>
      </c>
      <c r="I70" s="26">
        <f t="shared" si="20"/>
        <v>28.303166</v>
      </c>
      <c r="J70" s="26"/>
      <c r="K70" s="26">
        <v>134.866475</v>
      </c>
      <c r="L70" s="2">
        <f t="shared" si="4"/>
        <v>6</v>
      </c>
      <c r="M70" s="2">
        <v>11.65</v>
      </c>
      <c r="N70" s="4">
        <f t="shared" ref="N70:N133" si="21">E70-D70</f>
        <v>0</v>
      </c>
    </row>
    <row r="71" s="2" customFormat="1" ht="24" customHeight="1" spans="1:14">
      <c r="A71" s="173" t="s">
        <v>114</v>
      </c>
      <c r="B71" s="87" t="s">
        <v>788</v>
      </c>
      <c r="C71" s="21" t="s">
        <v>1782</v>
      </c>
      <c r="D71" s="174">
        <v>21.481852</v>
      </c>
      <c r="E71" s="174">
        <v>21.481852</v>
      </c>
      <c r="F71" s="28"/>
      <c r="G71" s="174">
        <f>SUMIFS('[1]执行（最新）'!J:J,'[1]执行（最新）'!AJ:AJ,2,'[1]执行（最新）'!B:B,B71,'[1]执行（最新）'!N:N,A71)/10000</f>
        <v>17.12469</v>
      </c>
      <c r="H71" s="174">
        <f t="shared" si="19"/>
        <v>-3.7828385</v>
      </c>
      <c r="I71" s="26">
        <f t="shared" si="20"/>
        <v>8.1400005</v>
      </c>
      <c r="J71" s="26"/>
      <c r="K71" s="26">
        <v>13.3418515</v>
      </c>
      <c r="L71" s="2">
        <f t="shared" si="4"/>
        <v>6</v>
      </c>
      <c r="N71" s="4">
        <f t="shared" si="21"/>
        <v>0</v>
      </c>
    </row>
    <row r="72" s="2" customFormat="1" ht="24" customHeight="1" spans="1:14">
      <c r="A72" s="169" t="s">
        <v>1216</v>
      </c>
      <c r="B72" s="169" t="s">
        <v>1216</v>
      </c>
      <c r="C72" s="170" t="s">
        <v>1367</v>
      </c>
      <c r="D72" s="171">
        <f>SUM(D73:D74)</f>
        <v>156.07992</v>
      </c>
      <c r="E72" s="171">
        <f>SUM(E73:E74)</f>
        <v>156.07992</v>
      </c>
      <c r="F72" s="172"/>
      <c r="G72" s="171">
        <f>SUM(G73:G74)</f>
        <v>129.667911</v>
      </c>
      <c r="H72" s="171">
        <f>SUM(H73:H74)</f>
        <v>-1.07763550000001</v>
      </c>
      <c r="I72" s="171">
        <f>SUM(I73:I74)</f>
        <v>27.4896445</v>
      </c>
      <c r="J72" s="171">
        <f>SUM(J73:J74)</f>
        <v>0</v>
      </c>
      <c r="K72" s="171">
        <v>128.5902755</v>
      </c>
      <c r="L72" s="2">
        <f t="shared" si="4"/>
        <v>6</v>
      </c>
      <c r="N72" s="4">
        <f t="shared" si="21"/>
        <v>0</v>
      </c>
    </row>
    <row r="73" s="2" customFormat="1" ht="24" customHeight="1" spans="1:14">
      <c r="A73" s="173" t="s">
        <v>144</v>
      </c>
      <c r="B73" s="87" t="s">
        <v>790</v>
      </c>
      <c r="C73" s="21" t="s">
        <v>1781</v>
      </c>
      <c r="D73" s="174">
        <v>138.724386</v>
      </c>
      <c r="E73" s="174">
        <v>138.724386</v>
      </c>
      <c r="F73" s="28" t="s">
        <v>1802</v>
      </c>
      <c r="G73" s="174">
        <f>SUMIFS('[1]执行（最新）'!J:J,'[1]执行（最新）'!AJ:AJ,1,'[1]执行（最新）'!B:B,B73,'[1]执行（最新）'!N:N,A73)/10000</f>
        <v>116.23989</v>
      </c>
      <c r="H73" s="174">
        <f t="shared" ref="H73:H77" si="22">K73-G73</f>
        <v>1.28485199999999</v>
      </c>
      <c r="I73" s="26">
        <f t="shared" ref="I73:I77" si="23">D73-K73+J73</f>
        <v>21.199644</v>
      </c>
      <c r="J73" s="26"/>
      <c r="K73" s="26">
        <v>117.524742</v>
      </c>
      <c r="L73" s="2">
        <f t="shared" si="4"/>
        <v>6</v>
      </c>
      <c r="M73" s="2">
        <v>8.74</v>
      </c>
      <c r="N73" s="4">
        <f t="shared" si="21"/>
        <v>0</v>
      </c>
    </row>
    <row r="74" s="2" customFormat="1" ht="24" customHeight="1" spans="1:14">
      <c r="A74" s="173" t="s">
        <v>144</v>
      </c>
      <c r="B74" s="87" t="s">
        <v>790</v>
      </c>
      <c r="C74" s="21" t="s">
        <v>1782</v>
      </c>
      <c r="D74" s="174">
        <v>17.355534</v>
      </c>
      <c r="E74" s="174">
        <v>17.355534</v>
      </c>
      <c r="F74" s="178"/>
      <c r="G74" s="174">
        <f>SUMIFS('[1]执行（最新）'!J:J,'[1]执行（最新）'!AJ:AJ,2,'[1]执行（最新）'!B:B,B74,'[1]执行（最新）'!N:N,A74)/10000</f>
        <v>13.428021</v>
      </c>
      <c r="H74" s="174">
        <f t="shared" si="22"/>
        <v>-2.3624875</v>
      </c>
      <c r="I74" s="26">
        <f t="shared" si="23"/>
        <v>6.2900005</v>
      </c>
      <c r="J74" s="26"/>
      <c r="K74" s="26">
        <v>11.0655335</v>
      </c>
      <c r="L74" s="2">
        <f t="shared" si="4"/>
        <v>6</v>
      </c>
      <c r="N74" s="4">
        <f t="shared" si="21"/>
        <v>0</v>
      </c>
    </row>
    <row r="75" s="2" customFormat="1" ht="24" customHeight="1" spans="1:14">
      <c r="A75" s="169" t="s">
        <v>1216</v>
      </c>
      <c r="B75" s="169" t="s">
        <v>1216</v>
      </c>
      <c r="C75" s="170" t="s">
        <v>1373</v>
      </c>
      <c r="D75" s="171">
        <f>SUM(D76:D77)</f>
        <v>287.73978</v>
      </c>
      <c r="E75" s="171">
        <f>SUM(E76:E77)</f>
        <v>287.73978</v>
      </c>
      <c r="F75" s="172"/>
      <c r="G75" s="171">
        <f>SUM(G76:G77)</f>
        <v>197.147108</v>
      </c>
      <c r="H75" s="171">
        <f>SUM(H76:H77)</f>
        <v>-5.1384895</v>
      </c>
      <c r="I75" s="171">
        <f>SUM(I76:I77)</f>
        <v>95.7311615</v>
      </c>
      <c r="J75" s="171">
        <f>SUM(J76:J77)</f>
        <v>0</v>
      </c>
      <c r="K75" s="171">
        <v>192.0086185</v>
      </c>
      <c r="L75" s="2">
        <f t="shared" si="4"/>
        <v>6</v>
      </c>
      <c r="N75" s="4">
        <f t="shared" si="21"/>
        <v>0</v>
      </c>
    </row>
    <row r="76" s="2" customFormat="1" ht="24" customHeight="1" spans="1:14">
      <c r="A76" s="173" t="s">
        <v>167</v>
      </c>
      <c r="B76" s="87" t="s">
        <v>792</v>
      </c>
      <c r="C76" s="21" t="s">
        <v>1781</v>
      </c>
      <c r="D76" s="174">
        <v>254.314858</v>
      </c>
      <c r="E76" s="174">
        <v>254.314858</v>
      </c>
      <c r="F76" s="28" t="s">
        <v>1803</v>
      </c>
      <c r="G76" s="174">
        <f>SUMIFS('[1]执行（最新）'!J:J,'[1]执行（最新）'!AJ:AJ,1,'[1]执行（最新）'!B:B,B76,'[1]执行（最新）'!N:N,A76)/10000</f>
        <v>177.356924</v>
      </c>
      <c r="H76" s="174">
        <f t="shared" si="22"/>
        <v>-5.657228</v>
      </c>
      <c r="I76" s="26">
        <f t="shared" si="23"/>
        <v>82.615162</v>
      </c>
      <c r="J76" s="26"/>
      <c r="K76" s="26">
        <v>171.699696</v>
      </c>
      <c r="L76" s="2">
        <f t="shared" si="4"/>
        <v>6</v>
      </c>
      <c r="M76" s="2">
        <v>13.01</v>
      </c>
      <c r="N76" s="4">
        <f t="shared" si="21"/>
        <v>0</v>
      </c>
    </row>
    <row r="77" s="2" customFormat="1" ht="24" customHeight="1" spans="1:14">
      <c r="A77" s="173" t="s">
        <v>167</v>
      </c>
      <c r="B77" s="87" t="s">
        <v>792</v>
      </c>
      <c r="C77" s="21" t="s">
        <v>1782</v>
      </c>
      <c r="D77" s="174">
        <v>33.424922</v>
      </c>
      <c r="E77" s="174">
        <v>33.424922</v>
      </c>
      <c r="F77" s="28"/>
      <c r="G77" s="174">
        <f>SUMIFS('[1]执行（最新）'!J:J,'[1]执行（最新）'!AJ:AJ,2,'[1]执行（最新）'!B:B,B77,'[1]执行（最新）'!N:N,A77)/10000</f>
        <v>19.790184</v>
      </c>
      <c r="H77" s="174">
        <f t="shared" si="22"/>
        <v>0.518738500000001</v>
      </c>
      <c r="I77" s="26">
        <f t="shared" si="23"/>
        <v>13.1159995</v>
      </c>
      <c r="J77" s="26"/>
      <c r="K77" s="26">
        <v>20.3089225</v>
      </c>
      <c r="L77" s="2">
        <f t="shared" si="4"/>
        <v>6</v>
      </c>
      <c r="N77" s="4">
        <f t="shared" si="21"/>
        <v>0</v>
      </c>
    </row>
    <row r="78" s="2" customFormat="1" ht="24" customHeight="1" spans="1:14">
      <c r="A78" s="169" t="s">
        <v>1216</v>
      </c>
      <c r="B78" s="169" t="s">
        <v>1216</v>
      </c>
      <c r="C78" s="170" t="s">
        <v>1383</v>
      </c>
      <c r="D78" s="171">
        <f>SUM(D79:D81)</f>
        <v>131.99567</v>
      </c>
      <c r="E78" s="171">
        <f>SUM(E79:E81)</f>
        <v>131.99567</v>
      </c>
      <c r="F78" s="172"/>
      <c r="G78" s="171">
        <f>SUM(G79:G81)</f>
        <v>129.423129</v>
      </c>
      <c r="H78" s="171">
        <f>SUM(H79:H81)</f>
        <v>-6.44292499999999</v>
      </c>
      <c r="I78" s="171">
        <f>SUM(I79:I81)</f>
        <v>9.015466</v>
      </c>
      <c r="J78" s="171">
        <f>SUM(J79:J81)</f>
        <v>0</v>
      </c>
      <c r="K78" s="171">
        <v>122.980204</v>
      </c>
      <c r="L78" s="2">
        <f t="shared" ref="L78:L141" si="24">IF(MID(B78,1,1)="9",9,6)</f>
        <v>6</v>
      </c>
      <c r="N78" s="4">
        <f t="shared" si="21"/>
        <v>0</v>
      </c>
    </row>
    <row r="79" s="2" customFormat="1" ht="24" customHeight="1" spans="1:14">
      <c r="A79" s="173" t="s">
        <v>174</v>
      </c>
      <c r="B79" s="87" t="s">
        <v>794</v>
      </c>
      <c r="C79" s="21" t="s">
        <v>1781</v>
      </c>
      <c r="D79" s="174">
        <v>115.447355</v>
      </c>
      <c r="E79" s="174">
        <v>115.447355</v>
      </c>
      <c r="F79" s="28" t="s">
        <v>1804</v>
      </c>
      <c r="G79" s="174">
        <f>SUMIFS('[1]执行（最新）'!J:J,'[1]执行（最新）'!AJ:AJ,1,'[1]执行（最新）'!B:B,B79,'[1]执行（最新）'!N:N,A79)/10000</f>
        <v>115.348194</v>
      </c>
      <c r="H79" s="174">
        <f t="shared" ref="H79:H81" si="25">K79-G79</f>
        <v>-1.80798999999999</v>
      </c>
      <c r="I79" s="26">
        <f t="shared" ref="I79:I81" si="26">D79-K79+J79</f>
        <v>1.907151</v>
      </c>
      <c r="J79" s="26"/>
      <c r="K79" s="26">
        <v>113.540204</v>
      </c>
      <c r="L79" s="2">
        <f t="shared" si="24"/>
        <v>6</v>
      </c>
      <c r="M79" s="2">
        <v>8.61</v>
      </c>
      <c r="N79" s="4">
        <f t="shared" si="21"/>
        <v>0</v>
      </c>
    </row>
    <row r="80" s="2" customFormat="1" ht="24" customHeight="1" spans="1:14">
      <c r="A80" s="173" t="s">
        <v>174</v>
      </c>
      <c r="B80" s="87" t="s">
        <v>794</v>
      </c>
      <c r="C80" s="21" t="s">
        <v>1782</v>
      </c>
      <c r="D80" s="174">
        <f>15.018315</f>
        <v>15.018315</v>
      </c>
      <c r="E80" s="174">
        <f>15.018315</f>
        <v>15.018315</v>
      </c>
      <c r="F80" s="28"/>
      <c r="G80" s="174">
        <f>SUMIFS('[1]执行（最新）'!J:J,'[1]执行（最新）'!AJ:AJ,2,'[1]执行（最新）'!B:B,B80,'[1]执行（最新）'!N:N,A80)/10000</f>
        <v>12.548283</v>
      </c>
      <c r="H80" s="174">
        <f t="shared" si="25"/>
        <v>-4.638283</v>
      </c>
      <c r="I80" s="26">
        <f t="shared" si="26"/>
        <v>7.108315</v>
      </c>
      <c r="J80" s="26"/>
      <c r="K80" s="26">
        <v>7.91</v>
      </c>
      <c r="L80" s="2">
        <f t="shared" si="24"/>
        <v>6</v>
      </c>
      <c r="N80" s="4">
        <f t="shared" si="21"/>
        <v>0</v>
      </c>
    </row>
    <row r="81" s="2" customFormat="1" ht="24" customHeight="1" spans="1:14">
      <c r="A81" s="173" t="s">
        <v>1805</v>
      </c>
      <c r="B81" s="87" t="s">
        <v>794</v>
      </c>
      <c r="C81" s="21" t="s">
        <v>1782</v>
      </c>
      <c r="D81" s="174">
        <v>1.53</v>
      </c>
      <c r="E81" s="174">
        <v>1.53</v>
      </c>
      <c r="F81" s="28"/>
      <c r="G81" s="174">
        <f>SUMIFS('[1]执行（最新）'!J:J,'[1]执行（最新）'!AJ:AJ,2,'[1]执行（最新）'!B:B,B81,'[1]执行（最新）'!N:N,A81)/10000</f>
        <v>1.526652</v>
      </c>
      <c r="H81" s="174">
        <f t="shared" si="25"/>
        <v>0.00334799999999991</v>
      </c>
      <c r="I81" s="26">
        <f t="shared" si="26"/>
        <v>0</v>
      </c>
      <c r="J81" s="26"/>
      <c r="K81" s="26">
        <v>1.53</v>
      </c>
      <c r="L81" s="2">
        <f t="shared" si="24"/>
        <v>6</v>
      </c>
      <c r="N81" s="4">
        <f t="shared" si="21"/>
        <v>0</v>
      </c>
    </row>
    <row r="82" s="2" customFormat="1" ht="24" customHeight="1" spans="1:14">
      <c r="A82" s="169" t="s">
        <v>1216</v>
      </c>
      <c r="B82" s="169" t="s">
        <v>1216</v>
      </c>
      <c r="C82" s="170" t="s">
        <v>1391</v>
      </c>
      <c r="D82" s="171">
        <f>SUM(D83:D84)</f>
        <v>237.954053</v>
      </c>
      <c r="E82" s="171">
        <f>SUM(E83:E84)</f>
        <v>237.954053</v>
      </c>
      <c r="F82" s="172"/>
      <c r="G82" s="171">
        <f>SUM(G83:G84)</f>
        <v>196.400442</v>
      </c>
      <c r="H82" s="171">
        <f>SUM(H83:H84)</f>
        <v>-14.257308</v>
      </c>
      <c r="I82" s="171">
        <f>SUM(I83:I84)</f>
        <v>55.810919</v>
      </c>
      <c r="J82" s="171">
        <f>SUM(J83:J84)</f>
        <v>0</v>
      </c>
      <c r="K82" s="171">
        <v>182.143134</v>
      </c>
      <c r="L82" s="2">
        <f t="shared" si="24"/>
        <v>6</v>
      </c>
      <c r="N82" s="4">
        <f t="shared" si="21"/>
        <v>0</v>
      </c>
    </row>
    <row r="83" s="2" customFormat="1" ht="24" customHeight="1" spans="1:14">
      <c r="A83" s="173" t="s">
        <v>64</v>
      </c>
      <c r="B83" s="87" t="s">
        <v>796</v>
      </c>
      <c r="C83" s="21" t="s">
        <v>1781</v>
      </c>
      <c r="D83" s="174">
        <v>212.077148</v>
      </c>
      <c r="E83" s="174">
        <v>212.077148</v>
      </c>
      <c r="F83" s="28" t="s">
        <v>1806</v>
      </c>
      <c r="G83" s="174">
        <f>SUMIFS('[1]执行（最新）'!J:J,'[1]执行（最新）'!AJ:AJ,1,'[1]执行（最新）'!B:B,B83,'[1]执行（最新）'!N:N,A83)/10000</f>
        <v>177.523398</v>
      </c>
      <c r="H83" s="174">
        <f t="shared" ref="H83:H87" si="27">K83-G83</f>
        <v>-13.257169</v>
      </c>
      <c r="I83" s="26">
        <f t="shared" ref="I83:I87" si="28">D83-K83+J83</f>
        <v>47.810919</v>
      </c>
      <c r="J83" s="26"/>
      <c r="K83" s="26">
        <v>164.266229</v>
      </c>
      <c r="L83" s="2">
        <f t="shared" si="24"/>
        <v>6</v>
      </c>
      <c r="M83" s="2">
        <v>20.4</v>
      </c>
      <c r="N83" s="4">
        <f t="shared" si="21"/>
        <v>0</v>
      </c>
    </row>
    <row r="84" s="2" customFormat="1" ht="24" customHeight="1" spans="1:14">
      <c r="A84" s="173" t="s">
        <v>64</v>
      </c>
      <c r="B84" s="87" t="s">
        <v>796</v>
      </c>
      <c r="C84" s="21" t="s">
        <v>1782</v>
      </c>
      <c r="D84" s="174">
        <v>25.876905</v>
      </c>
      <c r="E84" s="174">
        <v>25.876905</v>
      </c>
      <c r="F84" s="28"/>
      <c r="G84" s="174">
        <f>SUMIFS('[1]执行（最新）'!J:J,'[1]执行（最新）'!AJ:AJ,2,'[1]执行（最新）'!B:B,B84,'[1]执行（最新）'!N:N,A84)/10000</f>
        <v>18.877044</v>
      </c>
      <c r="H84" s="174">
        <f t="shared" si="27"/>
        <v>-1.000139</v>
      </c>
      <c r="I84" s="26">
        <f t="shared" si="28"/>
        <v>8</v>
      </c>
      <c r="J84" s="26"/>
      <c r="K84" s="26">
        <v>17.876905</v>
      </c>
      <c r="L84" s="2">
        <f t="shared" si="24"/>
        <v>6</v>
      </c>
      <c r="N84" s="4">
        <f t="shared" si="21"/>
        <v>0</v>
      </c>
    </row>
    <row r="85" s="2" customFormat="1" ht="24" customHeight="1" spans="1:14">
      <c r="A85" s="169" t="s">
        <v>1216</v>
      </c>
      <c r="B85" s="169" t="s">
        <v>1216</v>
      </c>
      <c r="C85" s="170" t="s">
        <v>1398</v>
      </c>
      <c r="D85" s="171">
        <f>SUM(D86:D87)</f>
        <v>423.459336</v>
      </c>
      <c r="E85" s="171">
        <f>SUM(E86:E87)</f>
        <v>423.459336</v>
      </c>
      <c r="F85" s="172"/>
      <c r="G85" s="171">
        <f>SUM(G86:G87)</f>
        <v>227.145662</v>
      </c>
      <c r="H85" s="171">
        <f>SUM(H86:H87)</f>
        <v>-22.008428</v>
      </c>
      <c r="I85" s="171">
        <f>SUM(I86:I87)</f>
        <v>218.322102</v>
      </c>
      <c r="J85" s="171">
        <f>SUM(J86:J87)</f>
        <v>0</v>
      </c>
      <c r="K85" s="171">
        <v>205.137234</v>
      </c>
      <c r="L85" s="2">
        <f t="shared" si="24"/>
        <v>6</v>
      </c>
      <c r="N85" s="4">
        <f t="shared" si="21"/>
        <v>0</v>
      </c>
    </row>
    <row r="86" s="52" customFormat="1" ht="24" customHeight="1" spans="1:14">
      <c r="A86" s="173" t="s">
        <v>64</v>
      </c>
      <c r="B86" s="87" t="s">
        <v>798</v>
      </c>
      <c r="C86" s="21" t="s">
        <v>1781</v>
      </c>
      <c r="D86" s="174">
        <v>393.927807</v>
      </c>
      <c r="E86" s="174">
        <v>393.927807</v>
      </c>
      <c r="F86" s="28" t="s">
        <v>1807</v>
      </c>
      <c r="G86" s="174">
        <f>SUMIFS('[1]执行（最新）'!J:J,'[1]执行（最新）'!AJ:AJ,1,'[1]执行（最新）'!B:B,B86,'[1]执行（最新）'!N:N,A86)/10000</f>
        <v>201.068761</v>
      </c>
      <c r="H86" s="174">
        <f t="shared" si="27"/>
        <v>-15.095057</v>
      </c>
      <c r="I86" s="26">
        <f t="shared" si="28"/>
        <v>207.954103</v>
      </c>
      <c r="J86" s="26"/>
      <c r="K86" s="26">
        <v>185.973704</v>
      </c>
      <c r="L86" s="2">
        <f t="shared" si="24"/>
        <v>6</v>
      </c>
      <c r="M86" s="52">
        <v>9.61</v>
      </c>
      <c r="N86" s="4">
        <f t="shared" si="21"/>
        <v>0</v>
      </c>
    </row>
    <row r="87" s="2" customFormat="1" ht="24" customHeight="1" spans="1:14">
      <c r="A87" s="173" t="s">
        <v>64</v>
      </c>
      <c r="B87" s="87" t="s">
        <v>798</v>
      </c>
      <c r="C87" s="21" t="s">
        <v>1782</v>
      </c>
      <c r="D87" s="174">
        <v>29.531529</v>
      </c>
      <c r="E87" s="174">
        <v>29.531529</v>
      </c>
      <c r="F87" s="28"/>
      <c r="G87" s="174">
        <f>SUMIFS('[1]执行（最新）'!J:J,'[1]执行（最新）'!AJ:AJ,2,'[1]执行（最新）'!B:B,B87,'[1]执行（最新）'!N:N,A87)/10000</f>
        <v>26.076901</v>
      </c>
      <c r="H87" s="174">
        <f t="shared" si="27"/>
        <v>-6.913371</v>
      </c>
      <c r="I87" s="26">
        <f t="shared" si="28"/>
        <v>10.367999</v>
      </c>
      <c r="J87" s="26"/>
      <c r="K87" s="26">
        <v>19.16353</v>
      </c>
      <c r="L87" s="2">
        <f t="shared" si="24"/>
        <v>6</v>
      </c>
      <c r="N87" s="4">
        <f t="shared" si="21"/>
        <v>0</v>
      </c>
    </row>
    <row r="88" s="2" customFormat="1" ht="24" customHeight="1" spans="1:14">
      <c r="A88" s="169" t="s">
        <v>1216</v>
      </c>
      <c r="B88" s="169" t="s">
        <v>1216</v>
      </c>
      <c r="C88" s="170" t="s">
        <v>1399</v>
      </c>
      <c r="D88" s="171">
        <f>SUM(D89:D90)</f>
        <v>111.753075</v>
      </c>
      <c r="E88" s="171">
        <f>SUM(E89:E90)</f>
        <v>111.753075</v>
      </c>
      <c r="F88" s="172"/>
      <c r="G88" s="171">
        <f>SUM(G89:G90)</f>
        <v>99.981567</v>
      </c>
      <c r="H88" s="171">
        <f>SUM(H89:H90)</f>
        <v>-7.44735499999999</v>
      </c>
      <c r="I88" s="171">
        <f>SUM(I89:I90)</f>
        <v>19.218863</v>
      </c>
      <c r="J88" s="171">
        <f>SUM(J89:J90)</f>
        <v>0</v>
      </c>
      <c r="K88" s="171">
        <v>92.534212</v>
      </c>
      <c r="L88" s="2">
        <f t="shared" si="24"/>
        <v>6</v>
      </c>
      <c r="N88" s="4">
        <f t="shared" si="21"/>
        <v>0</v>
      </c>
    </row>
    <row r="89" s="52" customFormat="1" ht="24" customHeight="1" spans="1:14">
      <c r="A89" s="173" t="s">
        <v>82</v>
      </c>
      <c r="B89" s="87" t="s">
        <v>800</v>
      </c>
      <c r="C89" s="21" t="s">
        <v>1781</v>
      </c>
      <c r="D89" s="174">
        <v>96.139098</v>
      </c>
      <c r="E89" s="174">
        <v>96.139098</v>
      </c>
      <c r="F89" s="28" t="s">
        <v>1808</v>
      </c>
      <c r="G89" s="174">
        <f>SUMIFS('[1]执行（最新）'!J:J,'[1]执行（最新）'!AJ:AJ,1,'[1]执行（最新）'!B:B,B89,'[1]执行（最新）'!N:N,A89)/10000</f>
        <v>90.904131</v>
      </c>
      <c r="H89" s="174">
        <f t="shared" ref="H89:H93" si="29">K89-G89</f>
        <v>-7.443896</v>
      </c>
      <c r="I89" s="26">
        <f t="shared" ref="I89:I93" si="30">D89-K89+J89</f>
        <v>12.678863</v>
      </c>
      <c r="J89" s="26"/>
      <c r="K89" s="26">
        <v>83.460235</v>
      </c>
      <c r="L89" s="2">
        <f t="shared" si="24"/>
        <v>6</v>
      </c>
      <c r="M89" s="52">
        <v>6.36</v>
      </c>
      <c r="N89" s="4">
        <f t="shared" si="21"/>
        <v>0</v>
      </c>
    </row>
    <row r="90" s="2" customFormat="1" ht="24" customHeight="1" spans="1:14">
      <c r="A90" s="173" t="s">
        <v>82</v>
      </c>
      <c r="B90" s="87" t="s">
        <v>800</v>
      </c>
      <c r="C90" s="21" t="s">
        <v>1782</v>
      </c>
      <c r="D90" s="174">
        <v>15.613977</v>
      </c>
      <c r="E90" s="174">
        <v>15.613977</v>
      </c>
      <c r="F90" s="28"/>
      <c r="G90" s="174">
        <f>SUMIFS('[1]执行（最新）'!J:J,'[1]执行（最新）'!AJ:AJ,2,'[1]执行（最新）'!B:B,B90,'[1]执行（最新）'!N:N,A90)/10000</f>
        <v>9.077436</v>
      </c>
      <c r="H90" s="174">
        <f t="shared" si="29"/>
        <v>-0.00345899999999943</v>
      </c>
      <c r="I90" s="26">
        <f t="shared" si="30"/>
        <v>6.54</v>
      </c>
      <c r="J90" s="26"/>
      <c r="K90" s="26">
        <v>9.073977</v>
      </c>
      <c r="L90" s="2">
        <f t="shared" si="24"/>
        <v>6</v>
      </c>
      <c r="N90" s="4">
        <f t="shared" si="21"/>
        <v>0</v>
      </c>
    </row>
    <row r="91" s="2" customFormat="1" ht="24" customHeight="1" spans="1:14">
      <c r="A91" s="169" t="s">
        <v>1216</v>
      </c>
      <c r="B91" s="169" t="s">
        <v>1216</v>
      </c>
      <c r="C91" s="170" t="s">
        <v>1401</v>
      </c>
      <c r="D91" s="171">
        <f>SUM(D92:D93)</f>
        <v>0</v>
      </c>
      <c r="E91" s="171">
        <f>SUM(E92:E93)</f>
        <v>0</v>
      </c>
      <c r="F91" s="172"/>
      <c r="G91" s="171">
        <f>SUM(G92:G93)</f>
        <v>30.619018</v>
      </c>
      <c r="H91" s="171">
        <f>SUM(H92:H93)</f>
        <v>-3.419201</v>
      </c>
      <c r="I91" s="171">
        <f>SUM(I92:I93)</f>
        <v>-27.199817</v>
      </c>
      <c r="J91" s="171">
        <f>SUM(J92:J93)</f>
        <v>0</v>
      </c>
      <c r="K91" s="171">
        <v>27.199817</v>
      </c>
      <c r="L91" s="2">
        <f t="shared" si="24"/>
        <v>6</v>
      </c>
      <c r="N91" s="4">
        <f t="shared" si="21"/>
        <v>0</v>
      </c>
    </row>
    <row r="92" s="2" customFormat="1" ht="24" customHeight="1" spans="1:14">
      <c r="A92" s="173" t="s">
        <v>64</v>
      </c>
      <c r="B92" s="87" t="s">
        <v>802</v>
      </c>
      <c r="C92" s="21" t="s">
        <v>1781</v>
      </c>
      <c r="D92" s="174"/>
      <c r="E92" s="174"/>
      <c r="F92" s="28" t="s">
        <v>1809</v>
      </c>
      <c r="G92" s="174">
        <f>SUMIFS('[1]执行（最新）'!J:J,'[1]执行（最新）'!AJ:AJ,1,'[1]执行（最新）'!B:B,B92,'[1]执行（最新）'!N:N,A92)/10000</f>
        <v>28.393499</v>
      </c>
      <c r="H92" s="174">
        <f t="shared" si="29"/>
        <v>-2.893682</v>
      </c>
      <c r="I92" s="26">
        <f t="shared" si="30"/>
        <v>-25.499817</v>
      </c>
      <c r="J92" s="26"/>
      <c r="K92" s="26">
        <v>25.499817</v>
      </c>
      <c r="L92" s="2">
        <f t="shared" si="24"/>
        <v>6</v>
      </c>
      <c r="M92" s="2">
        <v>2.62</v>
      </c>
      <c r="N92" s="4">
        <f t="shared" si="21"/>
        <v>0</v>
      </c>
    </row>
    <row r="93" s="2" customFormat="1" ht="24" customHeight="1" spans="1:14">
      <c r="A93" s="173" t="s">
        <v>64</v>
      </c>
      <c r="B93" s="87" t="s">
        <v>802</v>
      </c>
      <c r="C93" s="21" t="s">
        <v>1782</v>
      </c>
      <c r="D93" s="174"/>
      <c r="E93" s="174"/>
      <c r="F93" s="28"/>
      <c r="G93" s="174">
        <f>SUMIFS('[1]执行（最新）'!J:J,'[1]执行（最新）'!AJ:AJ,2,'[1]执行（最新）'!B:B,B93,'[1]执行（最新）'!N:N,A93)/10000</f>
        <v>2.225519</v>
      </c>
      <c r="H93" s="174">
        <f t="shared" si="29"/>
        <v>-0.525519</v>
      </c>
      <c r="I93" s="26">
        <f t="shared" si="30"/>
        <v>-1.7</v>
      </c>
      <c r="J93" s="26"/>
      <c r="K93" s="26">
        <v>1.7</v>
      </c>
      <c r="L93" s="2">
        <f t="shared" si="24"/>
        <v>6</v>
      </c>
      <c r="N93" s="4">
        <f t="shared" si="21"/>
        <v>0</v>
      </c>
    </row>
    <row r="94" s="2" customFormat="1" ht="24" customHeight="1" spans="1:14">
      <c r="A94" s="169" t="s">
        <v>1216</v>
      </c>
      <c r="B94" s="169" t="s">
        <v>1216</v>
      </c>
      <c r="C94" s="170" t="s">
        <v>1402</v>
      </c>
      <c r="D94" s="171">
        <f>SUM(D95:D96)</f>
        <v>356.978824</v>
      </c>
      <c r="E94" s="171">
        <f>SUM(E95:E96)</f>
        <v>356.978824</v>
      </c>
      <c r="F94" s="172"/>
      <c r="G94" s="171">
        <f>SUM(G95:G96)</f>
        <v>247.196175</v>
      </c>
      <c r="H94" s="171">
        <f>SUM(H95:H96)</f>
        <v>-10.749077</v>
      </c>
      <c r="I94" s="171">
        <f>SUM(I95:I96)</f>
        <v>120.531726</v>
      </c>
      <c r="J94" s="171">
        <f>SUM(J95:J96)</f>
        <v>0</v>
      </c>
      <c r="K94" s="171">
        <v>236.447098</v>
      </c>
      <c r="L94" s="2">
        <f t="shared" si="24"/>
        <v>6</v>
      </c>
      <c r="N94" s="4">
        <f t="shared" si="21"/>
        <v>0</v>
      </c>
    </row>
    <row r="95" s="2" customFormat="1" ht="24" customHeight="1" spans="1:14">
      <c r="A95" s="173" t="s">
        <v>557</v>
      </c>
      <c r="B95" s="87" t="s">
        <v>804</v>
      </c>
      <c r="C95" s="21" t="s">
        <v>1781</v>
      </c>
      <c r="D95" s="174">
        <v>315.027848</v>
      </c>
      <c r="E95" s="174">
        <v>315.027848</v>
      </c>
      <c r="F95" s="28" t="s">
        <v>1810</v>
      </c>
      <c r="G95" s="174">
        <f>SUMIFS('[1]执行（最新）'!J:J,'[1]执行（最新）'!AJ:AJ,1,'[1]执行（最新）'!B:B,B95,'[1]执行（最新）'!N:N,A95)/10000</f>
        <v>218.413147</v>
      </c>
      <c r="H95" s="174">
        <f t="shared" ref="H95:H99" si="31">K95-G95</f>
        <v>-8.56902500000001</v>
      </c>
      <c r="I95" s="26">
        <f t="shared" ref="I95:I99" si="32">D95-K95+J95</f>
        <v>105.183726</v>
      </c>
      <c r="J95" s="26"/>
      <c r="K95" s="26">
        <v>209.844122</v>
      </c>
      <c r="L95" s="2">
        <f t="shared" si="24"/>
        <v>6</v>
      </c>
      <c r="M95" s="2">
        <v>17.45</v>
      </c>
      <c r="N95" s="4">
        <f t="shared" si="21"/>
        <v>0</v>
      </c>
    </row>
    <row r="96" s="2" customFormat="1" ht="24" customHeight="1" spans="1:14">
      <c r="A96" s="173" t="s">
        <v>557</v>
      </c>
      <c r="B96" s="87" t="s">
        <v>804</v>
      </c>
      <c r="C96" s="21" t="s">
        <v>1782</v>
      </c>
      <c r="D96" s="174">
        <v>41.950976</v>
      </c>
      <c r="E96" s="174">
        <v>41.950976</v>
      </c>
      <c r="F96" s="181"/>
      <c r="G96" s="174">
        <f>SUMIFS('[1]执行（最新）'!J:J,'[1]执行（最新）'!AJ:AJ,2,'[1]执行（最新）'!B:B,B96,'[1]执行（最新）'!N:N,A96)/10000</f>
        <v>28.783028</v>
      </c>
      <c r="H96" s="174">
        <f t="shared" si="31"/>
        <v>-2.180052</v>
      </c>
      <c r="I96" s="26">
        <f t="shared" si="32"/>
        <v>15.348</v>
      </c>
      <c r="J96" s="26"/>
      <c r="K96" s="26">
        <v>26.602976</v>
      </c>
      <c r="L96" s="2">
        <f t="shared" si="24"/>
        <v>6</v>
      </c>
      <c r="N96" s="4">
        <f t="shared" si="21"/>
        <v>0</v>
      </c>
    </row>
    <row r="97" s="2" customFormat="1" ht="24" customHeight="1" spans="1:14">
      <c r="A97" s="169" t="s">
        <v>1216</v>
      </c>
      <c r="B97" s="169" t="s">
        <v>1216</v>
      </c>
      <c r="C97" s="170" t="s">
        <v>1419</v>
      </c>
      <c r="D97" s="171">
        <f>SUM(D98:D99)</f>
        <v>366.389945</v>
      </c>
      <c r="E97" s="171">
        <f>SUM(E98:E99)</f>
        <v>366.389945</v>
      </c>
      <c r="F97" s="172"/>
      <c r="G97" s="171">
        <f>SUM(G98:G99)</f>
        <v>353.557772</v>
      </c>
      <c r="H97" s="171">
        <f>SUM(H98:H99)</f>
        <v>-10.8067025</v>
      </c>
      <c r="I97" s="171">
        <f>SUM(I98:I99)</f>
        <v>23.6388755</v>
      </c>
      <c r="J97" s="171">
        <f>SUM(J98:J99)</f>
        <v>0</v>
      </c>
      <c r="K97" s="171">
        <v>342.7510695</v>
      </c>
      <c r="L97" s="2">
        <f t="shared" si="24"/>
        <v>6</v>
      </c>
      <c r="N97" s="4">
        <f t="shared" si="21"/>
        <v>0</v>
      </c>
    </row>
    <row r="98" s="2" customFormat="1" ht="24" customHeight="1" spans="1:14">
      <c r="A98" s="173" t="s">
        <v>319</v>
      </c>
      <c r="B98" s="87" t="s">
        <v>806</v>
      </c>
      <c r="C98" s="21" t="s">
        <v>1781</v>
      </c>
      <c r="D98" s="174">
        <v>322.811643</v>
      </c>
      <c r="E98" s="174">
        <v>322.811643</v>
      </c>
      <c r="F98" s="28" t="s">
        <v>1811</v>
      </c>
      <c r="G98" s="174">
        <f>SUMIFS('[1]执行（最新）'!J:J,'[1]执行（最新）'!AJ:AJ,1,'[1]执行（最新）'!B:B,B98,'[1]执行（最新）'!N:N,A98)/10000</f>
        <v>316.704333</v>
      </c>
      <c r="H98" s="174">
        <f t="shared" si="31"/>
        <v>-4.281565</v>
      </c>
      <c r="I98" s="26">
        <f t="shared" si="32"/>
        <v>10.388875</v>
      </c>
      <c r="J98" s="26"/>
      <c r="K98" s="26">
        <v>312.422768</v>
      </c>
      <c r="L98" s="2">
        <f t="shared" si="24"/>
        <v>6</v>
      </c>
      <c r="M98" s="2">
        <v>26.5</v>
      </c>
      <c r="N98" s="4">
        <f t="shared" si="21"/>
        <v>0</v>
      </c>
    </row>
    <row r="99" s="2" customFormat="1" ht="24" customHeight="1" spans="1:14">
      <c r="A99" s="173" t="s">
        <v>319</v>
      </c>
      <c r="B99" s="87" t="s">
        <v>806</v>
      </c>
      <c r="C99" s="21" t="s">
        <v>1782</v>
      </c>
      <c r="D99" s="174">
        <v>43.578302</v>
      </c>
      <c r="E99" s="174">
        <v>43.578302</v>
      </c>
      <c r="F99" s="28"/>
      <c r="G99" s="174">
        <f>SUMIFS('[1]执行（最新）'!J:J,'[1]执行（最新）'!AJ:AJ,2,'[1]执行（最新）'!B:B,B99,'[1]执行（最新）'!N:N,A99)/10000</f>
        <v>36.853439</v>
      </c>
      <c r="H99" s="174">
        <f t="shared" si="31"/>
        <v>-6.5251375</v>
      </c>
      <c r="I99" s="26">
        <f t="shared" si="32"/>
        <v>13.2500005</v>
      </c>
      <c r="J99" s="26"/>
      <c r="K99" s="26">
        <v>30.3283015</v>
      </c>
      <c r="L99" s="2">
        <f t="shared" si="24"/>
        <v>6</v>
      </c>
      <c r="N99" s="4">
        <f t="shared" si="21"/>
        <v>0</v>
      </c>
    </row>
    <row r="100" s="2" customFormat="1" ht="24" customHeight="1" spans="1:14">
      <c r="A100" s="169" t="s">
        <v>1216</v>
      </c>
      <c r="B100" s="169" t="s">
        <v>1216</v>
      </c>
      <c r="C100" s="170" t="s">
        <v>1438</v>
      </c>
      <c r="D100" s="171">
        <f>SUM(D101:D102)</f>
        <v>214.514344</v>
      </c>
      <c r="E100" s="171">
        <f>SUM(E101:E102)</f>
        <v>214.514344</v>
      </c>
      <c r="F100" s="172"/>
      <c r="G100" s="171">
        <f>SUM(G101:G102)</f>
        <v>165.595532</v>
      </c>
      <c r="H100" s="171">
        <f>SUM(H101:H102)</f>
        <v>-8.93559599999997</v>
      </c>
      <c r="I100" s="171">
        <f>SUM(I101:I102)</f>
        <v>57.854408</v>
      </c>
      <c r="J100" s="171">
        <f>SUM(J101:J102)</f>
        <v>0</v>
      </c>
      <c r="K100" s="171">
        <v>156.659936</v>
      </c>
      <c r="L100" s="2">
        <f t="shared" si="24"/>
        <v>6</v>
      </c>
      <c r="N100" s="4">
        <f t="shared" si="21"/>
        <v>0</v>
      </c>
    </row>
    <row r="101" s="2" customFormat="1" ht="24" customHeight="1" spans="1:14">
      <c r="A101" s="173" t="s">
        <v>319</v>
      </c>
      <c r="B101" s="87" t="s">
        <v>808</v>
      </c>
      <c r="C101" s="21" t="s">
        <v>1781</v>
      </c>
      <c r="D101" s="174">
        <v>192.552426</v>
      </c>
      <c r="E101" s="174">
        <v>192.552426</v>
      </c>
      <c r="F101" s="28" t="s">
        <v>1812</v>
      </c>
      <c r="G101" s="174">
        <f>SUMIFS('[1]执行（最新）'!J:J,'[1]执行（最新）'!AJ:AJ,1,'[1]执行（最新）'!B:B,B101,'[1]执行（最新）'!N:N,A101)/10000</f>
        <v>147.952479</v>
      </c>
      <c r="H101" s="174">
        <f t="shared" ref="H101:H105" si="33">K101-G101</f>
        <v>-5.99446099999997</v>
      </c>
      <c r="I101" s="26">
        <f t="shared" ref="I101:I105" si="34">D101-K101+J101</f>
        <v>50.594408</v>
      </c>
      <c r="J101" s="26"/>
      <c r="K101" s="26">
        <v>141.958018</v>
      </c>
      <c r="L101" s="2">
        <f t="shared" si="24"/>
        <v>6</v>
      </c>
      <c r="M101" s="2">
        <v>10.01</v>
      </c>
      <c r="N101" s="4">
        <f t="shared" si="21"/>
        <v>0</v>
      </c>
    </row>
    <row r="102" s="2" customFormat="1" ht="24" customHeight="1" spans="1:14">
      <c r="A102" s="173" t="s">
        <v>319</v>
      </c>
      <c r="B102" s="87" t="s">
        <v>808</v>
      </c>
      <c r="C102" s="21" t="s">
        <v>1782</v>
      </c>
      <c r="D102" s="174">
        <v>21.961918</v>
      </c>
      <c r="E102" s="174">
        <v>21.961918</v>
      </c>
      <c r="F102" s="28"/>
      <c r="G102" s="174">
        <f>SUMIFS('[1]执行（最新）'!J:J,'[1]执行（最新）'!AJ:AJ,2,'[1]执行（最新）'!B:B,B102,'[1]执行（最新）'!N:N,A102)/10000</f>
        <v>17.643053</v>
      </c>
      <c r="H102" s="174">
        <f t="shared" si="33"/>
        <v>-2.941135</v>
      </c>
      <c r="I102" s="26">
        <f t="shared" si="34"/>
        <v>7.26</v>
      </c>
      <c r="J102" s="26"/>
      <c r="K102" s="26">
        <v>14.701918</v>
      </c>
      <c r="L102" s="2">
        <f t="shared" si="24"/>
        <v>6</v>
      </c>
      <c r="N102" s="4">
        <f t="shared" si="21"/>
        <v>0</v>
      </c>
    </row>
    <row r="103" s="2" customFormat="1" ht="24" customHeight="1" spans="1:14">
      <c r="A103" s="169" t="s">
        <v>1216</v>
      </c>
      <c r="B103" s="169" t="s">
        <v>1216</v>
      </c>
      <c r="C103" s="170" t="s">
        <v>1457</v>
      </c>
      <c r="D103" s="171">
        <f>SUM(D104:D105)</f>
        <v>23.223789</v>
      </c>
      <c r="E103" s="171">
        <f>SUM(E104:E105)</f>
        <v>23.223789</v>
      </c>
      <c r="F103" s="172"/>
      <c r="G103" s="171">
        <f>SUM(G104:G105)</f>
        <v>23.134591</v>
      </c>
      <c r="H103" s="171">
        <f>SUM(H104:H105)</f>
        <v>-1.9548745</v>
      </c>
      <c r="I103" s="171">
        <f>SUM(I104:I105)</f>
        <v>2.0440725</v>
      </c>
      <c r="J103" s="171">
        <f>SUM(J104:J105)</f>
        <v>0</v>
      </c>
      <c r="K103" s="171">
        <v>21.1797165</v>
      </c>
      <c r="L103" s="2">
        <f t="shared" si="24"/>
        <v>6</v>
      </c>
      <c r="N103" s="4">
        <f t="shared" si="21"/>
        <v>0</v>
      </c>
    </row>
    <row r="104" s="2" customFormat="1" ht="24" customHeight="1" spans="1:14">
      <c r="A104" s="173" t="s">
        <v>386</v>
      </c>
      <c r="B104" s="87" t="s">
        <v>810</v>
      </c>
      <c r="C104" s="21" t="s">
        <v>1781</v>
      </c>
      <c r="D104" s="174">
        <v>19.129516</v>
      </c>
      <c r="E104" s="174">
        <v>19.129516</v>
      </c>
      <c r="F104" s="28" t="s">
        <v>1813</v>
      </c>
      <c r="G104" s="174">
        <f>SUMIFS('[1]执行（最新）'!J:J,'[1]执行（最新）'!AJ:AJ,1,'[1]执行（最新）'!B:B,B104,'[1]执行（最新）'!N:N,A104)/10000</f>
        <v>19.730948</v>
      </c>
      <c r="H104" s="174">
        <f t="shared" si="33"/>
        <v>-0.165503999999999</v>
      </c>
      <c r="I104" s="26">
        <f t="shared" si="34"/>
        <v>-0.435928000000004</v>
      </c>
      <c r="J104" s="26"/>
      <c r="K104" s="26">
        <v>19.565444</v>
      </c>
      <c r="L104" s="2">
        <f t="shared" si="24"/>
        <v>6</v>
      </c>
      <c r="M104" s="2">
        <v>1.68</v>
      </c>
      <c r="N104" s="4">
        <f t="shared" si="21"/>
        <v>0</v>
      </c>
    </row>
    <row r="105" s="2" customFormat="1" ht="24" customHeight="1" spans="1:14">
      <c r="A105" s="173" t="s">
        <v>386</v>
      </c>
      <c r="B105" s="87" t="s">
        <v>810</v>
      </c>
      <c r="C105" s="21" t="s">
        <v>1782</v>
      </c>
      <c r="D105" s="174">
        <v>4.094273</v>
      </c>
      <c r="E105" s="174">
        <v>4.094273</v>
      </c>
      <c r="F105" s="28"/>
      <c r="G105" s="174">
        <f>SUMIFS('[1]执行（最新）'!J:J,'[1]执行（最新）'!AJ:AJ,2,'[1]执行（最新）'!B:B,B105,'[1]执行（最新）'!N:N,A105)/10000</f>
        <v>3.403643</v>
      </c>
      <c r="H105" s="174">
        <f t="shared" si="33"/>
        <v>-1.7893705</v>
      </c>
      <c r="I105" s="26">
        <f t="shared" si="34"/>
        <v>2.4800005</v>
      </c>
      <c r="J105" s="26"/>
      <c r="K105" s="26">
        <v>1.6142725</v>
      </c>
      <c r="L105" s="2">
        <f t="shared" si="24"/>
        <v>6</v>
      </c>
      <c r="N105" s="4">
        <f t="shared" si="21"/>
        <v>0</v>
      </c>
    </row>
    <row r="106" s="2" customFormat="1" ht="24" customHeight="1" spans="1:14">
      <c r="A106" s="169" t="s">
        <v>1216</v>
      </c>
      <c r="B106" s="169" t="s">
        <v>1216</v>
      </c>
      <c r="C106" s="170" t="s">
        <v>1471</v>
      </c>
      <c r="D106" s="171">
        <f>SUM(D107:D108)</f>
        <v>180.876226</v>
      </c>
      <c r="E106" s="171">
        <f>SUM(E107:E108)</f>
        <v>180.876226</v>
      </c>
      <c r="F106" s="172"/>
      <c r="G106" s="171">
        <f>SUM(G107:G108)</f>
        <v>116.015216</v>
      </c>
      <c r="H106" s="171">
        <f>SUM(H107:H108)</f>
        <v>-3.30459475000001</v>
      </c>
      <c r="I106" s="171">
        <f>SUM(I107:I108)</f>
        <v>68.16560475</v>
      </c>
      <c r="J106" s="171">
        <f>SUM(J107:J108)</f>
        <v>0</v>
      </c>
      <c r="K106" s="171">
        <v>112.71062125</v>
      </c>
      <c r="L106" s="2">
        <f t="shared" si="24"/>
        <v>6</v>
      </c>
      <c r="N106" s="4">
        <f t="shared" si="21"/>
        <v>0</v>
      </c>
    </row>
    <row r="107" s="2" customFormat="1" ht="24" customHeight="1" spans="1:14">
      <c r="A107" s="173" t="s">
        <v>426</v>
      </c>
      <c r="B107" s="87" t="s">
        <v>812</v>
      </c>
      <c r="C107" s="21" t="s">
        <v>1781</v>
      </c>
      <c r="D107" s="174">
        <v>157.576421</v>
      </c>
      <c r="E107" s="174">
        <v>157.576421</v>
      </c>
      <c r="F107" s="28" t="s">
        <v>1814</v>
      </c>
      <c r="G107" s="174">
        <f>SUMIFS('[1]执行（最新）'!J:J,'[1]执行（最新）'!AJ:AJ,1,'[1]执行（最新）'!B:B,B107,'[1]执行（最新）'!N:N,A107)/10000</f>
        <v>102.341088</v>
      </c>
      <c r="H107" s="174">
        <f t="shared" ref="H107:H111" si="35">K107-G107</f>
        <v>-1.61027150000001</v>
      </c>
      <c r="I107" s="26">
        <f t="shared" ref="I107:I111" si="36">D107-K107+J107</f>
        <v>56.8456045</v>
      </c>
      <c r="J107" s="26"/>
      <c r="K107" s="26">
        <v>100.7308165</v>
      </c>
      <c r="L107" s="2">
        <f t="shared" si="24"/>
        <v>6</v>
      </c>
      <c r="M107" s="2">
        <v>7.73</v>
      </c>
      <c r="N107" s="4">
        <f t="shared" si="21"/>
        <v>0</v>
      </c>
    </row>
    <row r="108" s="2" customFormat="1" ht="24" customHeight="1" spans="1:14">
      <c r="A108" s="173" t="s">
        <v>426</v>
      </c>
      <c r="B108" s="87" t="s">
        <v>812</v>
      </c>
      <c r="C108" s="21" t="s">
        <v>1782</v>
      </c>
      <c r="D108" s="174">
        <v>23.299805</v>
      </c>
      <c r="E108" s="174">
        <v>23.299805</v>
      </c>
      <c r="F108" s="28"/>
      <c r="G108" s="174">
        <f>SUMIFS('[1]执行（最新）'!J:J,'[1]执行（最新）'!AJ:AJ,2,'[1]执行（最新）'!B:B,B108,'[1]执行（最新）'!N:N,A108)/10000</f>
        <v>13.674128</v>
      </c>
      <c r="H108" s="174">
        <f t="shared" si="35"/>
        <v>-1.69432325</v>
      </c>
      <c r="I108" s="26">
        <f t="shared" si="36"/>
        <v>11.32000025</v>
      </c>
      <c r="J108" s="26"/>
      <c r="K108" s="26">
        <v>11.97980475</v>
      </c>
      <c r="L108" s="2">
        <f t="shared" si="24"/>
        <v>6</v>
      </c>
      <c r="N108" s="4">
        <f t="shared" si="21"/>
        <v>0</v>
      </c>
    </row>
    <row r="109" s="2" customFormat="1" ht="24" customHeight="1" spans="1:14">
      <c r="A109" s="169" t="s">
        <v>1216</v>
      </c>
      <c r="B109" s="169" t="s">
        <v>1216</v>
      </c>
      <c r="C109" s="170" t="s">
        <v>1496</v>
      </c>
      <c r="D109" s="171">
        <f>SUM(D110:D111)</f>
        <v>298.600267</v>
      </c>
      <c r="E109" s="171">
        <f>SUM(E110:E111)</f>
        <v>298.600267</v>
      </c>
      <c r="F109" s="172"/>
      <c r="G109" s="171">
        <f>SUM(G110:G111)</f>
        <v>210.496363</v>
      </c>
      <c r="H109" s="171">
        <f>SUM(H110:H111)</f>
        <v>-2.35261600000003</v>
      </c>
      <c r="I109" s="171">
        <f>SUM(I110:I111)</f>
        <v>90.45652</v>
      </c>
      <c r="J109" s="171">
        <f>SUM(J110:J111)</f>
        <v>0</v>
      </c>
      <c r="K109" s="171">
        <v>208.143747</v>
      </c>
      <c r="L109" s="2">
        <f t="shared" si="24"/>
        <v>6</v>
      </c>
      <c r="N109" s="4">
        <f t="shared" si="21"/>
        <v>0</v>
      </c>
    </row>
    <row r="110" s="2" customFormat="1" ht="24" customHeight="1" spans="1:14">
      <c r="A110" s="173" t="s">
        <v>442</v>
      </c>
      <c r="B110" s="87" t="s">
        <v>814</v>
      </c>
      <c r="C110" s="21" t="s">
        <v>1781</v>
      </c>
      <c r="D110" s="174">
        <v>267.581942</v>
      </c>
      <c r="E110" s="174">
        <v>267.581942</v>
      </c>
      <c r="F110" s="28" t="s">
        <v>1815</v>
      </c>
      <c r="G110" s="174">
        <f>SUMIFS('[1]执行（最新）'!J:J,'[1]执行（最新）'!AJ:AJ,1,'[1]执行（最新）'!B:B,B110,'[1]执行（最新）'!N:N,A110)/10000</f>
        <v>190.264878</v>
      </c>
      <c r="H110" s="174">
        <f t="shared" si="35"/>
        <v>-0.979456000000027</v>
      </c>
      <c r="I110" s="26">
        <f t="shared" si="36"/>
        <v>78.29652</v>
      </c>
      <c r="J110" s="26"/>
      <c r="K110" s="26">
        <v>189.285422</v>
      </c>
      <c r="L110" s="2">
        <f t="shared" si="24"/>
        <v>6</v>
      </c>
      <c r="M110" s="2">
        <v>12.45</v>
      </c>
      <c r="N110" s="4">
        <f t="shared" si="21"/>
        <v>0</v>
      </c>
    </row>
    <row r="111" s="2" customFormat="1" ht="24" customHeight="1" spans="1:14">
      <c r="A111" s="173" t="s">
        <v>442</v>
      </c>
      <c r="B111" s="87" t="s">
        <v>814</v>
      </c>
      <c r="C111" s="21" t="s">
        <v>1782</v>
      </c>
      <c r="D111" s="174">
        <v>31.018325</v>
      </c>
      <c r="E111" s="174">
        <v>31.018325</v>
      </c>
      <c r="F111" s="28"/>
      <c r="G111" s="174">
        <f>SUMIFS('[1]执行（最新）'!J:J,'[1]执行（最新）'!AJ:AJ,2,'[1]执行（最新）'!B:B,B111,'[1]执行（最新）'!N:N,A111)/10000</f>
        <v>20.231485</v>
      </c>
      <c r="H111" s="174">
        <f t="shared" si="35"/>
        <v>-1.37316</v>
      </c>
      <c r="I111" s="26">
        <f t="shared" si="36"/>
        <v>12.16</v>
      </c>
      <c r="J111" s="26"/>
      <c r="K111" s="26">
        <v>18.858325</v>
      </c>
      <c r="L111" s="2">
        <f t="shared" si="24"/>
        <v>6</v>
      </c>
      <c r="N111" s="4">
        <f t="shared" si="21"/>
        <v>0</v>
      </c>
    </row>
    <row r="112" s="2" customFormat="1" ht="24" customHeight="1" spans="1:14">
      <c r="A112" s="169" t="s">
        <v>1216</v>
      </c>
      <c r="B112" s="169" t="s">
        <v>1216</v>
      </c>
      <c r="C112" s="170" t="s">
        <v>1525</v>
      </c>
      <c r="D112" s="171">
        <f>SUM(D113:D114)</f>
        <v>135.365528</v>
      </c>
      <c r="E112" s="171">
        <f>SUM(E113:E114)</f>
        <v>135.365528</v>
      </c>
      <c r="F112" s="172"/>
      <c r="G112" s="171">
        <f>SUM(G113:G114)</f>
        <v>94.651769</v>
      </c>
      <c r="H112" s="171">
        <f>SUM(H113:H114)</f>
        <v>3.71779650000001</v>
      </c>
      <c r="I112" s="171">
        <f>SUM(I113:I114)</f>
        <v>36.9959625</v>
      </c>
      <c r="J112" s="171">
        <f>SUM(J113:J114)</f>
        <v>0</v>
      </c>
      <c r="K112" s="171">
        <v>98.3695655</v>
      </c>
      <c r="L112" s="2">
        <f t="shared" si="24"/>
        <v>6</v>
      </c>
      <c r="N112" s="4">
        <f t="shared" si="21"/>
        <v>0</v>
      </c>
    </row>
    <row r="113" s="2" customFormat="1" ht="24" customHeight="1" spans="1:14">
      <c r="A113" s="173" t="s">
        <v>489</v>
      </c>
      <c r="B113" s="87" t="s">
        <v>816</v>
      </c>
      <c r="C113" s="21" t="s">
        <v>1781</v>
      </c>
      <c r="D113" s="174">
        <v>117.10329</v>
      </c>
      <c r="E113" s="174">
        <v>117.10329</v>
      </c>
      <c r="F113" s="28" t="s">
        <v>1816</v>
      </c>
      <c r="G113" s="174">
        <f>SUMIFS('[1]执行（最新）'!J:J,'[1]执行（最新）'!AJ:AJ,1,'[1]执行（最新）'!B:B,B113,'[1]执行（最新）'!N:N,A113)/10000</f>
        <v>84.399528</v>
      </c>
      <c r="H113" s="174">
        <f t="shared" ref="H113:H117" si="37">K113-G113</f>
        <v>3.10780000000001</v>
      </c>
      <c r="I113" s="26">
        <f t="shared" ref="I113:I117" si="38">D113-K113+J113</f>
        <v>29.595962</v>
      </c>
      <c r="J113" s="26"/>
      <c r="K113" s="26">
        <v>87.507328</v>
      </c>
      <c r="L113" s="2">
        <f t="shared" si="24"/>
        <v>6</v>
      </c>
      <c r="M113" s="2">
        <v>6.79</v>
      </c>
      <c r="N113" s="4">
        <f t="shared" si="21"/>
        <v>0</v>
      </c>
    </row>
    <row r="114" s="2" customFormat="1" ht="24" customHeight="1" spans="1:14">
      <c r="A114" s="173" t="s">
        <v>489</v>
      </c>
      <c r="B114" s="87" t="s">
        <v>816</v>
      </c>
      <c r="C114" s="21" t="s">
        <v>1782</v>
      </c>
      <c r="D114" s="174">
        <v>18.262238</v>
      </c>
      <c r="E114" s="174">
        <v>18.262238</v>
      </c>
      <c r="F114" s="28"/>
      <c r="G114" s="174">
        <f>SUMIFS('[1]执行（最新）'!J:J,'[1]执行（最新）'!AJ:AJ,2,'[1]执行（最新）'!B:B,B114,'[1]执行（最新）'!N:N,A114)/10000</f>
        <v>10.252241</v>
      </c>
      <c r="H114" s="174">
        <f t="shared" si="37"/>
        <v>0.609996500000001</v>
      </c>
      <c r="I114" s="26">
        <f t="shared" si="38"/>
        <v>7.4000005</v>
      </c>
      <c r="J114" s="26"/>
      <c r="K114" s="26">
        <v>10.8622375</v>
      </c>
      <c r="L114" s="2">
        <f t="shared" si="24"/>
        <v>6</v>
      </c>
      <c r="N114" s="4">
        <f t="shared" si="21"/>
        <v>0</v>
      </c>
    </row>
    <row r="115" s="2" customFormat="1" ht="24" customHeight="1" spans="1:14">
      <c r="A115" s="169" t="s">
        <v>1216</v>
      </c>
      <c r="B115" s="169" t="s">
        <v>1216</v>
      </c>
      <c r="C115" s="170" t="s">
        <v>1530</v>
      </c>
      <c r="D115" s="171">
        <f>SUM(D116:D117)</f>
        <v>419.674012</v>
      </c>
      <c r="E115" s="171">
        <f>SUM(E116:E117)</f>
        <v>419.674012</v>
      </c>
      <c r="F115" s="172"/>
      <c r="G115" s="171">
        <f>SUM(G116:G117)</f>
        <v>296.142394</v>
      </c>
      <c r="H115" s="171">
        <f>SUM(H116:H117)</f>
        <v>-15.0369335</v>
      </c>
      <c r="I115" s="171">
        <f>SUM(I116:I117)</f>
        <v>138.5685515</v>
      </c>
      <c r="J115" s="171">
        <f>SUM(J116:J117)</f>
        <v>0</v>
      </c>
      <c r="K115" s="171">
        <v>281.1054605</v>
      </c>
      <c r="L115" s="2">
        <f t="shared" si="24"/>
        <v>6</v>
      </c>
      <c r="N115" s="4">
        <f t="shared" si="21"/>
        <v>0</v>
      </c>
    </row>
    <row r="116" s="2" customFormat="1" ht="24" customHeight="1" spans="1:14">
      <c r="A116" s="173" t="s">
        <v>246</v>
      </c>
      <c r="B116" s="87" t="s">
        <v>818</v>
      </c>
      <c r="C116" s="21" t="s">
        <v>1781</v>
      </c>
      <c r="D116" s="174">
        <v>374.757524</v>
      </c>
      <c r="E116" s="174">
        <v>374.757524</v>
      </c>
      <c r="F116" s="28" t="s">
        <v>1817</v>
      </c>
      <c r="G116" s="174">
        <f>SUMIFS('[1]执行（最新）'!J:J,'[1]执行（最新）'!AJ:AJ,1,'[1]执行（最新）'!B:B,B116,'[1]执行（最新）'!N:N,A116)/10000</f>
        <v>266.390344</v>
      </c>
      <c r="H116" s="174">
        <f t="shared" si="37"/>
        <v>-11.683371</v>
      </c>
      <c r="I116" s="26">
        <f t="shared" si="38"/>
        <v>120.050551</v>
      </c>
      <c r="J116" s="26"/>
      <c r="K116" s="26">
        <v>254.706973</v>
      </c>
      <c r="L116" s="2">
        <f t="shared" si="24"/>
        <v>6</v>
      </c>
      <c r="M116" s="2">
        <v>28.97</v>
      </c>
      <c r="N116" s="4">
        <f t="shared" si="21"/>
        <v>0</v>
      </c>
    </row>
    <row r="117" s="2" customFormat="1" ht="24" customHeight="1" spans="1:14">
      <c r="A117" s="173" t="s">
        <v>246</v>
      </c>
      <c r="B117" s="87" t="s">
        <v>818</v>
      </c>
      <c r="C117" s="21" t="s">
        <v>1782</v>
      </c>
      <c r="D117" s="174">
        <v>44.916488</v>
      </c>
      <c r="E117" s="174">
        <v>44.916488</v>
      </c>
      <c r="F117" s="28"/>
      <c r="G117" s="174">
        <f>SUMIFS('[1]执行（最新）'!J:J,'[1]执行（最新）'!AJ:AJ,2,'[1]执行（最新）'!B:B,B117,'[1]执行（最新）'!N:N,A117)/10000</f>
        <v>29.75205</v>
      </c>
      <c r="H117" s="174">
        <f t="shared" si="37"/>
        <v>-3.3535625</v>
      </c>
      <c r="I117" s="26">
        <f t="shared" si="38"/>
        <v>18.5180005</v>
      </c>
      <c r="J117" s="26"/>
      <c r="K117" s="26">
        <v>26.3984875</v>
      </c>
      <c r="L117" s="2">
        <f t="shared" si="24"/>
        <v>6</v>
      </c>
      <c r="N117" s="4">
        <f t="shared" si="21"/>
        <v>0</v>
      </c>
    </row>
    <row r="118" s="2" customFormat="1" ht="24" customHeight="1" spans="1:14">
      <c r="A118" s="169" t="s">
        <v>1216</v>
      </c>
      <c r="B118" s="169" t="s">
        <v>1216</v>
      </c>
      <c r="C118" s="170" t="s">
        <v>1540</v>
      </c>
      <c r="D118" s="171">
        <f>SUM(D119:D120)</f>
        <v>170.106305</v>
      </c>
      <c r="E118" s="171">
        <f>SUM(E119:E120)</f>
        <v>170.106305</v>
      </c>
      <c r="F118" s="172"/>
      <c r="G118" s="171">
        <f>SUM(G119:G120)</f>
        <v>161.981118</v>
      </c>
      <c r="H118" s="171">
        <f>SUM(H119:H120)</f>
        <v>-13.046237</v>
      </c>
      <c r="I118" s="171">
        <f>SUM(I119:I120)</f>
        <v>21.171424</v>
      </c>
      <c r="J118" s="171">
        <f>SUM(J119:J120)</f>
        <v>0</v>
      </c>
      <c r="K118" s="171">
        <v>148.934881</v>
      </c>
      <c r="L118" s="2">
        <f t="shared" si="24"/>
        <v>6</v>
      </c>
      <c r="N118" s="4">
        <f t="shared" si="21"/>
        <v>0</v>
      </c>
    </row>
    <row r="119" s="2" customFormat="1" ht="24" customHeight="1" spans="1:14">
      <c r="A119" s="173" t="s">
        <v>287</v>
      </c>
      <c r="B119" s="87" t="s">
        <v>820</v>
      </c>
      <c r="C119" s="21" t="s">
        <v>1781</v>
      </c>
      <c r="D119" s="174">
        <v>151.075981</v>
      </c>
      <c r="E119" s="174">
        <v>151.075981</v>
      </c>
      <c r="F119" s="28" t="s">
        <v>1818</v>
      </c>
      <c r="G119" s="174">
        <f>SUMIFS('[1]执行（最新）'!J:J,'[1]执行（最新）'!AJ:AJ,1,'[1]执行（最新）'!B:B,B119,'[1]执行（最新）'!N:N,A119)/10000</f>
        <v>144.032857</v>
      </c>
      <c r="H119" s="174">
        <f t="shared" ref="H119:H123" si="39">K119-G119</f>
        <v>-6.23830000000001</v>
      </c>
      <c r="I119" s="26">
        <f t="shared" ref="I119:I123" si="40">D119-K119+J119</f>
        <v>13.281424</v>
      </c>
      <c r="J119" s="26"/>
      <c r="K119" s="26">
        <v>137.794557</v>
      </c>
      <c r="L119" s="2">
        <f t="shared" si="24"/>
        <v>6</v>
      </c>
      <c r="M119" s="2">
        <v>11.39</v>
      </c>
      <c r="N119" s="4">
        <f t="shared" si="21"/>
        <v>0</v>
      </c>
    </row>
    <row r="120" s="2" customFormat="1" ht="24" customHeight="1" spans="1:14">
      <c r="A120" s="173" t="s">
        <v>287</v>
      </c>
      <c r="B120" s="87" t="s">
        <v>820</v>
      </c>
      <c r="C120" s="21" t="s">
        <v>1782</v>
      </c>
      <c r="D120" s="174">
        <v>19.030324</v>
      </c>
      <c r="E120" s="174">
        <v>19.030324</v>
      </c>
      <c r="F120" s="28"/>
      <c r="G120" s="174">
        <f>SUMIFS('[1]执行（最新）'!J:J,'[1]执行（最新）'!AJ:AJ,2,'[1]执行（最新）'!B:B,B120,'[1]执行（最新）'!N:N,A120)/10000</f>
        <v>17.948261</v>
      </c>
      <c r="H120" s="174">
        <f t="shared" si="39"/>
        <v>-6.807937</v>
      </c>
      <c r="I120" s="26">
        <f t="shared" si="40"/>
        <v>7.89</v>
      </c>
      <c r="J120" s="26"/>
      <c r="K120" s="26">
        <v>11.140324</v>
      </c>
      <c r="L120" s="2">
        <f t="shared" si="24"/>
        <v>6</v>
      </c>
      <c r="N120" s="4">
        <f t="shared" si="21"/>
        <v>0</v>
      </c>
    </row>
    <row r="121" s="2" customFormat="1" ht="24" customHeight="1" spans="1:14">
      <c r="A121" s="169" t="s">
        <v>1216</v>
      </c>
      <c r="B121" s="169" t="s">
        <v>1216</v>
      </c>
      <c r="C121" s="170" t="s">
        <v>1550</v>
      </c>
      <c r="D121" s="171">
        <f>SUM(D122:D123)</f>
        <v>75.87012</v>
      </c>
      <c r="E121" s="171">
        <f>SUM(E122:E123)</f>
        <v>75.87012</v>
      </c>
      <c r="F121" s="172"/>
      <c r="G121" s="171">
        <f>SUM(G122:G123)</f>
        <v>76.493833</v>
      </c>
      <c r="H121" s="171">
        <f>SUM(H122:H123)</f>
        <v>-4.76524749999999</v>
      </c>
      <c r="I121" s="171">
        <f>SUM(I122:I123)</f>
        <v>4.1415345</v>
      </c>
      <c r="J121" s="171">
        <f>SUM(J122:J123)</f>
        <v>0</v>
      </c>
      <c r="K121" s="171">
        <v>71.7285855</v>
      </c>
      <c r="L121" s="2">
        <f t="shared" si="24"/>
        <v>6</v>
      </c>
      <c r="N121" s="4">
        <f t="shared" si="21"/>
        <v>0</v>
      </c>
    </row>
    <row r="122" s="2" customFormat="1" ht="24" customHeight="1" spans="1:14">
      <c r="A122" s="173" t="s">
        <v>267</v>
      </c>
      <c r="B122" s="87" t="s">
        <v>822</v>
      </c>
      <c r="C122" s="21" t="s">
        <v>1781</v>
      </c>
      <c r="D122" s="174">
        <v>64.904632</v>
      </c>
      <c r="E122" s="174">
        <v>64.904632</v>
      </c>
      <c r="F122" s="28" t="s">
        <v>1819</v>
      </c>
      <c r="G122" s="174">
        <f>SUMIFS('[1]执行（最新）'!J:J,'[1]执行（最新）'!AJ:AJ,1,'[1]执行（最新）'!B:B,B122,'[1]执行（最新）'!N:N,A122)/10000</f>
        <v>68.547985</v>
      </c>
      <c r="H122" s="174">
        <f t="shared" si="39"/>
        <v>-2.69488799999999</v>
      </c>
      <c r="I122" s="26">
        <f t="shared" si="40"/>
        <v>-0.948464999999999</v>
      </c>
      <c r="J122" s="26"/>
      <c r="K122" s="26">
        <v>65.853097</v>
      </c>
      <c r="L122" s="2">
        <f t="shared" si="24"/>
        <v>6</v>
      </c>
      <c r="M122" s="2">
        <v>4.99</v>
      </c>
      <c r="N122" s="4">
        <f t="shared" si="21"/>
        <v>0</v>
      </c>
    </row>
    <row r="123" s="2" customFormat="1" ht="24" customHeight="1" spans="1:14">
      <c r="A123" s="173" t="s">
        <v>267</v>
      </c>
      <c r="B123" s="87" t="s">
        <v>822</v>
      </c>
      <c r="C123" s="21" t="s">
        <v>1782</v>
      </c>
      <c r="D123" s="174">
        <v>10.965488</v>
      </c>
      <c r="E123" s="174">
        <v>10.965488</v>
      </c>
      <c r="F123" s="28"/>
      <c r="G123" s="174">
        <f>SUMIFS('[1]执行（最新）'!J:J,'[1]执行（最新）'!AJ:AJ,2,'[1]执行（最新）'!B:B,B123,'[1]执行（最新）'!N:N,A123)/10000</f>
        <v>7.945848</v>
      </c>
      <c r="H123" s="174">
        <f t="shared" si="39"/>
        <v>-2.0703595</v>
      </c>
      <c r="I123" s="26">
        <f t="shared" si="40"/>
        <v>5.0899995</v>
      </c>
      <c r="J123" s="26"/>
      <c r="K123" s="26">
        <v>5.8754885</v>
      </c>
      <c r="L123" s="2">
        <f t="shared" si="24"/>
        <v>6</v>
      </c>
      <c r="N123" s="4">
        <f t="shared" si="21"/>
        <v>0</v>
      </c>
    </row>
    <row r="124" s="2" customFormat="1" ht="24" customHeight="1" spans="1:14">
      <c r="A124" s="169" t="s">
        <v>1216</v>
      </c>
      <c r="B124" s="169" t="s">
        <v>1216</v>
      </c>
      <c r="C124" s="170" t="s">
        <v>1554</v>
      </c>
      <c r="D124" s="171">
        <f>SUM(D125:D126)</f>
        <v>120.130879</v>
      </c>
      <c r="E124" s="171">
        <f>SUM(E125:E126)</f>
        <v>120.130879</v>
      </c>
      <c r="F124" s="172"/>
      <c r="G124" s="171">
        <f>SUM(G125:G126)</f>
        <v>102.599455</v>
      </c>
      <c r="H124" s="171">
        <f>SUM(H125:H126)</f>
        <v>-6.18306849999999</v>
      </c>
      <c r="I124" s="171">
        <f>SUM(I125:I126)</f>
        <v>23.7144925</v>
      </c>
      <c r="J124" s="171">
        <f>SUM(J125:J126)</f>
        <v>0</v>
      </c>
      <c r="K124" s="171">
        <v>96.4163865</v>
      </c>
      <c r="L124" s="2">
        <f t="shared" si="24"/>
        <v>6</v>
      </c>
      <c r="N124" s="4">
        <f t="shared" si="21"/>
        <v>0</v>
      </c>
    </row>
    <row r="125" s="2" customFormat="1" ht="24" customHeight="1" spans="1:14">
      <c r="A125" s="173" t="s">
        <v>1820</v>
      </c>
      <c r="B125" s="87" t="s">
        <v>824</v>
      </c>
      <c r="C125" s="21" t="s">
        <v>1781</v>
      </c>
      <c r="D125" s="174">
        <v>99.834185</v>
      </c>
      <c r="E125" s="174">
        <v>99.834185</v>
      </c>
      <c r="F125" s="28" t="s">
        <v>1821</v>
      </c>
      <c r="G125" s="174">
        <f>SUMIFS('[1]执行（最新）'!J:J,'[1]执行（最新）'!AJ:AJ,1,'[1]执行（最新）'!B:B,B125,'[1]执行（最新）'!N:N,A125)/10000</f>
        <v>87.138294</v>
      </c>
      <c r="H125" s="174">
        <f t="shared" ref="H125:H129" si="41">K125-G125</f>
        <v>-4.21060199999999</v>
      </c>
      <c r="I125" s="26">
        <f t="shared" ref="I125:I129" si="42">D125-K125+J125</f>
        <v>16.906493</v>
      </c>
      <c r="J125" s="26"/>
      <c r="K125" s="26">
        <v>82.927692</v>
      </c>
      <c r="L125" s="2">
        <f t="shared" si="24"/>
        <v>6</v>
      </c>
      <c r="M125" s="2">
        <v>6.5</v>
      </c>
      <c r="N125" s="4">
        <f t="shared" si="21"/>
        <v>0</v>
      </c>
    </row>
    <row r="126" s="53" customFormat="1" ht="24" customHeight="1" spans="1:14">
      <c r="A126" s="173" t="s">
        <v>1820</v>
      </c>
      <c r="B126" s="87" t="s">
        <v>824</v>
      </c>
      <c r="C126" s="21" t="s">
        <v>1782</v>
      </c>
      <c r="D126" s="174">
        <v>20.296694</v>
      </c>
      <c r="E126" s="174">
        <v>20.296694</v>
      </c>
      <c r="F126" s="28"/>
      <c r="G126" s="174">
        <f>SUMIFS('[1]执行（最新）'!J:J,'[1]执行（最新）'!AJ:AJ,2,'[1]执行（最新）'!B:B,B126,'[1]执行（最新）'!N:N,A126)/10000</f>
        <v>15.461161</v>
      </c>
      <c r="H126" s="174">
        <f t="shared" si="41"/>
        <v>-1.9724665</v>
      </c>
      <c r="I126" s="26">
        <f t="shared" si="42"/>
        <v>6.8079995</v>
      </c>
      <c r="J126" s="26"/>
      <c r="K126" s="26">
        <v>13.4886945</v>
      </c>
      <c r="L126" s="2">
        <f t="shared" si="24"/>
        <v>6</v>
      </c>
      <c r="N126" s="4">
        <f t="shared" si="21"/>
        <v>0</v>
      </c>
    </row>
    <row r="127" s="2" customFormat="1" ht="24" customHeight="1" spans="1:14">
      <c r="A127" s="169" t="s">
        <v>1216</v>
      </c>
      <c r="B127" s="169" t="s">
        <v>1216</v>
      </c>
      <c r="C127" s="170" t="s">
        <v>1556</v>
      </c>
      <c r="D127" s="171">
        <f>SUM(D128:D129)</f>
        <v>266.920616</v>
      </c>
      <c r="E127" s="171">
        <f>SUM(E128:E129)</f>
        <v>266.920616</v>
      </c>
      <c r="F127" s="172"/>
      <c r="G127" s="171">
        <f>SUM(G128:G129)</f>
        <v>204.309984</v>
      </c>
      <c r="H127" s="171">
        <f>SUM(H128:H129)</f>
        <v>-14.356025</v>
      </c>
      <c r="I127" s="171">
        <f>SUM(I128:I129)</f>
        <v>76.966657</v>
      </c>
      <c r="J127" s="171">
        <f>SUM(J128:J129)</f>
        <v>0</v>
      </c>
      <c r="K127" s="171">
        <v>189.953959</v>
      </c>
      <c r="L127" s="2">
        <f t="shared" si="24"/>
        <v>6</v>
      </c>
      <c r="N127" s="4">
        <f t="shared" si="21"/>
        <v>0</v>
      </c>
    </row>
    <row r="128" s="2" customFormat="1" ht="24" customHeight="1" spans="1:14">
      <c r="A128" s="173" t="s">
        <v>74</v>
      </c>
      <c r="B128" s="87" t="s">
        <v>826</v>
      </c>
      <c r="C128" s="21" t="s">
        <v>1781</v>
      </c>
      <c r="D128" s="174">
        <v>236.122897</v>
      </c>
      <c r="E128" s="174">
        <v>236.122897</v>
      </c>
      <c r="F128" s="28" t="s">
        <v>1822</v>
      </c>
      <c r="G128" s="174">
        <f>SUMIFS('[1]执行（最新）'!J:J,'[1]执行（最新）'!AJ:AJ,1,'[1]执行（最新）'!B:B,B128,'[1]执行（最新）'!N:N,A128)/10000</f>
        <v>182.147439</v>
      </c>
      <c r="H128" s="174">
        <f t="shared" si="41"/>
        <v>-10.7231990000001</v>
      </c>
      <c r="I128" s="26">
        <f t="shared" si="42"/>
        <v>64.698657</v>
      </c>
      <c r="J128" s="26"/>
      <c r="K128" s="26">
        <v>171.42424</v>
      </c>
      <c r="L128" s="2">
        <f t="shared" si="24"/>
        <v>6</v>
      </c>
      <c r="M128" s="2">
        <v>11.96</v>
      </c>
      <c r="N128" s="4">
        <f t="shared" si="21"/>
        <v>0</v>
      </c>
    </row>
    <row r="129" s="2" customFormat="1" ht="24" customHeight="1" spans="1:14">
      <c r="A129" s="173" t="s">
        <v>74</v>
      </c>
      <c r="B129" s="87" t="s">
        <v>826</v>
      </c>
      <c r="C129" s="21" t="s">
        <v>1782</v>
      </c>
      <c r="D129" s="174">
        <v>30.797719</v>
      </c>
      <c r="E129" s="174">
        <v>30.797719</v>
      </c>
      <c r="F129" s="28"/>
      <c r="G129" s="174">
        <f>SUMIFS('[1]执行（最新）'!J:J,'[1]执行（最新）'!AJ:AJ,2,'[1]执行（最新）'!B:B,B129,'[1]执行（最新）'!N:N,A129)/10000</f>
        <v>22.162545</v>
      </c>
      <c r="H129" s="174">
        <f t="shared" si="41"/>
        <v>-3.63282599999999</v>
      </c>
      <c r="I129" s="26">
        <f t="shared" si="42"/>
        <v>12.268</v>
      </c>
      <c r="J129" s="26"/>
      <c r="K129" s="26">
        <v>18.529719</v>
      </c>
      <c r="L129" s="2">
        <f t="shared" si="24"/>
        <v>6</v>
      </c>
      <c r="N129" s="4">
        <f t="shared" si="21"/>
        <v>0</v>
      </c>
    </row>
    <row r="130" s="2" customFormat="1" ht="24" customHeight="1" spans="1:14">
      <c r="A130" s="169" t="s">
        <v>1216</v>
      </c>
      <c r="B130" s="169" t="s">
        <v>1216</v>
      </c>
      <c r="C130" s="170" t="s">
        <v>1571</v>
      </c>
      <c r="D130" s="171">
        <f>SUM(D131:D132)</f>
        <v>1223.250043</v>
      </c>
      <c r="E130" s="171">
        <f>SUM(E131:E132)</f>
        <v>1223.250043</v>
      </c>
      <c r="F130" s="172"/>
      <c r="G130" s="171">
        <f>SUM(G131:G132)</f>
        <v>770.257047</v>
      </c>
      <c r="H130" s="171">
        <f>SUM(H131:H132)</f>
        <v>45.28120425</v>
      </c>
      <c r="I130" s="171">
        <f>SUM(I131:I132)</f>
        <v>407.71179175</v>
      </c>
      <c r="J130" s="171">
        <f>SUM(J131:J132)</f>
        <v>0</v>
      </c>
      <c r="K130" s="171">
        <v>815.53825125</v>
      </c>
      <c r="L130" s="2">
        <f t="shared" si="24"/>
        <v>6</v>
      </c>
      <c r="N130" s="4">
        <f t="shared" si="21"/>
        <v>0</v>
      </c>
    </row>
    <row r="131" s="2" customFormat="1" ht="24" customHeight="1" spans="1:14">
      <c r="A131" s="173" t="s">
        <v>130</v>
      </c>
      <c r="B131" s="87" t="s">
        <v>828</v>
      </c>
      <c r="C131" s="21" t="s">
        <v>1781</v>
      </c>
      <c r="D131" s="174">
        <v>1166.603204</v>
      </c>
      <c r="E131" s="174">
        <v>1166.603204</v>
      </c>
      <c r="F131" s="28" t="s">
        <v>1823</v>
      </c>
      <c r="G131" s="174">
        <f>SUMIFS('[1]执行（最新）'!J:J,'[1]执行（最新）'!AJ:AJ,1,'[1]执行（最新）'!B:B,B131,'[1]执行（最新）'!N:N,A131)/10000</f>
        <v>738.520769</v>
      </c>
      <c r="H131" s="174">
        <f t="shared" ref="H131:H135" si="43">K131-G131</f>
        <v>32.4586430000001</v>
      </c>
      <c r="I131" s="26">
        <f t="shared" ref="I131:I135" si="44">D131-K131+J131</f>
        <v>395.623792</v>
      </c>
      <c r="J131" s="26"/>
      <c r="K131" s="26">
        <v>770.979412</v>
      </c>
      <c r="L131" s="2">
        <f t="shared" si="24"/>
        <v>6</v>
      </c>
      <c r="M131" s="2">
        <v>42.83</v>
      </c>
      <c r="N131" s="4">
        <f t="shared" si="21"/>
        <v>0</v>
      </c>
    </row>
    <row r="132" s="2" customFormat="1" ht="24" customHeight="1" spans="1:14">
      <c r="A132" s="173" t="s">
        <v>130</v>
      </c>
      <c r="B132" s="87" t="s">
        <v>828</v>
      </c>
      <c r="C132" s="21" t="s">
        <v>1782</v>
      </c>
      <c r="D132" s="174">
        <v>56.646839</v>
      </c>
      <c r="E132" s="174">
        <v>56.646839</v>
      </c>
      <c r="F132" s="28"/>
      <c r="G132" s="174">
        <f>SUMIFS('[1]执行（最新）'!J:J,'[1]执行（最新）'!AJ:AJ,2,'[1]执行（最新）'!B:B,B132,'[1]执行（最新）'!N:N,A132)/10000</f>
        <v>31.736278</v>
      </c>
      <c r="H132" s="174">
        <f t="shared" si="43"/>
        <v>12.82256125</v>
      </c>
      <c r="I132" s="26">
        <f t="shared" si="44"/>
        <v>12.08799975</v>
      </c>
      <c r="J132" s="26"/>
      <c r="K132" s="26">
        <v>44.55883925</v>
      </c>
      <c r="L132" s="2">
        <f t="shared" si="24"/>
        <v>6</v>
      </c>
      <c r="N132" s="4">
        <f t="shared" si="21"/>
        <v>0</v>
      </c>
    </row>
    <row r="133" s="2" customFormat="1" ht="24" customHeight="1" spans="1:14">
      <c r="A133" s="169" t="s">
        <v>1216</v>
      </c>
      <c r="B133" s="169" t="s">
        <v>1216</v>
      </c>
      <c r="C133" s="170" t="s">
        <v>1573</v>
      </c>
      <c r="D133" s="171">
        <f>SUM(D134:D135)</f>
        <v>242.478621</v>
      </c>
      <c r="E133" s="171">
        <f>SUM(E134:E135)</f>
        <v>242.478621</v>
      </c>
      <c r="F133" s="172"/>
      <c r="G133" s="171">
        <f>SUM(G134:G135)</f>
        <v>237.128836</v>
      </c>
      <c r="H133" s="171">
        <f>SUM(H134:H135)</f>
        <v>-3.98451075000001</v>
      </c>
      <c r="I133" s="171">
        <f>SUM(I134:I135)</f>
        <v>9.33429575</v>
      </c>
      <c r="J133" s="171">
        <f>SUM(J134:J135)</f>
        <v>0</v>
      </c>
      <c r="K133" s="171">
        <v>233.14432525</v>
      </c>
      <c r="L133" s="2">
        <f t="shared" si="24"/>
        <v>6</v>
      </c>
      <c r="N133" s="4">
        <f t="shared" si="21"/>
        <v>0</v>
      </c>
    </row>
    <row r="134" s="2" customFormat="1" ht="24" customHeight="1" spans="1:14">
      <c r="A134" s="173" t="s">
        <v>130</v>
      </c>
      <c r="B134" s="87" t="s">
        <v>830</v>
      </c>
      <c r="C134" s="21" t="s">
        <v>1781</v>
      </c>
      <c r="D134" s="174">
        <v>206.999653</v>
      </c>
      <c r="E134" s="174">
        <v>206.999653</v>
      </c>
      <c r="F134" s="28" t="s">
        <v>1824</v>
      </c>
      <c r="G134" s="174">
        <f>SUMIFS('[1]执行（最新）'!J:J,'[1]执行（最新）'!AJ:AJ,1,'[1]执行（最新）'!B:B,B134,'[1]执行（最新）'!N:N,A134)/10000</f>
        <v>214.76507</v>
      </c>
      <c r="H134" s="174">
        <f t="shared" si="43"/>
        <v>-4.31971200000001</v>
      </c>
      <c r="I134" s="26">
        <f t="shared" si="44"/>
        <v>-3.445705</v>
      </c>
      <c r="J134" s="26"/>
      <c r="K134" s="26">
        <v>210.445358</v>
      </c>
      <c r="L134" s="2">
        <f t="shared" si="24"/>
        <v>6</v>
      </c>
      <c r="M134" s="2">
        <v>11.05</v>
      </c>
      <c r="N134" s="4">
        <f t="shared" ref="N134:N197" si="45">E134-D134</f>
        <v>0</v>
      </c>
    </row>
    <row r="135" s="2" customFormat="1" ht="24" customHeight="1" spans="1:14">
      <c r="A135" s="173" t="s">
        <v>130</v>
      </c>
      <c r="B135" s="87" t="s">
        <v>830</v>
      </c>
      <c r="C135" s="21" t="s">
        <v>1782</v>
      </c>
      <c r="D135" s="174">
        <v>35.478968</v>
      </c>
      <c r="E135" s="174">
        <v>35.478968</v>
      </c>
      <c r="F135" s="28"/>
      <c r="G135" s="174">
        <f>SUMIFS('[1]执行（最新）'!J:J,'[1]执行（最新）'!AJ:AJ,2,'[1]执行（最新）'!B:B,B135,'[1]执行（最新）'!N:N,A135)/10000</f>
        <v>22.363766</v>
      </c>
      <c r="H135" s="174">
        <f t="shared" si="43"/>
        <v>0.335201249999997</v>
      </c>
      <c r="I135" s="26">
        <f t="shared" si="44"/>
        <v>12.78000075</v>
      </c>
      <c r="J135" s="26"/>
      <c r="K135" s="26">
        <v>22.69896725</v>
      </c>
      <c r="L135" s="2">
        <f t="shared" si="24"/>
        <v>6</v>
      </c>
      <c r="N135" s="4">
        <f t="shared" si="45"/>
        <v>0</v>
      </c>
    </row>
    <row r="136" s="2" customFormat="1" ht="24" customHeight="1" spans="1:14">
      <c r="A136" s="169" t="s">
        <v>1216</v>
      </c>
      <c r="B136" s="169" t="s">
        <v>1216</v>
      </c>
      <c r="C136" s="170" t="s">
        <v>1173</v>
      </c>
      <c r="D136" s="171">
        <f>SUM(D137:D138)</f>
        <v>562.199855</v>
      </c>
      <c r="E136" s="171">
        <f>SUM(E137:E138)</f>
        <v>562.199855</v>
      </c>
      <c r="F136" s="172"/>
      <c r="G136" s="171">
        <f>SUM(G137:G138)</f>
        <v>417.958585</v>
      </c>
      <c r="H136" s="171">
        <f>SUM(H137:H138)</f>
        <v>-9.572849</v>
      </c>
      <c r="I136" s="171">
        <f>SUM(I137:I138)</f>
        <v>153.814119</v>
      </c>
      <c r="J136" s="171">
        <f>SUM(J137:J138)</f>
        <v>0</v>
      </c>
      <c r="K136" s="171">
        <v>408.385736</v>
      </c>
      <c r="L136" s="2">
        <f t="shared" si="24"/>
        <v>6</v>
      </c>
      <c r="N136" s="4">
        <f t="shared" si="45"/>
        <v>0</v>
      </c>
    </row>
    <row r="137" s="2" customFormat="1" ht="24" customHeight="1" spans="1:14">
      <c r="A137" s="173" t="s">
        <v>527</v>
      </c>
      <c r="B137" s="87" t="s">
        <v>832</v>
      </c>
      <c r="C137" s="21" t="s">
        <v>1781</v>
      </c>
      <c r="D137" s="174">
        <v>508.941784</v>
      </c>
      <c r="E137" s="174">
        <v>508.941784</v>
      </c>
      <c r="F137" s="28" t="s">
        <v>1825</v>
      </c>
      <c r="G137" s="174">
        <f>SUMIFS('[1]执行（最新）'!J:J,'[1]执行（最新）'!AJ:AJ,1,'[1]执行（最新）'!B:B,B137,'[1]执行（最新）'!N:N,A137)/10000</f>
        <v>385.071653</v>
      </c>
      <c r="H137" s="174">
        <f t="shared" ref="H137:H141" si="46">K137-G137</f>
        <v>-18.563988</v>
      </c>
      <c r="I137" s="26">
        <f t="shared" ref="I137:I141" si="47">D137-K137+J137</f>
        <v>142.434119</v>
      </c>
      <c r="J137" s="26"/>
      <c r="K137" s="26">
        <v>366.507665</v>
      </c>
      <c r="L137" s="2">
        <f t="shared" si="24"/>
        <v>6</v>
      </c>
      <c r="M137" s="2">
        <v>35.74</v>
      </c>
      <c r="N137" s="4">
        <f t="shared" si="45"/>
        <v>0</v>
      </c>
    </row>
    <row r="138" s="2" customFormat="1" ht="24" customHeight="1" spans="1:14">
      <c r="A138" s="173" t="s">
        <v>527</v>
      </c>
      <c r="B138" s="87" t="s">
        <v>832</v>
      </c>
      <c r="C138" s="21" t="s">
        <v>1782</v>
      </c>
      <c r="D138" s="174">
        <v>53.258071</v>
      </c>
      <c r="E138" s="174">
        <v>53.258071</v>
      </c>
      <c r="F138" s="28"/>
      <c r="G138" s="174">
        <f>SUMIFS('[1]执行（最新）'!J:J,'[1]执行（最新）'!AJ:AJ,2,'[1]执行（最新）'!B:B,B138,'[1]执行（最新）'!N:N,A138)/10000</f>
        <v>32.886932</v>
      </c>
      <c r="H138" s="174">
        <f t="shared" si="46"/>
        <v>8.991139</v>
      </c>
      <c r="I138" s="26">
        <f t="shared" si="47"/>
        <v>11.38</v>
      </c>
      <c r="J138" s="26"/>
      <c r="K138" s="26">
        <v>41.878071</v>
      </c>
      <c r="L138" s="2">
        <f t="shared" si="24"/>
        <v>6</v>
      </c>
      <c r="N138" s="4">
        <f t="shared" si="45"/>
        <v>0</v>
      </c>
    </row>
    <row r="139" s="2" customFormat="1" ht="24" customHeight="1" spans="1:14">
      <c r="A139" s="169" t="s">
        <v>1216</v>
      </c>
      <c r="B139" s="169" t="s">
        <v>1216</v>
      </c>
      <c r="C139" s="170" t="s">
        <v>1595</v>
      </c>
      <c r="D139" s="171">
        <f>SUM(D140:D141)</f>
        <v>394.101015</v>
      </c>
      <c r="E139" s="171">
        <f>SUM(E140:E141)</f>
        <v>394.101015</v>
      </c>
      <c r="F139" s="172"/>
      <c r="G139" s="171">
        <f>SUM(G140:G141)</f>
        <v>309.84141</v>
      </c>
      <c r="H139" s="171">
        <f>SUM(H140:H141)</f>
        <v>-17.3398505</v>
      </c>
      <c r="I139" s="171">
        <f>SUM(I140:I141)</f>
        <v>101.5994555</v>
      </c>
      <c r="J139" s="171">
        <f>SUM(J140:J141)</f>
        <v>0</v>
      </c>
      <c r="K139" s="171">
        <v>292.5015595</v>
      </c>
      <c r="L139" s="2">
        <f t="shared" si="24"/>
        <v>6</v>
      </c>
      <c r="N139" s="4">
        <f t="shared" si="45"/>
        <v>0</v>
      </c>
    </row>
    <row r="140" s="2" customFormat="1" ht="24" customHeight="1" spans="1:14">
      <c r="A140" s="173" t="s">
        <v>527</v>
      </c>
      <c r="B140" s="87" t="s">
        <v>834</v>
      </c>
      <c r="C140" s="21" t="s">
        <v>1781</v>
      </c>
      <c r="D140" s="174">
        <v>354.593599</v>
      </c>
      <c r="E140" s="174">
        <v>354.593599</v>
      </c>
      <c r="F140" s="28" t="s">
        <v>1826</v>
      </c>
      <c r="G140" s="174">
        <f>SUMIFS('[1]执行（最新）'!J:J,'[1]执行（最新）'!AJ:AJ,1,'[1]执行（最新）'!B:B,B140,'[1]执行（最新）'!N:N,A140)/10000</f>
        <v>289.433788</v>
      </c>
      <c r="H140" s="174">
        <f t="shared" si="46"/>
        <v>-22.139644</v>
      </c>
      <c r="I140" s="26">
        <f t="shared" si="47"/>
        <v>87.299455</v>
      </c>
      <c r="J140" s="26"/>
      <c r="K140" s="26">
        <v>267.294144</v>
      </c>
      <c r="L140" s="2">
        <f t="shared" si="24"/>
        <v>6</v>
      </c>
      <c r="M140" s="2">
        <v>20.41</v>
      </c>
      <c r="N140" s="4">
        <f t="shared" si="45"/>
        <v>0</v>
      </c>
    </row>
    <row r="141" s="2" customFormat="1" ht="24" customHeight="1" spans="1:14">
      <c r="A141" s="173" t="s">
        <v>527</v>
      </c>
      <c r="B141" s="87" t="s">
        <v>834</v>
      </c>
      <c r="C141" s="21" t="s">
        <v>1782</v>
      </c>
      <c r="D141" s="174">
        <v>39.507416</v>
      </c>
      <c r="E141" s="174">
        <v>39.507416</v>
      </c>
      <c r="F141" s="28"/>
      <c r="G141" s="174">
        <f>SUMIFS('[1]执行（最新）'!J:J,'[1]执行（最新）'!AJ:AJ,2,'[1]执行（最新）'!B:B,B141,'[1]执行（最新）'!N:N,A141)/10000</f>
        <v>20.407622</v>
      </c>
      <c r="H141" s="174">
        <f t="shared" si="46"/>
        <v>4.7997935</v>
      </c>
      <c r="I141" s="26">
        <f t="shared" si="47"/>
        <v>14.3000005</v>
      </c>
      <c r="J141" s="26"/>
      <c r="K141" s="26">
        <v>25.2074155</v>
      </c>
      <c r="L141" s="2">
        <f t="shared" si="24"/>
        <v>6</v>
      </c>
      <c r="N141" s="4">
        <f t="shared" si="45"/>
        <v>0</v>
      </c>
    </row>
    <row r="142" s="2" customFormat="1" ht="24" customHeight="1" spans="1:14">
      <c r="A142" s="169" t="s">
        <v>1216</v>
      </c>
      <c r="B142" s="169" t="s">
        <v>1216</v>
      </c>
      <c r="C142" s="170" t="s">
        <v>1603</v>
      </c>
      <c r="D142" s="171">
        <f>SUM(D143:D144)</f>
        <v>256.589992</v>
      </c>
      <c r="E142" s="171">
        <f>SUM(E143:E144)</f>
        <v>256.589992</v>
      </c>
      <c r="F142" s="172"/>
      <c r="G142" s="171">
        <f>SUM(G143:G144)</f>
        <v>173.885653</v>
      </c>
      <c r="H142" s="171">
        <f>SUM(H143:H144)</f>
        <v>28.469032</v>
      </c>
      <c r="I142" s="171">
        <f>SUM(I143:I144)</f>
        <v>54.235307</v>
      </c>
      <c r="J142" s="171">
        <f>SUM(J143:J144)</f>
        <v>0</v>
      </c>
      <c r="K142" s="171">
        <v>202.354685</v>
      </c>
      <c r="L142" s="2">
        <f t="shared" ref="L142:L205" si="48">IF(MID(B142,1,1)="9",9,6)</f>
        <v>6</v>
      </c>
      <c r="N142" s="4">
        <f t="shared" si="45"/>
        <v>0</v>
      </c>
    </row>
    <row r="143" s="2" customFormat="1" ht="24" customHeight="1" spans="1:14">
      <c r="A143" s="173" t="s">
        <v>527</v>
      </c>
      <c r="B143" s="87" t="s">
        <v>836</v>
      </c>
      <c r="C143" s="21" t="s">
        <v>1781</v>
      </c>
      <c r="D143" s="174">
        <v>184.04348</v>
      </c>
      <c r="E143" s="174">
        <v>184.04348</v>
      </c>
      <c r="F143" s="28" t="s">
        <v>1827</v>
      </c>
      <c r="G143" s="174">
        <f>SUMIFS('[1]执行（最新）'!J:J,'[1]执行（最新）'!AJ:AJ,1,'[1]执行（最新）'!B:B,B143,'[1]执行（最新）'!N:N,A143)/10000</f>
        <v>137.862219</v>
      </c>
      <c r="H143" s="174">
        <f t="shared" ref="H143:H147" si="49">K143-G143</f>
        <v>4.08246600000001</v>
      </c>
      <c r="I143" s="26">
        <f t="shared" ref="I143:I147" si="50">D143-K143+J143</f>
        <v>42.098795</v>
      </c>
      <c r="J143" s="26"/>
      <c r="K143" s="26">
        <v>141.944685</v>
      </c>
      <c r="L143" s="2">
        <f t="shared" si="48"/>
        <v>6</v>
      </c>
      <c r="M143" s="2">
        <v>10.14</v>
      </c>
      <c r="N143" s="4">
        <f t="shared" si="45"/>
        <v>0</v>
      </c>
    </row>
    <row r="144" s="2" customFormat="1" ht="24" customHeight="1" spans="1:14">
      <c r="A144" s="173" t="s">
        <v>527</v>
      </c>
      <c r="B144" s="87" t="s">
        <v>836</v>
      </c>
      <c r="C144" s="21" t="s">
        <v>1782</v>
      </c>
      <c r="D144" s="174">
        <v>72.546512</v>
      </c>
      <c r="E144" s="174">
        <v>72.546512</v>
      </c>
      <c r="F144" s="28"/>
      <c r="G144" s="174">
        <f>SUMIFS('[1]执行（最新）'!J:J,'[1]执行（最新）'!AJ:AJ,2,'[1]执行（最新）'!B:B,B144,'[1]执行（最新）'!N:N,A144)/10000</f>
        <v>36.023434</v>
      </c>
      <c r="H144" s="174">
        <f t="shared" si="49"/>
        <v>24.386566</v>
      </c>
      <c r="I144" s="26">
        <f t="shared" si="50"/>
        <v>12.136512</v>
      </c>
      <c r="J144" s="26"/>
      <c r="K144" s="26">
        <v>60.41</v>
      </c>
      <c r="L144" s="2">
        <f t="shared" si="48"/>
        <v>6</v>
      </c>
      <c r="N144" s="4">
        <f t="shared" si="45"/>
        <v>0</v>
      </c>
    </row>
    <row r="145" s="2" customFormat="1" ht="24" customHeight="1" spans="1:14">
      <c r="A145" s="169" t="s">
        <v>1216</v>
      </c>
      <c r="B145" s="169" t="s">
        <v>1216</v>
      </c>
      <c r="C145" s="170" t="s">
        <v>1609</v>
      </c>
      <c r="D145" s="171">
        <f>SUM(D146:D147)</f>
        <v>199.553062</v>
      </c>
      <c r="E145" s="171">
        <f>SUM(E146:E147)</f>
        <v>199.553062</v>
      </c>
      <c r="F145" s="172"/>
      <c r="G145" s="171">
        <f>SUM(G146:G147)</f>
        <v>163.034549</v>
      </c>
      <c r="H145" s="171">
        <f>SUM(H146:H147)</f>
        <v>-14.0889535</v>
      </c>
      <c r="I145" s="171">
        <f>SUM(I146:I147)</f>
        <v>50.6074665</v>
      </c>
      <c r="J145" s="171">
        <f>SUM(J146:J147)</f>
        <v>0</v>
      </c>
      <c r="K145" s="171">
        <v>148.9455955</v>
      </c>
      <c r="L145" s="2">
        <f t="shared" si="48"/>
        <v>6</v>
      </c>
      <c r="N145" s="4">
        <f t="shared" si="45"/>
        <v>0</v>
      </c>
    </row>
    <row r="146" s="2" customFormat="1" ht="24" customHeight="1" spans="1:14">
      <c r="A146" s="173" t="s">
        <v>692</v>
      </c>
      <c r="B146" s="87" t="s">
        <v>838</v>
      </c>
      <c r="C146" s="21" t="s">
        <v>1781</v>
      </c>
      <c r="D146" s="174">
        <v>174.2543</v>
      </c>
      <c r="E146" s="174">
        <v>174.2543</v>
      </c>
      <c r="F146" s="28" t="s">
        <v>1828</v>
      </c>
      <c r="G146" s="174">
        <f>SUMIFS('[1]执行（最新）'!J:J,'[1]执行（最新）'!AJ:AJ,1,'[1]执行（最新）'!B:B,B146,'[1]执行（最新）'!N:N,A146)/10000</f>
        <v>145.80025</v>
      </c>
      <c r="H146" s="174">
        <f t="shared" si="49"/>
        <v>-11.933416</v>
      </c>
      <c r="I146" s="26">
        <f t="shared" si="50"/>
        <v>40.387466</v>
      </c>
      <c r="J146" s="26"/>
      <c r="K146" s="26">
        <v>133.866834</v>
      </c>
      <c r="L146" s="2">
        <f t="shared" si="48"/>
        <v>6</v>
      </c>
      <c r="M146" s="2">
        <v>14.33</v>
      </c>
      <c r="N146" s="4">
        <f t="shared" si="45"/>
        <v>0</v>
      </c>
    </row>
    <row r="147" s="2" customFormat="1" ht="24" customHeight="1" spans="1:14">
      <c r="A147" s="173" t="s">
        <v>692</v>
      </c>
      <c r="B147" s="87" t="s">
        <v>838</v>
      </c>
      <c r="C147" s="21" t="s">
        <v>1782</v>
      </c>
      <c r="D147" s="174">
        <v>25.298762</v>
      </c>
      <c r="E147" s="174">
        <v>25.298762</v>
      </c>
      <c r="F147" s="28"/>
      <c r="G147" s="174">
        <f>SUMIFS('[1]执行（最新）'!J:J,'[1]执行（最新）'!AJ:AJ,2,'[1]执行（最新）'!B:B,B147,'[1]执行（最新）'!N:N,A147)/10000</f>
        <v>17.234299</v>
      </c>
      <c r="H147" s="174">
        <f t="shared" si="49"/>
        <v>-2.1555375</v>
      </c>
      <c r="I147" s="26">
        <f t="shared" si="50"/>
        <v>10.2200005</v>
      </c>
      <c r="J147" s="26"/>
      <c r="K147" s="26">
        <v>15.0787615</v>
      </c>
      <c r="L147" s="2">
        <f t="shared" si="48"/>
        <v>6</v>
      </c>
      <c r="N147" s="4">
        <f t="shared" si="45"/>
        <v>0</v>
      </c>
    </row>
    <row r="148" s="2" customFormat="1" ht="24" customHeight="1" spans="1:14">
      <c r="A148" s="169" t="s">
        <v>1216</v>
      </c>
      <c r="B148" s="169" t="s">
        <v>1216</v>
      </c>
      <c r="C148" s="170" t="s">
        <v>1613</v>
      </c>
      <c r="D148" s="171">
        <f>SUM(D149:D150)</f>
        <v>346.493847</v>
      </c>
      <c r="E148" s="171">
        <f>SUM(E149:E150)</f>
        <v>346.493847</v>
      </c>
      <c r="F148" s="172"/>
      <c r="G148" s="171">
        <f>SUM(G149:G150)</f>
        <v>268.442615</v>
      </c>
      <c r="H148" s="171">
        <f>SUM(H149:H150)</f>
        <v>-3.37945149999996</v>
      </c>
      <c r="I148" s="171">
        <f>SUM(I149:I150)</f>
        <v>81.4306835</v>
      </c>
      <c r="J148" s="171">
        <f>SUM(J149:J150)</f>
        <v>0</v>
      </c>
      <c r="K148" s="171">
        <v>265.0631635</v>
      </c>
      <c r="L148" s="2">
        <f t="shared" si="48"/>
        <v>6</v>
      </c>
      <c r="N148" s="4">
        <f t="shared" si="45"/>
        <v>0</v>
      </c>
    </row>
    <row r="149" s="2" customFormat="1" ht="24" customHeight="1" spans="1:14">
      <c r="A149" s="173" t="s">
        <v>497</v>
      </c>
      <c r="B149" s="87" t="s">
        <v>840</v>
      </c>
      <c r="C149" s="21" t="s">
        <v>1781</v>
      </c>
      <c r="D149" s="174">
        <v>302.870232</v>
      </c>
      <c r="E149" s="174">
        <v>302.870232</v>
      </c>
      <c r="F149" s="28" t="s">
        <v>1829</v>
      </c>
      <c r="G149" s="174">
        <f>SUMIFS('[1]执行（最新）'!J:J,'[1]执行（最新）'!AJ:AJ,1,'[1]执行（最新）'!B:B,B149,'[1]执行（最新）'!N:N,A149)/10000</f>
        <v>243.132635</v>
      </c>
      <c r="H149" s="174">
        <f t="shared" ref="H149:H153" si="51">K149-G149</f>
        <v>-5.88308699999996</v>
      </c>
      <c r="I149" s="26">
        <f t="shared" ref="I149:I153" si="52">D149-K149+J149</f>
        <v>65.620684</v>
      </c>
      <c r="J149" s="26"/>
      <c r="K149" s="26">
        <v>237.249548</v>
      </c>
      <c r="L149" s="2">
        <f t="shared" si="48"/>
        <v>6</v>
      </c>
      <c r="M149" s="2">
        <v>18.41</v>
      </c>
      <c r="N149" s="4">
        <f t="shared" si="45"/>
        <v>0</v>
      </c>
    </row>
    <row r="150" s="2" customFormat="1" ht="24" customHeight="1" spans="1:14">
      <c r="A150" s="173" t="s">
        <v>497</v>
      </c>
      <c r="B150" s="87" t="s">
        <v>840</v>
      </c>
      <c r="C150" s="21" t="s">
        <v>1782</v>
      </c>
      <c r="D150" s="174">
        <v>43.623615</v>
      </c>
      <c r="E150" s="174">
        <v>43.623615</v>
      </c>
      <c r="F150" s="28"/>
      <c r="G150" s="174">
        <f>SUMIFS('[1]执行（最新）'!J:J,'[1]执行（最新）'!AJ:AJ,2,'[1]执行（最新）'!B:B,B150,'[1]执行（最新）'!N:N,A150)/10000</f>
        <v>25.30998</v>
      </c>
      <c r="H150" s="174">
        <f t="shared" si="51"/>
        <v>2.5036355</v>
      </c>
      <c r="I150" s="26">
        <f t="shared" si="52"/>
        <v>15.8099995</v>
      </c>
      <c r="J150" s="26"/>
      <c r="K150" s="26">
        <v>27.8136155</v>
      </c>
      <c r="L150" s="2">
        <f t="shared" si="48"/>
        <v>6</v>
      </c>
      <c r="N150" s="4">
        <f t="shared" si="45"/>
        <v>0</v>
      </c>
    </row>
    <row r="151" s="2" customFormat="1" ht="24" customHeight="1" spans="1:14">
      <c r="A151" s="169" t="s">
        <v>1216</v>
      </c>
      <c r="B151" s="169" t="s">
        <v>1216</v>
      </c>
      <c r="C151" s="170" t="s">
        <v>1623</v>
      </c>
      <c r="D151" s="171">
        <f>SUM(D152:D153)</f>
        <v>945.201058</v>
      </c>
      <c r="E151" s="171">
        <f>SUM(E152:E153)</f>
        <v>945.201058</v>
      </c>
      <c r="F151" s="172"/>
      <c r="G151" s="171">
        <f>SUM(G152:G153)</f>
        <v>779.557336</v>
      </c>
      <c r="H151" s="171">
        <f>SUM(H152:H153)</f>
        <v>-45.9982642499999</v>
      </c>
      <c r="I151" s="171">
        <f>SUM(I152:I153)</f>
        <v>211.64198625</v>
      </c>
      <c r="J151" s="171">
        <f>SUM(J152:J153)</f>
        <v>0</v>
      </c>
      <c r="K151" s="171">
        <v>733.55907175</v>
      </c>
      <c r="L151" s="2">
        <f t="shared" si="48"/>
        <v>6</v>
      </c>
      <c r="N151" s="4">
        <f t="shared" si="45"/>
        <v>0</v>
      </c>
    </row>
    <row r="152" s="2" customFormat="1" ht="24" customHeight="1" spans="1:14">
      <c r="A152" s="173" t="s">
        <v>674</v>
      </c>
      <c r="B152" s="87" t="s">
        <v>842</v>
      </c>
      <c r="C152" s="21" t="s">
        <v>1781</v>
      </c>
      <c r="D152" s="174">
        <v>848.127737</v>
      </c>
      <c r="E152" s="174">
        <v>848.127737</v>
      </c>
      <c r="F152" s="28" t="s">
        <v>1830</v>
      </c>
      <c r="G152" s="174">
        <f>SUMIFS('[1]执行（最新）'!J:J,'[1]执行（最新）'!AJ:AJ,1,'[1]执行（最新）'!B:B,B152,'[1]执行（最新）'!N:N,A152)/10000</f>
        <v>712.747821</v>
      </c>
      <c r="H152" s="174">
        <f t="shared" si="51"/>
        <v>-54.0020699999999</v>
      </c>
      <c r="I152" s="26">
        <f t="shared" si="52"/>
        <v>189.381986</v>
      </c>
      <c r="J152" s="26"/>
      <c r="K152" s="26">
        <v>658.745751</v>
      </c>
      <c r="L152" s="2">
        <f t="shared" si="48"/>
        <v>6</v>
      </c>
      <c r="M152" s="2">
        <v>48.81</v>
      </c>
      <c r="N152" s="4">
        <f t="shared" si="45"/>
        <v>0</v>
      </c>
    </row>
    <row r="153" s="2" customFormat="1" ht="24" customHeight="1" spans="1:14">
      <c r="A153" s="173" t="s">
        <v>674</v>
      </c>
      <c r="B153" s="87" t="s">
        <v>842</v>
      </c>
      <c r="C153" s="21" t="s">
        <v>1782</v>
      </c>
      <c r="D153" s="174">
        <v>97.073321</v>
      </c>
      <c r="E153" s="174">
        <v>97.073321</v>
      </c>
      <c r="F153" s="28"/>
      <c r="G153" s="174">
        <f>SUMIFS('[1]执行（最新）'!J:J,'[1]执行（最新）'!AJ:AJ,2,'[1]执行（最新）'!B:B,B153,'[1]执行（最新）'!N:N,A153)/10000</f>
        <v>66.809515</v>
      </c>
      <c r="H153" s="174">
        <f t="shared" si="51"/>
        <v>8.00380575000001</v>
      </c>
      <c r="I153" s="26">
        <f t="shared" si="52"/>
        <v>22.26000025</v>
      </c>
      <c r="J153" s="26"/>
      <c r="K153" s="26">
        <v>74.81332075</v>
      </c>
      <c r="L153" s="2">
        <f t="shared" si="48"/>
        <v>6</v>
      </c>
      <c r="N153" s="4">
        <f t="shared" si="45"/>
        <v>0</v>
      </c>
    </row>
    <row r="154" s="2" customFormat="1" ht="24" customHeight="1" spans="1:14">
      <c r="A154" s="169" t="s">
        <v>1216</v>
      </c>
      <c r="B154" s="169" t="s">
        <v>1216</v>
      </c>
      <c r="C154" s="170" t="s">
        <v>1629</v>
      </c>
      <c r="D154" s="171">
        <f>SUM(D155:D156)</f>
        <v>249.935603</v>
      </c>
      <c r="E154" s="171">
        <f>SUM(E155:E156)</f>
        <v>249.935603</v>
      </c>
      <c r="F154" s="172"/>
      <c r="G154" s="171">
        <f>SUM(G155:G156)</f>
        <v>169.899691</v>
      </c>
      <c r="H154" s="171">
        <f>SUM(H155:H156)</f>
        <v>-2.89814099999998</v>
      </c>
      <c r="I154" s="171">
        <f>SUM(I155:I156)</f>
        <v>82.934053</v>
      </c>
      <c r="J154" s="171">
        <f>SUM(J155:J156)</f>
        <v>0</v>
      </c>
      <c r="K154" s="171">
        <v>167.00155</v>
      </c>
      <c r="L154" s="2">
        <f t="shared" si="48"/>
        <v>6</v>
      </c>
      <c r="N154" s="4">
        <f t="shared" si="45"/>
        <v>0</v>
      </c>
    </row>
    <row r="155" s="2" customFormat="1" ht="24" customHeight="1" spans="1:14">
      <c r="A155" s="173" t="s">
        <v>674</v>
      </c>
      <c r="B155" s="87" t="s">
        <v>844</v>
      </c>
      <c r="C155" s="21" t="s">
        <v>1781</v>
      </c>
      <c r="D155" s="174">
        <v>241.149399</v>
      </c>
      <c r="E155" s="174">
        <v>241.149399</v>
      </c>
      <c r="F155" s="28" t="s">
        <v>1831</v>
      </c>
      <c r="G155" s="174">
        <f>SUMIFS('[1]执行（最新）'!J:J,'[1]执行（最新）'!AJ:AJ,1,'[1]执行（最新）'!B:B,B155,'[1]执行（最新）'!N:N,A155)/10000</f>
        <v>163.266487</v>
      </c>
      <c r="H155" s="174">
        <f t="shared" ref="H155:H160" si="53">K155-G155</f>
        <v>-8.56493699999999</v>
      </c>
      <c r="I155" s="26">
        <f t="shared" ref="I155:I160" si="54">D155-K155+J155</f>
        <v>86.447849</v>
      </c>
      <c r="J155" s="26"/>
      <c r="K155" s="26">
        <v>154.70155</v>
      </c>
      <c r="L155" s="2">
        <f t="shared" si="48"/>
        <v>6</v>
      </c>
      <c r="M155" s="2">
        <v>10.98</v>
      </c>
      <c r="N155" s="4">
        <f t="shared" si="45"/>
        <v>0</v>
      </c>
    </row>
    <row r="156" s="2" customFormat="1" ht="24" customHeight="1" spans="1:14">
      <c r="A156" s="173" t="s">
        <v>674</v>
      </c>
      <c r="B156" s="87" t="s">
        <v>844</v>
      </c>
      <c r="C156" s="21" t="s">
        <v>1782</v>
      </c>
      <c r="D156" s="174">
        <v>8.786204</v>
      </c>
      <c r="E156" s="174">
        <v>8.786204</v>
      </c>
      <c r="F156" s="28"/>
      <c r="G156" s="174">
        <f>SUMIFS('[1]执行（最新）'!J:J,'[1]执行（最新）'!AJ:AJ,2,'[1]执行（最新）'!B:B,B156,'[1]执行（最新）'!N:N,A156)/10000</f>
        <v>6.633204</v>
      </c>
      <c r="H156" s="174">
        <f t="shared" si="53"/>
        <v>5.666796</v>
      </c>
      <c r="I156" s="26">
        <f t="shared" si="54"/>
        <v>-3.513796</v>
      </c>
      <c r="J156" s="26"/>
      <c r="K156" s="26">
        <v>12.3</v>
      </c>
      <c r="L156" s="2">
        <f t="shared" si="48"/>
        <v>6</v>
      </c>
      <c r="N156" s="4">
        <f t="shared" si="45"/>
        <v>0</v>
      </c>
    </row>
    <row r="157" s="2" customFormat="1" ht="24" customHeight="1" spans="1:14">
      <c r="A157" s="165" t="s">
        <v>1216</v>
      </c>
      <c r="B157" s="165" t="s">
        <v>1216</v>
      </c>
      <c r="C157" s="166" t="s">
        <v>755</v>
      </c>
      <c r="D157" s="167">
        <f>D158+D161+D164+D167+D170+D173+D176+D179+D182+D185+D188</f>
        <v>22543.96006</v>
      </c>
      <c r="E157" s="167">
        <f>E158+E161+E164+E167+E170+E173+E176+E179+E182+E185+E188</f>
        <v>22242.563129</v>
      </c>
      <c r="F157" s="168"/>
      <c r="G157" s="167">
        <f>G158+G161+G164+G167+G170+G173+G176+G179+G182+G185+G188</f>
        <v>16143.453668</v>
      </c>
      <c r="H157" s="167">
        <f>H158+H161+H164+H167+H170+H173+H176+H179+H182+H185+H188</f>
        <v>-460.890498000001</v>
      </c>
      <c r="I157" s="167">
        <f>I158+I161+I164+I167+I170+I173+I176+I179+I182+I185+I188</f>
        <v>6941.248019</v>
      </c>
      <c r="J157" s="167">
        <f>J158+J161+J164+J167+J170+J173+J176+J179+J182+J185+J188</f>
        <v>0</v>
      </c>
      <c r="K157" s="167">
        <v>15682.56317</v>
      </c>
      <c r="L157" s="2">
        <f t="shared" si="48"/>
        <v>6</v>
      </c>
      <c r="N157" s="4">
        <f t="shared" si="45"/>
        <v>-301.396930999996</v>
      </c>
    </row>
    <row r="158" s="2" customFormat="1" ht="24" customHeight="1" spans="1:14">
      <c r="A158" s="169" t="s">
        <v>1216</v>
      </c>
      <c r="B158" s="169" t="s">
        <v>1216</v>
      </c>
      <c r="C158" s="170" t="s">
        <v>1630</v>
      </c>
      <c r="D158" s="171">
        <f>SUM(D159:D160)</f>
        <v>1099.534639</v>
      </c>
      <c r="E158" s="171">
        <f>SUM(E159:E160)</f>
        <v>1433.136454</v>
      </c>
      <c r="F158" s="172"/>
      <c r="G158" s="171">
        <f>SUM(G159:G160)</f>
        <v>969.159383</v>
      </c>
      <c r="H158" s="171">
        <f>SUM(H159:H160)</f>
        <v>21.1375520000001</v>
      </c>
      <c r="I158" s="171">
        <f>SUM(I159:I160)</f>
        <v>109.237704</v>
      </c>
      <c r="J158" s="171">
        <f>SUM(J159:J160)</f>
        <v>0</v>
      </c>
      <c r="K158" s="171">
        <v>990.296935</v>
      </c>
      <c r="L158" s="2">
        <f t="shared" si="48"/>
        <v>6</v>
      </c>
      <c r="N158" s="4">
        <f t="shared" si="45"/>
        <v>333.601815</v>
      </c>
    </row>
    <row r="159" s="2" customFormat="1" ht="24" customHeight="1" spans="1:14">
      <c r="A159" s="87" t="s">
        <v>257</v>
      </c>
      <c r="B159" s="87" t="s">
        <v>846</v>
      </c>
      <c r="C159" s="21" t="s">
        <v>1781</v>
      </c>
      <c r="D159" s="174">
        <v>1066.398185</v>
      </c>
      <c r="E159" s="174">
        <v>1400</v>
      </c>
      <c r="F159" s="28" t="s">
        <v>1832</v>
      </c>
      <c r="G159" s="174">
        <f>SUMIFS('[1]执行（最新）'!J:J,'[1]执行（最新）'!AJ:AJ,1,'[1]执行（最新）'!B:B,B159,'[1]执行（最新）'!N:N,A159)/10000</f>
        <v>947.942683</v>
      </c>
      <c r="H159" s="174">
        <f t="shared" si="53"/>
        <v>20.3842520000001</v>
      </c>
      <c r="I159" s="26">
        <f t="shared" si="54"/>
        <v>98.07125</v>
      </c>
      <c r="J159" s="26"/>
      <c r="K159" s="26">
        <v>968.326935</v>
      </c>
      <c r="L159" s="2">
        <f t="shared" si="48"/>
        <v>6</v>
      </c>
      <c r="M159" s="2">
        <v>92.96</v>
      </c>
      <c r="N159" s="4">
        <f t="shared" si="45"/>
        <v>333.601815</v>
      </c>
    </row>
    <row r="160" s="2" customFormat="1" ht="24" customHeight="1" spans="1:14">
      <c r="A160" s="87" t="s">
        <v>257</v>
      </c>
      <c r="B160" s="87" t="s">
        <v>846</v>
      </c>
      <c r="C160" s="21" t="s">
        <v>1782</v>
      </c>
      <c r="D160" s="174">
        <v>33.136454</v>
      </c>
      <c r="E160" s="174">
        <v>33.136454</v>
      </c>
      <c r="F160" s="28"/>
      <c r="G160" s="174">
        <f>SUMIFS('[1]执行（最新）'!J:J,'[1]执行（最新）'!AJ:AJ,2,'[1]执行（最新）'!B:B,B160,'[1]执行（最新）'!N:N,A160)/10000</f>
        <v>21.2167</v>
      </c>
      <c r="H160" s="174">
        <f t="shared" si="53"/>
        <v>0.753299999999999</v>
      </c>
      <c r="I160" s="26">
        <f t="shared" si="54"/>
        <v>11.166454</v>
      </c>
      <c r="J160" s="26"/>
      <c r="K160" s="26">
        <v>21.97</v>
      </c>
      <c r="L160" s="2">
        <f t="shared" si="48"/>
        <v>6</v>
      </c>
      <c r="N160" s="4">
        <f t="shared" si="45"/>
        <v>0</v>
      </c>
    </row>
    <row r="161" s="2" customFormat="1" ht="24" customHeight="1" spans="1:14">
      <c r="A161" s="169" t="s">
        <v>1216</v>
      </c>
      <c r="B161" s="169" t="s">
        <v>1216</v>
      </c>
      <c r="C161" s="170" t="s">
        <v>1631</v>
      </c>
      <c r="D161" s="171">
        <f>SUM(D162:D163)</f>
        <v>1208.635616</v>
      </c>
      <c r="E161" s="171">
        <f>SUM(E162:E163)</f>
        <v>1336.053859</v>
      </c>
      <c r="F161" s="172"/>
      <c r="G161" s="171">
        <f>SUM(G162:G163)</f>
        <v>940.346888</v>
      </c>
      <c r="H161" s="171">
        <f>SUM(H162:H163)</f>
        <v>42.6109840000001</v>
      </c>
      <c r="I161" s="171">
        <f>SUM(I162:I163)</f>
        <v>225.677744</v>
      </c>
      <c r="J161" s="171">
        <f>SUM(J162:J163)</f>
        <v>0</v>
      </c>
      <c r="K161" s="171">
        <v>982.957872</v>
      </c>
      <c r="L161" s="2">
        <f t="shared" si="48"/>
        <v>6</v>
      </c>
      <c r="N161" s="4">
        <f t="shared" si="45"/>
        <v>127.418243</v>
      </c>
    </row>
    <row r="162" s="2" customFormat="1" ht="24" customHeight="1" spans="1:14">
      <c r="A162" s="87" t="s">
        <v>257</v>
      </c>
      <c r="B162" s="182" t="s">
        <v>848</v>
      </c>
      <c r="C162" s="21" t="s">
        <v>1781</v>
      </c>
      <c r="D162" s="174">
        <v>1172.581757</v>
      </c>
      <c r="E162" s="174">
        <v>1300</v>
      </c>
      <c r="F162" s="28" t="s">
        <v>1833</v>
      </c>
      <c r="G162" s="174">
        <f>SUMIFS('[1]执行（最新）'!J:J,'[1]执行（最新）'!AJ:AJ,1,'[1]执行（最新）'!B:B,B162,'[1]执行（最新）'!N:N,A162)/10000</f>
        <v>929.146888</v>
      </c>
      <c r="H162" s="174">
        <f t="shared" ref="H162:H166" si="55">K162-G162</f>
        <v>7.15098400000011</v>
      </c>
      <c r="I162" s="26">
        <f t="shared" ref="I162:I166" si="56">D162-K162+J162</f>
        <v>236.283885</v>
      </c>
      <c r="J162" s="26"/>
      <c r="K162" s="26">
        <v>936.297872</v>
      </c>
      <c r="L162" s="2">
        <f t="shared" si="48"/>
        <v>6</v>
      </c>
      <c r="M162" s="2">
        <v>104.06</v>
      </c>
      <c r="N162" s="4">
        <f t="shared" si="45"/>
        <v>127.418243</v>
      </c>
    </row>
    <row r="163" s="2" customFormat="1" ht="24" customHeight="1" spans="1:14">
      <c r="A163" s="87" t="s">
        <v>257</v>
      </c>
      <c r="B163" s="182" t="s">
        <v>848</v>
      </c>
      <c r="C163" s="21" t="s">
        <v>1782</v>
      </c>
      <c r="D163" s="174">
        <v>36.053859</v>
      </c>
      <c r="E163" s="174">
        <v>36.053859</v>
      </c>
      <c r="F163" s="28"/>
      <c r="G163" s="174">
        <f>SUMIFS('[1]执行（最新）'!J:J,'[1]执行（最新）'!AJ:AJ,2,'[1]执行（最新）'!B:B,B163,'[1]执行（最新）'!N:N,A163)/10000</f>
        <v>11.2</v>
      </c>
      <c r="H163" s="174">
        <f t="shared" si="55"/>
        <v>35.46</v>
      </c>
      <c r="I163" s="26">
        <f t="shared" si="56"/>
        <v>-10.606141</v>
      </c>
      <c r="J163" s="26"/>
      <c r="K163" s="26">
        <v>46.66</v>
      </c>
      <c r="L163" s="2">
        <f t="shared" si="48"/>
        <v>6</v>
      </c>
      <c r="N163" s="4">
        <f t="shared" si="45"/>
        <v>0</v>
      </c>
    </row>
    <row r="164" s="2" customFormat="1" ht="24" customHeight="1" spans="1:14">
      <c r="A164" s="169" t="s">
        <v>1216</v>
      </c>
      <c r="B164" s="169" t="s">
        <v>1216</v>
      </c>
      <c r="C164" s="170" t="s">
        <v>1634</v>
      </c>
      <c r="D164" s="171">
        <f>SUM(D165:D166)</f>
        <v>1748.159386</v>
      </c>
      <c r="E164" s="171">
        <f>SUM(E165:E166)</f>
        <v>1753.457</v>
      </c>
      <c r="F164" s="172"/>
      <c r="G164" s="171">
        <f>SUM(G165:G166)</f>
        <v>1289.086747</v>
      </c>
      <c r="H164" s="171">
        <f>SUM(H165:H166)</f>
        <v>-81.6498220000002</v>
      </c>
      <c r="I164" s="171">
        <f>SUM(I165:I166)</f>
        <v>540.722461</v>
      </c>
      <c r="J164" s="171">
        <f>SUM(J165:J166)</f>
        <v>0</v>
      </c>
      <c r="K164" s="171">
        <v>1207.436925</v>
      </c>
      <c r="L164" s="2">
        <f t="shared" si="48"/>
        <v>6</v>
      </c>
      <c r="N164" s="4">
        <f t="shared" si="45"/>
        <v>5.29761400000007</v>
      </c>
    </row>
    <row r="165" s="2" customFormat="1" ht="24" customHeight="1" spans="1:14">
      <c r="A165" s="87" t="s">
        <v>257</v>
      </c>
      <c r="B165" s="87" t="s">
        <v>850</v>
      </c>
      <c r="C165" s="21" t="s">
        <v>1781</v>
      </c>
      <c r="D165" s="174">
        <v>1694.702386</v>
      </c>
      <c r="E165" s="174">
        <v>1700</v>
      </c>
      <c r="F165" s="28" t="s">
        <v>1834</v>
      </c>
      <c r="G165" s="174">
        <f>SUMIFS('[1]执行（最新）'!J:J,'[1]执行（最新）'!AJ:AJ,1,'[1]执行（最新）'!B:B,B165,'[1]执行（最新）'!N:N,A165)/10000</f>
        <v>1260.650547</v>
      </c>
      <c r="H165" s="174">
        <f t="shared" si="55"/>
        <v>-88.2536220000002</v>
      </c>
      <c r="I165" s="26">
        <f t="shared" si="56"/>
        <v>522.305461</v>
      </c>
      <c r="J165" s="26"/>
      <c r="K165" s="26">
        <v>1172.396925</v>
      </c>
      <c r="L165" s="2">
        <f t="shared" si="48"/>
        <v>6</v>
      </c>
      <c r="M165" s="2">
        <v>121.69</v>
      </c>
      <c r="N165" s="4">
        <f t="shared" si="45"/>
        <v>5.29761400000007</v>
      </c>
    </row>
    <row r="166" s="2" customFormat="1" ht="24" customHeight="1" spans="1:14">
      <c r="A166" s="87" t="s">
        <v>257</v>
      </c>
      <c r="B166" s="87" t="s">
        <v>850</v>
      </c>
      <c r="C166" s="21" t="s">
        <v>1782</v>
      </c>
      <c r="D166" s="174">
        <v>53.457</v>
      </c>
      <c r="E166" s="174">
        <v>53.457</v>
      </c>
      <c r="F166" s="28"/>
      <c r="G166" s="174">
        <f>SUMIFS('[1]执行（最新）'!J:J,'[1]执行（最新）'!AJ:AJ,2,'[1]执行（最新）'!B:B,B166,'[1]执行（最新）'!N:N,A166)/10000</f>
        <v>28.4362</v>
      </c>
      <c r="H166" s="174">
        <f t="shared" si="55"/>
        <v>6.6038</v>
      </c>
      <c r="I166" s="26">
        <f t="shared" si="56"/>
        <v>18.417</v>
      </c>
      <c r="J166" s="26"/>
      <c r="K166" s="26">
        <v>35.04</v>
      </c>
      <c r="L166" s="2">
        <f t="shared" si="48"/>
        <v>6</v>
      </c>
      <c r="N166" s="4">
        <f t="shared" si="45"/>
        <v>0</v>
      </c>
    </row>
    <row r="167" s="2" customFormat="1" ht="24" customHeight="1" spans="1:14">
      <c r="A167" s="169" t="s">
        <v>1216</v>
      </c>
      <c r="B167" s="169" t="s">
        <v>1216</v>
      </c>
      <c r="C167" s="170" t="s">
        <v>1636</v>
      </c>
      <c r="D167" s="171">
        <f>SUM(D168:D169)</f>
        <v>716.319232</v>
      </c>
      <c r="E167" s="171">
        <f>SUM(E168:E169)</f>
        <v>722.780248</v>
      </c>
      <c r="F167" s="172"/>
      <c r="G167" s="171">
        <f>SUM(G168:G169)</f>
        <v>499.230294</v>
      </c>
      <c r="H167" s="171">
        <f>SUM(H168:H169)</f>
        <v>10.157465</v>
      </c>
      <c r="I167" s="171">
        <f>SUM(I168:I169)</f>
        <v>206.931473</v>
      </c>
      <c r="J167" s="171">
        <f>SUM(J168:J169)</f>
        <v>0</v>
      </c>
      <c r="K167" s="171">
        <v>509.387759</v>
      </c>
      <c r="L167" s="2">
        <f t="shared" si="48"/>
        <v>6</v>
      </c>
      <c r="N167" s="4">
        <f t="shared" si="45"/>
        <v>6.46101599999997</v>
      </c>
    </row>
    <row r="168" s="2" customFormat="1" ht="24" customHeight="1" spans="1:14">
      <c r="A168" s="87" t="s">
        <v>257</v>
      </c>
      <c r="B168" s="87" t="s">
        <v>852</v>
      </c>
      <c r="C168" s="21" t="s">
        <v>1781</v>
      </c>
      <c r="D168" s="174">
        <v>693.538984</v>
      </c>
      <c r="E168" s="174">
        <v>700</v>
      </c>
      <c r="F168" s="28" t="s">
        <v>1835</v>
      </c>
      <c r="G168" s="174">
        <f>SUMIFS('[1]执行（最新）'!J:J,'[1]执行（最新）'!AJ:AJ,1,'[1]执行（最新）'!B:B,B168,'[1]执行（最新）'!N:N,A168)/10000</f>
        <v>488.298294</v>
      </c>
      <c r="H168" s="174">
        <f t="shared" ref="H168:H172" si="57">K168-G168</f>
        <v>4.33946499999996</v>
      </c>
      <c r="I168" s="26">
        <f t="shared" ref="I168:I172" si="58">D168-K168+J168</f>
        <v>200.901225</v>
      </c>
      <c r="J168" s="26"/>
      <c r="K168" s="26">
        <v>492.637759</v>
      </c>
      <c r="L168" s="2">
        <f t="shared" si="48"/>
        <v>6</v>
      </c>
      <c r="M168" s="2">
        <v>50.22</v>
      </c>
      <c r="N168" s="4">
        <f t="shared" si="45"/>
        <v>6.46101599999997</v>
      </c>
    </row>
    <row r="169" s="2" customFormat="1" ht="24" customHeight="1" spans="1:14">
      <c r="A169" s="87" t="s">
        <v>257</v>
      </c>
      <c r="B169" s="87" t="s">
        <v>852</v>
      </c>
      <c r="C169" s="21" t="s">
        <v>1782</v>
      </c>
      <c r="D169" s="174">
        <v>22.780248</v>
      </c>
      <c r="E169" s="174">
        <v>22.780248</v>
      </c>
      <c r="F169" s="28"/>
      <c r="G169" s="174">
        <f>SUMIFS('[1]执行（最新）'!J:J,'[1]执行（最新）'!AJ:AJ,2,'[1]执行（最新）'!B:B,B169,'[1]执行（最新）'!N:N,A169)/10000</f>
        <v>10.932</v>
      </c>
      <c r="H169" s="174">
        <f t="shared" si="57"/>
        <v>5.818</v>
      </c>
      <c r="I169" s="26">
        <f t="shared" si="58"/>
        <v>6.030248</v>
      </c>
      <c r="J169" s="26"/>
      <c r="K169" s="26">
        <v>16.75</v>
      </c>
      <c r="L169" s="2">
        <f t="shared" si="48"/>
        <v>6</v>
      </c>
      <c r="N169" s="4">
        <f t="shared" si="45"/>
        <v>0</v>
      </c>
    </row>
    <row r="170" s="2" customFormat="1" ht="24" customHeight="1" spans="1:14">
      <c r="A170" s="169" t="s">
        <v>1216</v>
      </c>
      <c r="B170" s="169" t="s">
        <v>1216</v>
      </c>
      <c r="C170" s="183" t="s">
        <v>1637</v>
      </c>
      <c r="D170" s="171">
        <f>SUM(D171:D172)</f>
        <v>900.442382</v>
      </c>
      <c r="E170" s="171">
        <f>SUM(E171:E172)</f>
        <v>827.711446</v>
      </c>
      <c r="F170" s="172"/>
      <c r="G170" s="171">
        <f>SUM(G171:G172)</f>
        <v>566.245673</v>
      </c>
      <c r="H170" s="171">
        <f>SUM(H171:H172)</f>
        <v>-9.08581499999998</v>
      </c>
      <c r="I170" s="171">
        <f>SUM(I171:I172)</f>
        <v>343.282524</v>
      </c>
      <c r="J170" s="171">
        <f>SUM(J171:J172)</f>
        <v>0</v>
      </c>
      <c r="K170" s="171">
        <v>557.159858</v>
      </c>
      <c r="L170" s="2">
        <f t="shared" si="48"/>
        <v>6</v>
      </c>
      <c r="N170" s="4">
        <f t="shared" si="45"/>
        <v>-72.730936</v>
      </c>
    </row>
    <row r="171" s="2" customFormat="1" ht="24" customHeight="1" spans="1:14">
      <c r="A171" s="87" t="s">
        <v>257</v>
      </c>
      <c r="B171" s="87" t="s">
        <v>854</v>
      </c>
      <c r="C171" s="21" t="s">
        <v>1781</v>
      </c>
      <c r="D171" s="174">
        <v>872.730936</v>
      </c>
      <c r="E171" s="174">
        <v>800</v>
      </c>
      <c r="F171" s="28" t="s">
        <v>1836</v>
      </c>
      <c r="G171" s="174">
        <f>SUMIFS('[1]执行（最新）'!J:J,'[1]执行（最新）'!AJ:AJ,1,'[1]执行（最新）'!B:B,B171,'[1]执行（最新）'!N:N,A171)/10000</f>
        <v>555.465673</v>
      </c>
      <c r="H171" s="174">
        <f t="shared" si="57"/>
        <v>-12.755815</v>
      </c>
      <c r="I171" s="26">
        <f t="shared" si="58"/>
        <v>330.021078</v>
      </c>
      <c r="J171" s="26"/>
      <c r="K171" s="26">
        <v>542.709858</v>
      </c>
      <c r="L171" s="2">
        <f t="shared" si="48"/>
        <v>6</v>
      </c>
      <c r="M171" s="2">
        <v>54.67</v>
      </c>
      <c r="N171" s="4">
        <f t="shared" si="45"/>
        <v>-72.730936</v>
      </c>
    </row>
    <row r="172" s="2" customFormat="1" ht="24" customHeight="1" spans="1:14">
      <c r="A172" s="87" t="s">
        <v>257</v>
      </c>
      <c r="B172" s="87" t="s">
        <v>854</v>
      </c>
      <c r="C172" s="21" t="s">
        <v>1782</v>
      </c>
      <c r="D172" s="174">
        <v>27.711446</v>
      </c>
      <c r="E172" s="174">
        <v>27.711446</v>
      </c>
      <c r="F172" s="175"/>
      <c r="G172" s="174">
        <f>SUMIFS('[1]执行（最新）'!J:J,'[1]执行（最新）'!AJ:AJ,2,'[1]执行（最新）'!B:B,B172,'[1]执行（最新）'!N:N,A172)/10000</f>
        <v>10.78</v>
      </c>
      <c r="H172" s="174">
        <f t="shared" si="57"/>
        <v>3.67</v>
      </c>
      <c r="I172" s="26">
        <f t="shared" si="58"/>
        <v>13.261446</v>
      </c>
      <c r="J172" s="26"/>
      <c r="K172" s="26">
        <v>14.45</v>
      </c>
      <c r="L172" s="2">
        <f t="shared" si="48"/>
        <v>6</v>
      </c>
      <c r="N172" s="4">
        <f t="shared" si="45"/>
        <v>0</v>
      </c>
    </row>
    <row r="173" s="2" customFormat="1" ht="24" customHeight="1" spans="1:14">
      <c r="A173" s="169" t="s">
        <v>1216</v>
      </c>
      <c r="B173" s="184" t="s">
        <v>1216</v>
      </c>
      <c r="C173" s="183" t="s">
        <v>1640</v>
      </c>
      <c r="D173" s="171">
        <f>SUM(D174:D175)</f>
        <v>932.308118</v>
      </c>
      <c r="E173" s="171">
        <f>SUM(E174:E175)</f>
        <v>978.709806</v>
      </c>
      <c r="F173" s="185"/>
      <c r="G173" s="171">
        <f>SUM(G174:G175)</f>
        <v>707.339846</v>
      </c>
      <c r="H173" s="171">
        <f>SUM(H174:H175)</f>
        <v>-33.3626540000001</v>
      </c>
      <c r="I173" s="171">
        <f>SUM(I174:I175)</f>
        <v>258.330926</v>
      </c>
      <c r="J173" s="171">
        <f>SUM(J174:J175)</f>
        <v>0</v>
      </c>
      <c r="K173" s="171">
        <v>673.977192</v>
      </c>
      <c r="L173" s="2">
        <f t="shared" si="48"/>
        <v>6</v>
      </c>
      <c r="N173" s="4">
        <f t="shared" si="45"/>
        <v>46.401688</v>
      </c>
    </row>
    <row r="174" s="2" customFormat="1" ht="24" customHeight="1" spans="1:14">
      <c r="A174" s="87" t="s">
        <v>257</v>
      </c>
      <c r="B174" s="87" t="s">
        <v>856</v>
      </c>
      <c r="C174" s="21" t="s">
        <v>1781</v>
      </c>
      <c r="D174" s="174">
        <v>903.598312</v>
      </c>
      <c r="E174" s="174">
        <v>950</v>
      </c>
      <c r="F174" s="28" t="s">
        <v>1837</v>
      </c>
      <c r="G174" s="174">
        <f>SUMIFS('[1]执行（最新）'!J:J,'[1]执行（最新）'!AJ:AJ,1,'[1]执行（最新）'!B:B,B174,'[1]执行（最新）'!N:N,A174)/10000</f>
        <v>694.519291</v>
      </c>
      <c r="H174" s="174">
        <f t="shared" ref="H174:H178" si="59">K174-G174</f>
        <v>-39.7120990000001</v>
      </c>
      <c r="I174" s="26">
        <f t="shared" ref="I174:I178" si="60">D174-K174+J174</f>
        <v>248.79112</v>
      </c>
      <c r="J174" s="26"/>
      <c r="K174" s="26">
        <v>654.807192</v>
      </c>
      <c r="L174" s="2">
        <f t="shared" si="48"/>
        <v>6</v>
      </c>
      <c r="M174" s="2">
        <v>64.78</v>
      </c>
      <c r="N174" s="4">
        <f t="shared" si="45"/>
        <v>46.401688</v>
      </c>
    </row>
    <row r="175" s="2" customFormat="1" ht="24" customHeight="1" spans="1:14">
      <c r="A175" s="87" t="s">
        <v>257</v>
      </c>
      <c r="B175" s="87" t="s">
        <v>856</v>
      </c>
      <c r="C175" s="21" t="s">
        <v>1782</v>
      </c>
      <c r="D175" s="174">
        <v>28.709806</v>
      </c>
      <c r="E175" s="174">
        <v>28.709806</v>
      </c>
      <c r="F175" s="175"/>
      <c r="G175" s="174">
        <f>SUMIFS('[1]执行（最新）'!J:J,'[1]执行（最新）'!AJ:AJ,2,'[1]执行（最新）'!B:B,B175,'[1]执行（最新）'!N:N,A175)/10000</f>
        <v>12.820555</v>
      </c>
      <c r="H175" s="174">
        <f t="shared" si="59"/>
        <v>6.349445</v>
      </c>
      <c r="I175" s="26">
        <f t="shared" si="60"/>
        <v>9.539806</v>
      </c>
      <c r="J175" s="26"/>
      <c r="K175" s="26">
        <v>19.17</v>
      </c>
      <c r="L175" s="2">
        <f t="shared" si="48"/>
        <v>6</v>
      </c>
      <c r="N175" s="4">
        <f t="shared" si="45"/>
        <v>0</v>
      </c>
    </row>
    <row r="176" s="2" customFormat="1" ht="24" customHeight="1" spans="1:14">
      <c r="A176" s="169" t="s">
        <v>1216</v>
      </c>
      <c r="B176" s="169" t="s">
        <v>1216</v>
      </c>
      <c r="C176" s="170" t="s">
        <v>1641</v>
      </c>
      <c r="D176" s="171">
        <f>SUM(D177:D178)</f>
        <v>2757.931428</v>
      </c>
      <c r="E176" s="171">
        <f>SUM(E177:E178)</f>
        <v>1754.608968</v>
      </c>
      <c r="F176" s="172"/>
      <c r="G176" s="171">
        <f>SUM(G177:G178)</f>
        <v>1292.620307</v>
      </c>
      <c r="H176" s="171">
        <f>SUM(H177:H178)</f>
        <v>-81.0529590000002</v>
      </c>
      <c r="I176" s="171">
        <f>SUM(I177:I178)</f>
        <v>1546.36408</v>
      </c>
      <c r="J176" s="171">
        <f>SUM(J177:J178)</f>
        <v>0</v>
      </c>
      <c r="K176" s="171">
        <v>1211.567348</v>
      </c>
      <c r="L176" s="2">
        <f t="shared" si="48"/>
        <v>6</v>
      </c>
      <c r="N176" s="4">
        <f t="shared" si="45"/>
        <v>-1003.32246</v>
      </c>
    </row>
    <row r="177" s="2" customFormat="1" ht="24" customHeight="1" spans="1:14">
      <c r="A177" s="87" t="s">
        <v>257</v>
      </c>
      <c r="B177" s="87" t="s">
        <v>858</v>
      </c>
      <c r="C177" s="21" t="s">
        <v>1781</v>
      </c>
      <c r="D177" s="174">
        <v>2703.32246</v>
      </c>
      <c r="E177" s="174">
        <v>1700</v>
      </c>
      <c r="F177" s="28" t="s">
        <v>1838</v>
      </c>
      <c r="G177" s="174">
        <f>SUMIFS('[1]执行（最新）'!J:J,'[1]执行（最新）'!AJ:AJ,1,'[1]执行（最新）'!B:B,B177,'[1]执行（最新）'!N:N,A177)/10000</f>
        <v>1270.085907</v>
      </c>
      <c r="H177" s="174">
        <f t="shared" si="59"/>
        <v>-90.8785590000002</v>
      </c>
      <c r="I177" s="26">
        <f t="shared" si="60"/>
        <v>1524.115112</v>
      </c>
      <c r="J177" s="26"/>
      <c r="K177" s="26">
        <v>1179.207348</v>
      </c>
      <c r="L177" s="2">
        <f t="shared" si="48"/>
        <v>6</v>
      </c>
      <c r="M177" s="2">
        <v>119.77</v>
      </c>
      <c r="N177" s="4">
        <f t="shared" si="45"/>
        <v>-1003.32246</v>
      </c>
    </row>
    <row r="178" s="2" customFormat="1" ht="24" customHeight="1" spans="1:14">
      <c r="A178" s="87" t="s">
        <v>257</v>
      </c>
      <c r="B178" s="87" t="s">
        <v>858</v>
      </c>
      <c r="C178" s="21" t="s">
        <v>1782</v>
      </c>
      <c r="D178" s="174">
        <v>54.608968</v>
      </c>
      <c r="E178" s="174">
        <v>54.608968</v>
      </c>
      <c r="F178" s="28"/>
      <c r="G178" s="174">
        <f>SUMIFS('[1]执行（最新）'!J:J,'[1]执行（最新）'!AJ:AJ,2,'[1]执行（最新）'!B:B,B178,'[1]执行（最新）'!N:N,A178)/10000</f>
        <v>22.5344</v>
      </c>
      <c r="H178" s="174">
        <f t="shared" si="59"/>
        <v>9.8256</v>
      </c>
      <c r="I178" s="26">
        <f t="shared" si="60"/>
        <v>22.248968</v>
      </c>
      <c r="J178" s="26"/>
      <c r="K178" s="26">
        <v>32.36</v>
      </c>
      <c r="L178" s="2">
        <f t="shared" si="48"/>
        <v>6</v>
      </c>
      <c r="N178" s="4">
        <f t="shared" si="45"/>
        <v>0</v>
      </c>
    </row>
    <row r="179" s="2" customFormat="1" ht="24" customHeight="1" spans="1:14">
      <c r="A179" s="169" t="s">
        <v>1216</v>
      </c>
      <c r="B179" s="169" t="s">
        <v>1216</v>
      </c>
      <c r="C179" s="170" t="s">
        <v>1642</v>
      </c>
      <c r="D179" s="171">
        <f>SUM(D180:D181)</f>
        <v>4254.215633</v>
      </c>
      <c r="E179" s="171">
        <f>SUM(E180:E181)</f>
        <v>4230.010208</v>
      </c>
      <c r="F179" s="172"/>
      <c r="G179" s="171">
        <f>SUM(G180:G181)</f>
        <v>2958.262951</v>
      </c>
      <c r="H179" s="171">
        <f>SUM(H180:H181)</f>
        <v>21.39236</v>
      </c>
      <c r="I179" s="171">
        <f>SUM(I180:I181)</f>
        <v>1274.560322</v>
      </c>
      <c r="J179" s="171">
        <f>SUM(J180:J181)</f>
        <v>0</v>
      </c>
      <c r="K179" s="171">
        <v>2979.655311</v>
      </c>
      <c r="L179" s="2">
        <f t="shared" si="48"/>
        <v>6</v>
      </c>
      <c r="N179" s="4">
        <f t="shared" si="45"/>
        <v>-24.2054250000001</v>
      </c>
    </row>
    <row r="180" s="2" customFormat="1" ht="24" customHeight="1" spans="1:14">
      <c r="A180" s="87" t="s">
        <v>255</v>
      </c>
      <c r="B180" s="87" t="s">
        <v>860</v>
      </c>
      <c r="C180" s="21" t="s">
        <v>1781</v>
      </c>
      <c r="D180" s="174">
        <v>4124.205425</v>
      </c>
      <c r="E180" s="174">
        <v>4100</v>
      </c>
      <c r="F180" s="28" t="s">
        <v>1839</v>
      </c>
      <c r="G180" s="174">
        <f>SUMIFS('[1]执行（最新）'!J:J,'[1]执行（最新）'!AJ:AJ,1,'[1]执行（最新）'!B:B,B180,'[1]执行（最新）'!N:N,A180)/10000</f>
        <v>2895.714251</v>
      </c>
      <c r="H180" s="174">
        <f t="shared" ref="H180:H184" si="61">K180-G180</f>
        <v>-1.66894000000002</v>
      </c>
      <c r="I180" s="26">
        <f t="shared" ref="I180:I184" si="62">D180-K180+J180</f>
        <v>1230.160114</v>
      </c>
      <c r="J180" s="26"/>
      <c r="K180" s="26">
        <v>2894.045311</v>
      </c>
      <c r="L180" s="2">
        <f t="shared" si="48"/>
        <v>6</v>
      </c>
      <c r="M180" s="2">
        <v>329.72</v>
      </c>
      <c r="N180" s="4">
        <f t="shared" si="45"/>
        <v>-24.2054250000001</v>
      </c>
    </row>
    <row r="181" s="2" customFormat="1" ht="24" customHeight="1" spans="1:14">
      <c r="A181" s="87" t="s">
        <v>255</v>
      </c>
      <c r="B181" s="87" t="s">
        <v>860</v>
      </c>
      <c r="C181" s="21" t="s">
        <v>1782</v>
      </c>
      <c r="D181" s="174">
        <v>130.010208</v>
      </c>
      <c r="E181" s="174">
        <v>130.010208</v>
      </c>
      <c r="F181" s="28"/>
      <c r="G181" s="174">
        <f>SUMIFS('[1]执行（最新）'!J:J,'[1]执行（最新）'!AJ:AJ,2,'[1]执行（最新）'!B:B,B181,'[1]执行（最新）'!N:N,A181)/10000</f>
        <v>62.5487</v>
      </c>
      <c r="H181" s="174">
        <f t="shared" si="61"/>
        <v>23.0613</v>
      </c>
      <c r="I181" s="26">
        <f t="shared" si="62"/>
        <v>44.400208</v>
      </c>
      <c r="J181" s="26"/>
      <c r="K181" s="26">
        <v>85.61</v>
      </c>
      <c r="L181" s="2">
        <f t="shared" si="48"/>
        <v>6</v>
      </c>
      <c r="N181" s="4">
        <f t="shared" si="45"/>
        <v>0</v>
      </c>
    </row>
    <row r="182" s="2" customFormat="1" ht="24" customHeight="1" spans="1:14">
      <c r="A182" s="169" t="s">
        <v>1216</v>
      </c>
      <c r="B182" s="169" t="s">
        <v>1216</v>
      </c>
      <c r="C182" s="170" t="s">
        <v>1643</v>
      </c>
      <c r="D182" s="171">
        <f>SUM(D183:D184)</f>
        <v>3260.603521</v>
      </c>
      <c r="E182" s="171">
        <f>SUM(E183:E184)</f>
        <v>3460.433906</v>
      </c>
      <c r="F182" s="172"/>
      <c r="G182" s="171">
        <f>SUM(G183:G184)</f>
        <v>2403.397635</v>
      </c>
      <c r="H182" s="171">
        <f>SUM(H183:H184)</f>
        <v>-44.1615220000001</v>
      </c>
      <c r="I182" s="171">
        <f>SUM(I183:I184)</f>
        <v>901.367408</v>
      </c>
      <c r="J182" s="171">
        <f>SUM(J183:J184)</f>
        <v>0</v>
      </c>
      <c r="K182" s="171">
        <v>2359.236113</v>
      </c>
      <c r="L182" s="2">
        <f t="shared" si="48"/>
        <v>6</v>
      </c>
      <c r="N182" s="4">
        <f t="shared" si="45"/>
        <v>199.830385</v>
      </c>
    </row>
    <row r="183" s="2" customFormat="1" ht="24" customHeight="1" spans="1:14">
      <c r="A183" s="87" t="s">
        <v>255</v>
      </c>
      <c r="B183" s="87" t="s">
        <v>862</v>
      </c>
      <c r="C183" s="21" t="s">
        <v>1781</v>
      </c>
      <c r="D183" s="174">
        <v>3150.169615</v>
      </c>
      <c r="E183" s="174">
        <v>3350</v>
      </c>
      <c r="F183" s="28" t="s">
        <v>1840</v>
      </c>
      <c r="G183" s="174">
        <f>SUMIFS('[1]执行（最新）'!J:J,'[1]执行（最新）'!AJ:AJ,1,'[1]执行（最新）'!B:B,B183,'[1]执行（最新）'!N:N,A183)/10000</f>
        <v>2333.759635</v>
      </c>
      <c r="H183" s="174">
        <f t="shared" si="61"/>
        <v>-51.3635220000001</v>
      </c>
      <c r="I183" s="26">
        <f t="shared" si="62"/>
        <v>867.773502</v>
      </c>
      <c r="J183" s="26"/>
      <c r="K183" s="26">
        <v>2282.396113</v>
      </c>
      <c r="L183" s="2">
        <f t="shared" si="48"/>
        <v>6</v>
      </c>
      <c r="M183" s="2">
        <v>206.73</v>
      </c>
      <c r="N183" s="4">
        <f t="shared" si="45"/>
        <v>199.830385</v>
      </c>
    </row>
    <row r="184" s="2" customFormat="1" ht="24" customHeight="1" spans="1:14">
      <c r="A184" s="87" t="s">
        <v>255</v>
      </c>
      <c r="B184" s="87" t="s">
        <v>862</v>
      </c>
      <c r="C184" s="21" t="s">
        <v>1782</v>
      </c>
      <c r="D184" s="174">
        <v>110.433906</v>
      </c>
      <c r="E184" s="174">
        <v>110.433906</v>
      </c>
      <c r="F184" s="28"/>
      <c r="G184" s="174">
        <f>SUMIFS('[1]执行（最新）'!J:J,'[1]执行（最新）'!AJ:AJ,2,'[1]执行（最新）'!B:B,B184,'[1]执行（最新）'!N:N,A184)/10000</f>
        <v>69.638</v>
      </c>
      <c r="H184" s="174">
        <f t="shared" si="61"/>
        <v>7.202</v>
      </c>
      <c r="I184" s="26">
        <f t="shared" si="62"/>
        <v>33.593906</v>
      </c>
      <c r="J184" s="26"/>
      <c r="K184" s="26">
        <v>76.84</v>
      </c>
      <c r="L184" s="2">
        <f t="shared" si="48"/>
        <v>6</v>
      </c>
      <c r="N184" s="4">
        <f t="shared" si="45"/>
        <v>0</v>
      </c>
    </row>
    <row r="185" s="2" customFormat="1" ht="24" customHeight="1" spans="1:14">
      <c r="A185" s="169" t="s">
        <v>1216</v>
      </c>
      <c r="B185" s="169" t="s">
        <v>1216</v>
      </c>
      <c r="C185" s="170" t="s">
        <v>1647</v>
      </c>
      <c r="D185" s="171">
        <f>SUM(D186:D187)</f>
        <v>3065.547024</v>
      </c>
      <c r="E185" s="171">
        <f>SUM(E186:E187)</f>
        <v>3234.377542</v>
      </c>
      <c r="F185" s="172"/>
      <c r="G185" s="171">
        <f>SUM(G186:G187)</f>
        <v>2517.779322</v>
      </c>
      <c r="H185" s="171">
        <f>SUM(H186:H187)</f>
        <v>-163.294231</v>
      </c>
      <c r="I185" s="171">
        <f>SUM(I186:I187)</f>
        <v>879.892451</v>
      </c>
      <c r="J185" s="171">
        <f>SUM(J186:J187)</f>
        <v>0</v>
      </c>
      <c r="K185" s="171">
        <v>2354.485091</v>
      </c>
      <c r="L185" s="2">
        <f t="shared" si="48"/>
        <v>6</v>
      </c>
      <c r="N185" s="4">
        <f t="shared" si="45"/>
        <v>168.830518</v>
      </c>
    </row>
    <row r="186" s="2" customFormat="1" ht="24" customHeight="1" spans="1:14">
      <c r="A186" s="87" t="s">
        <v>255</v>
      </c>
      <c r="B186" s="87" t="s">
        <v>864</v>
      </c>
      <c r="C186" s="21" t="s">
        <v>1781</v>
      </c>
      <c r="D186" s="174">
        <v>2981.169482</v>
      </c>
      <c r="E186" s="174">
        <v>3150</v>
      </c>
      <c r="F186" s="28" t="s">
        <v>1841</v>
      </c>
      <c r="G186" s="174">
        <f>SUMIFS('[1]执行（最新）'!J:J,'[1]执行（最新）'!AJ:AJ,1,'[1]执行（最新）'!B:B,B186,'[1]执行（最新）'!N:N,A186)/10000</f>
        <v>2470.110522</v>
      </c>
      <c r="H186" s="174">
        <f t="shared" ref="H186:H190" si="63">K186-G186</f>
        <v>-174.545431</v>
      </c>
      <c r="I186" s="26">
        <f t="shared" ref="I186:I190" si="64">E186-K186+J186</f>
        <v>854.434909</v>
      </c>
      <c r="J186" s="26"/>
      <c r="K186" s="26">
        <v>2295.565091</v>
      </c>
      <c r="L186" s="2">
        <f t="shared" si="48"/>
        <v>6</v>
      </c>
      <c r="M186" s="2">
        <v>252.03</v>
      </c>
      <c r="N186" s="4">
        <f t="shared" si="45"/>
        <v>168.830518</v>
      </c>
    </row>
    <row r="187" s="2" customFormat="1" ht="24" customHeight="1" spans="1:14">
      <c r="A187" s="87" t="s">
        <v>255</v>
      </c>
      <c r="B187" s="87" t="s">
        <v>864</v>
      </c>
      <c r="C187" s="21" t="s">
        <v>1782</v>
      </c>
      <c r="D187" s="174">
        <v>84.377542</v>
      </c>
      <c r="E187" s="174">
        <v>84.377542</v>
      </c>
      <c r="F187" s="175"/>
      <c r="G187" s="174">
        <f>SUMIFS('[1]执行（最新）'!J:J,'[1]执行（最新）'!AJ:AJ,2,'[1]执行（最新）'!B:B,B187,'[1]执行（最新）'!N:N,A187)/10000</f>
        <v>47.6688</v>
      </c>
      <c r="H187" s="174">
        <f t="shared" si="63"/>
        <v>11.2512</v>
      </c>
      <c r="I187" s="26">
        <f t="shared" si="64"/>
        <v>25.457542</v>
      </c>
      <c r="J187" s="26"/>
      <c r="K187" s="26">
        <v>58.92</v>
      </c>
      <c r="L187" s="2">
        <f t="shared" si="48"/>
        <v>6</v>
      </c>
      <c r="N187" s="4">
        <f t="shared" si="45"/>
        <v>0</v>
      </c>
    </row>
    <row r="188" s="2" customFormat="1" ht="24" customHeight="1" spans="1:14">
      <c r="A188" s="169" t="s">
        <v>1216</v>
      </c>
      <c r="B188" s="169" t="s">
        <v>1216</v>
      </c>
      <c r="C188" s="170" t="s">
        <v>1649</v>
      </c>
      <c r="D188" s="171">
        <f>SUM(D189:D190)</f>
        <v>2600.263081</v>
      </c>
      <c r="E188" s="171">
        <f>SUM(E189:E190)</f>
        <v>2511.283692</v>
      </c>
      <c r="F188" s="172"/>
      <c r="G188" s="171">
        <f>SUM(G189:G190)</f>
        <v>1999.984622</v>
      </c>
      <c r="H188" s="171">
        <f>SUM(H189:H190)</f>
        <v>-143.581856</v>
      </c>
      <c r="I188" s="171">
        <f>SUM(I189:I190)</f>
        <v>654.880926</v>
      </c>
      <c r="J188" s="171">
        <f>SUM(J189:J190)</f>
        <v>0</v>
      </c>
      <c r="K188" s="171">
        <v>1856.402766</v>
      </c>
      <c r="L188" s="2">
        <f t="shared" si="48"/>
        <v>6</v>
      </c>
      <c r="N188" s="4">
        <f t="shared" si="45"/>
        <v>-88.9793890000001</v>
      </c>
    </row>
    <row r="189" s="2" customFormat="1" ht="24" customHeight="1" spans="1:14">
      <c r="A189" s="87" t="s">
        <v>255</v>
      </c>
      <c r="B189" s="87" t="s">
        <v>866</v>
      </c>
      <c r="C189" s="21" t="s">
        <v>1781</v>
      </c>
      <c r="D189" s="174">
        <v>2538.979389</v>
      </c>
      <c r="E189" s="174">
        <v>2450</v>
      </c>
      <c r="F189" s="28" t="s">
        <v>1842</v>
      </c>
      <c r="G189" s="174">
        <f>SUMIFS('[1]执行（最新）'!J:J,'[1]执行（最新）'!AJ:AJ,1,'[1]执行（最新）'!B:B,B189,'[1]执行（最新）'!N:N,A189)/10000</f>
        <v>1958.909221</v>
      </c>
      <c r="H189" s="174">
        <f t="shared" si="63"/>
        <v>-146.486455</v>
      </c>
      <c r="I189" s="26">
        <f t="shared" si="64"/>
        <v>637.577234</v>
      </c>
      <c r="J189" s="26"/>
      <c r="K189" s="26">
        <v>1812.422766</v>
      </c>
      <c r="L189" s="2">
        <f t="shared" si="48"/>
        <v>6</v>
      </c>
      <c r="M189" s="2">
        <v>205.1</v>
      </c>
      <c r="N189" s="4">
        <f t="shared" si="45"/>
        <v>-88.9793890000001</v>
      </c>
    </row>
    <row r="190" s="2" customFormat="1" ht="24" customHeight="1" spans="1:14">
      <c r="A190" s="87" t="s">
        <v>255</v>
      </c>
      <c r="B190" s="87" t="s">
        <v>866</v>
      </c>
      <c r="C190" s="21" t="s">
        <v>1782</v>
      </c>
      <c r="D190" s="174">
        <v>61.283692</v>
      </c>
      <c r="E190" s="174">
        <v>61.283692</v>
      </c>
      <c r="F190" s="175"/>
      <c r="G190" s="174">
        <f>SUMIFS('[1]执行（最新）'!J:J,'[1]执行（最新）'!AJ:AJ,2,'[1]执行（最新）'!B:B,B190,'[1]执行（最新）'!N:N,A190)/10000</f>
        <v>41.075401</v>
      </c>
      <c r="H190" s="174">
        <f t="shared" si="63"/>
        <v>2.904599</v>
      </c>
      <c r="I190" s="26">
        <f t="shared" si="64"/>
        <v>17.303692</v>
      </c>
      <c r="J190" s="26"/>
      <c r="K190" s="26">
        <v>43.98</v>
      </c>
      <c r="L190" s="2">
        <f t="shared" si="48"/>
        <v>6</v>
      </c>
      <c r="N190" s="4">
        <f t="shared" si="45"/>
        <v>0</v>
      </c>
    </row>
    <row r="191" s="2" customFormat="1" ht="24" customHeight="1" spans="1:14">
      <c r="A191" s="165" t="s">
        <v>1216</v>
      </c>
      <c r="B191" s="165" t="s">
        <v>1216</v>
      </c>
      <c r="C191" s="166" t="s">
        <v>767</v>
      </c>
      <c r="D191" s="167">
        <f>D198+D195+D192+D204+D201+D211+D207+D214</f>
        <v>4473.877118</v>
      </c>
      <c r="E191" s="167">
        <f>E198+E195+E192+E204+E201+E211+E207+E214</f>
        <v>4473.877118</v>
      </c>
      <c r="F191" s="168"/>
      <c r="G191" s="167">
        <f>G198+G195+G192+G204+G201+G211+G207+G214</f>
        <v>3684.797161</v>
      </c>
      <c r="H191" s="167">
        <f>H198+H195+H192+H204+H201+H211+H207+H214</f>
        <v>-328.88351925</v>
      </c>
      <c r="I191" s="167">
        <f>I198+I195+I192+I204+I201+I211+I207+I214</f>
        <v>1117.96347625</v>
      </c>
      <c r="J191" s="167">
        <f>J198+J195+J192+J204+J201+J211+J207+J214</f>
        <v>0</v>
      </c>
      <c r="K191" s="167">
        <v>3355.91364175</v>
      </c>
      <c r="L191" s="2">
        <f t="shared" si="48"/>
        <v>6</v>
      </c>
      <c r="N191" s="4">
        <f t="shared" si="45"/>
        <v>0</v>
      </c>
    </row>
    <row r="192" s="2" customFormat="1" ht="24" customHeight="1" spans="1:14">
      <c r="A192" s="169" t="s">
        <v>1216</v>
      </c>
      <c r="B192" s="169" t="s">
        <v>1216</v>
      </c>
      <c r="C192" s="170" t="s">
        <v>1657</v>
      </c>
      <c r="D192" s="171">
        <f>SUM(D193:D194)</f>
        <v>997.428981</v>
      </c>
      <c r="E192" s="171">
        <f>SUM(E193:E194)</f>
        <v>997.428981</v>
      </c>
      <c r="F192" s="172"/>
      <c r="G192" s="171">
        <f>SUM(G193:G194)</f>
        <v>820.810309</v>
      </c>
      <c r="H192" s="171">
        <f>SUM(H193:H194)</f>
        <v>-20.5029850000001</v>
      </c>
      <c r="I192" s="171">
        <f>SUM(I193:I194)</f>
        <v>197.121657</v>
      </c>
      <c r="J192" s="171">
        <f>SUM(J193:J194)</f>
        <v>0</v>
      </c>
      <c r="K192" s="171">
        <v>800.307324</v>
      </c>
      <c r="L192" s="2">
        <f t="shared" si="48"/>
        <v>6</v>
      </c>
      <c r="N192" s="4">
        <f t="shared" si="45"/>
        <v>0</v>
      </c>
    </row>
    <row r="193" s="2" customFormat="1" ht="24" customHeight="1" spans="1:14">
      <c r="A193" s="173" t="s">
        <v>64</v>
      </c>
      <c r="B193" s="87" t="s">
        <v>878</v>
      </c>
      <c r="C193" s="21" t="s">
        <v>1781</v>
      </c>
      <c r="D193" s="174">
        <v>897.086688</v>
      </c>
      <c r="E193" s="174">
        <v>897.086688</v>
      </c>
      <c r="F193" s="28" t="s">
        <v>1843</v>
      </c>
      <c r="G193" s="174">
        <f>SUMIFS('[1]执行（最新）'!J:J,'[1]执行（最新）'!AJ:AJ,1,'[1]执行（最新）'!B:B,B193,'[1]执行（最新）'!N:N,A193)/10000</f>
        <v>772.814692</v>
      </c>
      <c r="H193" s="174">
        <f t="shared" ref="H193:H197" si="65">K193-G193</f>
        <v>-44.4796610000001</v>
      </c>
      <c r="I193" s="26">
        <f t="shared" ref="I193:I197" si="66">E193-K193+J193</f>
        <v>168.751657</v>
      </c>
      <c r="J193" s="26"/>
      <c r="K193" s="26">
        <v>728.335031</v>
      </c>
      <c r="L193" s="2">
        <f t="shared" si="48"/>
        <v>6</v>
      </c>
      <c r="M193" s="2">
        <v>42.36</v>
      </c>
      <c r="N193" s="4">
        <f t="shared" si="45"/>
        <v>0</v>
      </c>
    </row>
    <row r="194" s="2" customFormat="1" ht="24" customHeight="1" spans="1:14">
      <c r="A194" s="173" t="s">
        <v>64</v>
      </c>
      <c r="B194" s="87" t="s">
        <v>878</v>
      </c>
      <c r="C194" s="21" t="s">
        <v>1782</v>
      </c>
      <c r="D194" s="174">
        <v>100.342293</v>
      </c>
      <c r="E194" s="174">
        <v>100.342293</v>
      </c>
      <c r="F194" s="28"/>
      <c r="G194" s="174">
        <f>SUMIFS('[1]执行（最新）'!J:J,'[1]执行（最新）'!AJ:AJ,2,'[1]执行（最新）'!B:B,B194,'[1]执行（最新）'!N:N,A194)/10000</f>
        <v>47.995617</v>
      </c>
      <c r="H194" s="174">
        <f t="shared" si="65"/>
        <v>23.976676</v>
      </c>
      <c r="I194" s="26">
        <f t="shared" si="66"/>
        <v>28.37</v>
      </c>
      <c r="J194" s="26"/>
      <c r="K194" s="26">
        <v>71.972293</v>
      </c>
      <c r="L194" s="2">
        <f t="shared" si="48"/>
        <v>6</v>
      </c>
      <c r="N194" s="4">
        <f t="shared" si="45"/>
        <v>0</v>
      </c>
    </row>
    <row r="195" s="2" customFormat="1" ht="24" customHeight="1" spans="1:14">
      <c r="A195" s="169" t="s">
        <v>1216</v>
      </c>
      <c r="B195" s="169" t="s">
        <v>1216</v>
      </c>
      <c r="C195" s="170" t="s">
        <v>1666</v>
      </c>
      <c r="D195" s="171">
        <f>SUM(D196:D197)</f>
        <v>113.593233</v>
      </c>
      <c r="E195" s="171">
        <f>SUM(E196:E197)</f>
        <v>113.593233</v>
      </c>
      <c r="F195" s="172"/>
      <c r="G195" s="171">
        <f>SUM(G196:G197)</f>
        <v>87.627535</v>
      </c>
      <c r="H195" s="171">
        <f>SUM(H196:H197)</f>
        <v>-11.526489</v>
      </c>
      <c r="I195" s="171">
        <f>SUM(I196:I197)</f>
        <v>37.492187</v>
      </c>
      <c r="J195" s="171">
        <f>SUM(J196:J197)</f>
        <v>0</v>
      </c>
      <c r="K195" s="171">
        <v>76.101046</v>
      </c>
      <c r="L195" s="2">
        <f t="shared" si="48"/>
        <v>6</v>
      </c>
      <c r="N195" s="4">
        <f t="shared" si="45"/>
        <v>0</v>
      </c>
    </row>
    <row r="196" s="2" customFormat="1" ht="24" customHeight="1" spans="1:14">
      <c r="A196" s="173" t="s">
        <v>104</v>
      </c>
      <c r="B196" s="87" t="s">
        <v>880</v>
      </c>
      <c r="C196" s="21" t="s">
        <v>1781</v>
      </c>
      <c r="D196" s="174">
        <v>99.971643</v>
      </c>
      <c r="E196" s="174">
        <v>99.971643</v>
      </c>
      <c r="F196" s="28" t="s">
        <v>1844</v>
      </c>
      <c r="G196" s="174">
        <f>SUMIFS('[1]执行（最新）'!J:J,'[1]执行（最新）'!AJ:AJ,1,'[1]执行（最新）'!B:B,B196,'[1]执行（最新）'!N:N,A196)/10000</f>
        <v>80.537703</v>
      </c>
      <c r="H196" s="174">
        <f t="shared" si="65"/>
        <v>-12.738247</v>
      </c>
      <c r="I196" s="26">
        <f t="shared" si="66"/>
        <v>32.172187</v>
      </c>
      <c r="J196" s="26"/>
      <c r="K196" s="26">
        <v>67.799456</v>
      </c>
      <c r="L196" s="2">
        <f t="shared" si="48"/>
        <v>6</v>
      </c>
      <c r="M196" s="2">
        <v>5.25</v>
      </c>
      <c r="N196" s="4">
        <f t="shared" si="45"/>
        <v>0</v>
      </c>
    </row>
    <row r="197" s="2" customFormat="1" ht="24" customHeight="1" spans="1:14">
      <c r="A197" s="173" t="s">
        <v>104</v>
      </c>
      <c r="B197" s="87" t="s">
        <v>880</v>
      </c>
      <c r="C197" s="21" t="s">
        <v>1782</v>
      </c>
      <c r="D197" s="174">
        <v>13.62159</v>
      </c>
      <c r="E197" s="174">
        <v>13.62159</v>
      </c>
      <c r="F197" s="28"/>
      <c r="G197" s="174">
        <f>SUMIFS('[1]执行（最新）'!J:J,'[1]执行（最新）'!AJ:AJ,2,'[1]执行（最新）'!B:B,B197,'[1]执行（最新）'!N:N,A197)/10000</f>
        <v>7.089832</v>
      </c>
      <c r="H197" s="174">
        <f t="shared" si="65"/>
        <v>1.211758</v>
      </c>
      <c r="I197" s="26">
        <f t="shared" si="66"/>
        <v>5.32</v>
      </c>
      <c r="J197" s="26"/>
      <c r="K197" s="26">
        <v>8.30159</v>
      </c>
      <c r="L197" s="2">
        <f t="shared" si="48"/>
        <v>6</v>
      </c>
      <c r="N197" s="4">
        <f t="shared" si="45"/>
        <v>0</v>
      </c>
    </row>
    <row r="198" s="2" customFormat="1" ht="24" customHeight="1" spans="1:14">
      <c r="A198" s="169" t="s">
        <v>1216</v>
      </c>
      <c r="B198" s="169" t="s">
        <v>1216</v>
      </c>
      <c r="C198" s="170" t="s">
        <v>1674</v>
      </c>
      <c r="D198" s="171">
        <f>SUM(D199:D200)</f>
        <v>635.075791</v>
      </c>
      <c r="E198" s="171">
        <f>SUM(E199:E200)</f>
        <v>635.075791</v>
      </c>
      <c r="F198" s="172"/>
      <c r="G198" s="171">
        <f>SUM(G199:G200)</f>
        <v>476.457004</v>
      </c>
      <c r="H198" s="171">
        <f>SUM(H199:H200)</f>
        <v>-58.744651</v>
      </c>
      <c r="I198" s="171">
        <f>SUM(I199:I200)</f>
        <v>217.363438</v>
      </c>
      <c r="J198" s="171">
        <f>SUM(J199:J200)</f>
        <v>0</v>
      </c>
      <c r="K198" s="171">
        <v>417.712353</v>
      </c>
      <c r="L198" s="2">
        <f t="shared" si="48"/>
        <v>6</v>
      </c>
      <c r="N198" s="4">
        <f t="shared" ref="N198:N216" si="67">E198-D198</f>
        <v>0</v>
      </c>
    </row>
    <row r="199" s="2" customFormat="1" ht="24" customHeight="1" spans="1:14">
      <c r="A199" s="173" t="s">
        <v>64</v>
      </c>
      <c r="B199" s="87" t="s">
        <v>882</v>
      </c>
      <c r="C199" s="21" t="s">
        <v>1781</v>
      </c>
      <c r="D199" s="174">
        <v>564.431718</v>
      </c>
      <c r="E199" s="174">
        <v>564.431718</v>
      </c>
      <c r="F199" s="28" t="s">
        <v>1845</v>
      </c>
      <c r="G199" s="174">
        <f>SUMIFS('[1]执行（最新）'!J:J,'[1]执行（最新）'!AJ:AJ,1,'[1]执行（最新）'!B:B,B199,'[1]执行（最新）'!N:N,A199)/10000</f>
        <v>435.596506</v>
      </c>
      <c r="H199" s="174">
        <f t="shared" ref="H199:H203" si="68">K199-G199</f>
        <v>-68.108226</v>
      </c>
      <c r="I199" s="26">
        <f t="shared" ref="I199:I203" si="69">E199-K199+J199</f>
        <v>196.943438</v>
      </c>
      <c r="J199" s="26"/>
      <c r="K199" s="26">
        <v>367.48828</v>
      </c>
      <c r="L199" s="2">
        <f t="shared" si="48"/>
        <v>6</v>
      </c>
      <c r="M199" s="2">
        <v>27.41</v>
      </c>
      <c r="N199" s="4">
        <f t="shared" si="67"/>
        <v>0</v>
      </c>
    </row>
    <row r="200" s="2" customFormat="1" ht="24" customHeight="1" spans="1:14">
      <c r="A200" s="173" t="s">
        <v>64</v>
      </c>
      <c r="B200" s="87" t="s">
        <v>882</v>
      </c>
      <c r="C200" s="21" t="s">
        <v>1782</v>
      </c>
      <c r="D200" s="174">
        <v>70.644073</v>
      </c>
      <c r="E200" s="174">
        <v>70.644073</v>
      </c>
      <c r="F200" s="28"/>
      <c r="G200" s="174">
        <f>SUMIFS('[1]执行（最新）'!J:J,'[1]执行（最新）'!AJ:AJ,2,'[1]执行（最新）'!B:B,B200,'[1]执行（最新）'!N:N,A200)/10000</f>
        <v>40.860498</v>
      </c>
      <c r="H200" s="174">
        <f t="shared" si="68"/>
        <v>9.363575</v>
      </c>
      <c r="I200" s="26">
        <f t="shared" si="69"/>
        <v>20.42</v>
      </c>
      <c r="J200" s="26"/>
      <c r="K200" s="26">
        <v>50.224073</v>
      </c>
      <c r="L200" s="2">
        <f t="shared" si="48"/>
        <v>6</v>
      </c>
      <c r="N200" s="4">
        <f t="shared" si="67"/>
        <v>0</v>
      </c>
    </row>
    <row r="201" s="2" customFormat="1" ht="24" customHeight="1" spans="1:14">
      <c r="A201" s="169" t="s">
        <v>1216</v>
      </c>
      <c r="B201" s="169" t="s">
        <v>1216</v>
      </c>
      <c r="C201" s="170" t="s">
        <v>1679</v>
      </c>
      <c r="D201" s="171">
        <f>SUM(D202:D203)</f>
        <v>996.398498</v>
      </c>
      <c r="E201" s="171">
        <f>SUM(E202:E203)</f>
        <v>996.398498</v>
      </c>
      <c r="F201" s="172"/>
      <c r="G201" s="171">
        <f>SUM(G202:G203)</f>
        <v>890.634367</v>
      </c>
      <c r="H201" s="171">
        <f>SUM(H202:H203)</f>
        <v>-105.032788</v>
      </c>
      <c r="I201" s="171">
        <f>SUM(I202:I203)</f>
        <v>210.796919</v>
      </c>
      <c r="J201" s="171">
        <f>SUM(J202:J203)</f>
        <v>0</v>
      </c>
      <c r="K201" s="171">
        <v>785.601579</v>
      </c>
      <c r="L201" s="2">
        <f t="shared" si="48"/>
        <v>6</v>
      </c>
      <c r="N201" s="4">
        <f t="shared" si="67"/>
        <v>0</v>
      </c>
    </row>
    <row r="202" s="2" customFormat="1" ht="24" customHeight="1" spans="1:14">
      <c r="A202" s="173" t="s">
        <v>64</v>
      </c>
      <c r="B202" s="87" t="s">
        <v>884</v>
      </c>
      <c r="C202" s="21" t="s">
        <v>1781</v>
      </c>
      <c r="D202" s="174">
        <v>883.719473</v>
      </c>
      <c r="E202" s="174">
        <v>883.719473</v>
      </c>
      <c r="F202" s="28" t="s">
        <v>1846</v>
      </c>
      <c r="G202" s="174">
        <f>SUMIFS('[1]执行（最新）'!J:J,'[1]执行（最新）'!AJ:AJ,1,'[1]执行（最新）'!B:B,B202,'[1]执行（最新）'!N:N,A202)/10000</f>
        <v>803.76469</v>
      </c>
      <c r="H202" s="174">
        <f t="shared" si="68"/>
        <v>-104.542137</v>
      </c>
      <c r="I202" s="26">
        <f t="shared" si="69"/>
        <v>184.49692</v>
      </c>
      <c r="J202" s="26"/>
      <c r="K202" s="26">
        <v>699.222553</v>
      </c>
      <c r="L202" s="2">
        <f t="shared" si="48"/>
        <v>6</v>
      </c>
      <c r="M202" s="2">
        <v>56.27</v>
      </c>
      <c r="N202" s="4">
        <f t="shared" si="67"/>
        <v>0</v>
      </c>
    </row>
    <row r="203" s="2" customFormat="1" ht="24" customHeight="1" spans="1:14">
      <c r="A203" s="173" t="s">
        <v>64</v>
      </c>
      <c r="B203" s="87" t="s">
        <v>884</v>
      </c>
      <c r="C203" s="21" t="s">
        <v>1782</v>
      </c>
      <c r="D203" s="174">
        <v>112.679025</v>
      </c>
      <c r="E203" s="174">
        <v>112.679025</v>
      </c>
      <c r="F203" s="28"/>
      <c r="G203" s="174">
        <f>SUMIFS('[1]执行（最新）'!J:J,'[1]执行（最新）'!AJ:AJ,2,'[1]执行（最新）'!B:B,B203,'[1]执行（最新）'!N:N,A203)/10000</f>
        <v>86.869677</v>
      </c>
      <c r="H203" s="174">
        <f t="shared" si="68"/>
        <v>-0.490651</v>
      </c>
      <c r="I203" s="26">
        <f t="shared" si="69"/>
        <v>26.299999</v>
      </c>
      <c r="J203" s="26"/>
      <c r="K203" s="26">
        <v>86.379026</v>
      </c>
      <c r="L203" s="2">
        <f t="shared" si="48"/>
        <v>6</v>
      </c>
      <c r="N203" s="4">
        <f t="shared" si="67"/>
        <v>0</v>
      </c>
    </row>
    <row r="204" s="2" customFormat="1" ht="24" customHeight="1" spans="1:14">
      <c r="A204" s="169" t="s">
        <v>1216</v>
      </c>
      <c r="B204" s="169" t="s">
        <v>1216</v>
      </c>
      <c r="C204" s="170" t="s">
        <v>1689</v>
      </c>
      <c r="D204" s="171">
        <f>SUM(D205:D206)</f>
        <v>202.79403</v>
      </c>
      <c r="E204" s="171">
        <f>SUM(E205:E206)</f>
        <v>202.79403</v>
      </c>
      <c r="F204" s="172"/>
      <c r="G204" s="171">
        <f>SUM(G205:G206)</f>
        <v>143.178605</v>
      </c>
      <c r="H204" s="171">
        <f>SUM(H205:H206)</f>
        <v>-18.171857</v>
      </c>
      <c r="I204" s="171">
        <f>SUM(I205:I206)</f>
        <v>77.787282</v>
      </c>
      <c r="J204" s="171">
        <f>SUM(J205:J206)</f>
        <v>0</v>
      </c>
      <c r="K204" s="171">
        <v>125.006748</v>
      </c>
      <c r="L204" s="2">
        <f t="shared" si="48"/>
        <v>6</v>
      </c>
      <c r="N204" s="4">
        <f t="shared" si="67"/>
        <v>0</v>
      </c>
    </row>
    <row r="205" s="2" customFormat="1" ht="24" customHeight="1" spans="1:14">
      <c r="A205" s="173" t="s">
        <v>104</v>
      </c>
      <c r="B205" s="87" t="s">
        <v>886</v>
      </c>
      <c r="C205" s="21" t="s">
        <v>1781</v>
      </c>
      <c r="D205" s="174">
        <v>179.77595</v>
      </c>
      <c r="E205" s="174">
        <v>179.77595</v>
      </c>
      <c r="F205" s="28" t="s">
        <v>1847</v>
      </c>
      <c r="G205" s="174">
        <f>SUMIFS('[1]执行（最新）'!J:J,'[1]执行（最新）'!AJ:AJ,1,'[1]执行（最新）'!B:B,B205,'[1]执行（最新）'!N:N,A205)/10000</f>
        <v>129.685666</v>
      </c>
      <c r="H205" s="174">
        <f t="shared" ref="H205:H210" si="70">K205-G205</f>
        <v>-17.816998</v>
      </c>
      <c r="I205" s="26">
        <f t="shared" ref="I205:I210" si="71">E205-K205+J205</f>
        <v>67.907282</v>
      </c>
      <c r="J205" s="26"/>
      <c r="K205" s="26">
        <v>111.868668</v>
      </c>
      <c r="L205" s="2">
        <f t="shared" si="48"/>
        <v>6</v>
      </c>
      <c r="M205" s="2">
        <v>7.65</v>
      </c>
      <c r="N205" s="4">
        <f t="shared" si="67"/>
        <v>0</v>
      </c>
    </row>
    <row r="206" s="2" customFormat="1" ht="24" customHeight="1" spans="1:14">
      <c r="A206" s="173" t="s">
        <v>104</v>
      </c>
      <c r="B206" s="87" t="s">
        <v>886</v>
      </c>
      <c r="C206" s="21" t="s">
        <v>1782</v>
      </c>
      <c r="D206" s="174">
        <v>23.01808</v>
      </c>
      <c r="E206" s="174">
        <v>23.01808</v>
      </c>
      <c r="F206" s="28"/>
      <c r="G206" s="174">
        <f>SUMIFS('[1]执行（最新）'!J:J,'[1]执行（最新）'!AJ:AJ,2,'[1]执行（最新）'!B:B,B206,'[1]执行（最新）'!N:N,A206)/10000</f>
        <v>13.492939</v>
      </c>
      <c r="H206" s="174">
        <f t="shared" si="70"/>
        <v>-0.354858999999998</v>
      </c>
      <c r="I206" s="26">
        <f t="shared" si="71"/>
        <v>9.88</v>
      </c>
      <c r="J206" s="26"/>
      <c r="K206" s="26">
        <v>13.13808</v>
      </c>
      <c r="L206" s="2">
        <f t="shared" ref="L206:L216" si="72">IF(MID(B206,1,1)="9",9,6)</f>
        <v>6</v>
      </c>
      <c r="N206" s="4">
        <f t="shared" si="67"/>
        <v>0</v>
      </c>
    </row>
    <row r="207" s="2" customFormat="1" ht="24" customHeight="1" spans="1:14">
      <c r="A207" s="169" t="s">
        <v>1216</v>
      </c>
      <c r="B207" s="169" t="s">
        <v>1216</v>
      </c>
      <c r="C207" s="170" t="s">
        <v>1693</v>
      </c>
      <c r="D207" s="171">
        <f>SUM(D208:D210)</f>
        <v>877.566742</v>
      </c>
      <c r="E207" s="171">
        <f>SUM(E208:E210)</f>
        <v>877.566742</v>
      </c>
      <c r="F207" s="172"/>
      <c r="G207" s="171">
        <f>SUM(G208:G210)</f>
        <v>699.114289</v>
      </c>
      <c r="H207" s="171">
        <f>SUM(H208:H210)</f>
        <v>-35.1708727500001</v>
      </c>
      <c r="I207" s="171">
        <f>SUM(I208:I210)</f>
        <v>213.62332575</v>
      </c>
      <c r="J207" s="171">
        <f>SUM(J208:J210)</f>
        <v>0</v>
      </c>
      <c r="K207" s="171">
        <v>663.94341625</v>
      </c>
      <c r="L207" s="2">
        <f t="shared" si="72"/>
        <v>6</v>
      </c>
      <c r="N207" s="4">
        <f t="shared" si="67"/>
        <v>0</v>
      </c>
    </row>
    <row r="208" s="2" customFormat="1" ht="24" customHeight="1" spans="1:14">
      <c r="A208" s="173" t="s">
        <v>64</v>
      </c>
      <c r="B208" s="87" t="s">
        <v>888</v>
      </c>
      <c r="C208" s="21" t="s">
        <v>1781</v>
      </c>
      <c r="D208" s="174">
        <v>774.556501</v>
      </c>
      <c r="E208" s="174">
        <v>774.556501</v>
      </c>
      <c r="F208" s="28" t="s">
        <v>1848</v>
      </c>
      <c r="G208" s="174">
        <f>SUMIFS('[1]执行（最新）'!J:J,'[1]执行（最新）'!AJ:AJ,1,'[1]执行（最新）'!B:B,B208,'[1]执行（最新）'!N:N,A208)/10000</f>
        <v>644.345607</v>
      </c>
      <c r="H208" s="174">
        <f t="shared" si="70"/>
        <v>-52.8304310000001</v>
      </c>
      <c r="I208" s="26">
        <f t="shared" si="71"/>
        <v>183.041325</v>
      </c>
      <c r="J208" s="26"/>
      <c r="K208" s="26">
        <v>591.515176</v>
      </c>
      <c r="L208" s="2">
        <f t="shared" si="72"/>
        <v>6</v>
      </c>
      <c r="M208" s="2">
        <v>51.63</v>
      </c>
      <c r="N208" s="4">
        <f t="shared" si="67"/>
        <v>0</v>
      </c>
    </row>
    <row r="209" s="2" customFormat="1" ht="24" customHeight="1" spans="1:14">
      <c r="A209" s="173" t="s">
        <v>64</v>
      </c>
      <c r="B209" s="87" t="s">
        <v>888</v>
      </c>
      <c r="C209" s="21" t="s">
        <v>1782</v>
      </c>
      <c r="D209" s="174">
        <v>103.010241</v>
      </c>
      <c r="E209" s="174">
        <v>103.010241</v>
      </c>
      <c r="F209" s="28"/>
      <c r="G209" s="174">
        <f>SUMIFS('[1]执行（最新）'!J:J,'[1]执行（最新）'!AJ:AJ,2,'[1]执行（最新）'!B:B,B209,'[1]执行（最新）'!N:N,A209)/10000</f>
        <v>54.690682</v>
      </c>
      <c r="H209" s="174">
        <f t="shared" si="70"/>
        <v>17.65955825</v>
      </c>
      <c r="I209" s="26">
        <f t="shared" si="71"/>
        <v>30.58200075</v>
      </c>
      <c r="J209" s="26">
        <v>-0.078</v>
      </c>
      <c r="K209" s="26">
        <v>72.35024025</v>
      </c>
      <c r="L209" s="2">
        <f t="shared" si="72"/>
        <v>6</v>
      </c>
      <c r="N209" s="4">
        <f t="shared" si="67"/>
        <v>0</v>
      </c>
    </row>
    <row r="210" s="2" customFormat="1" ht="24" customHeight="1" spans="1:14">
      <c r="A210" s="173" t="s">
        <v>66</v>
      </c>
      <c r="B210" s="87" t="s">
        <v>888</v>
      </c>
      <c r="C210" s="21" t="s">
        <v>1782</v>
      </c>
      <c r="D210" s="174"/>
      <c r="E210" s="174"/>
      <c r="F210" s="28"/>
      <c r="G210" s="174">
        <f>SUMIFS('[1]执行（最新）'!J:J,'[1]执行（最新）'!AJ:AJ,2,'[1]执行（最新）'!B:B,B210,'[1]执行（最新）'!N:N,A210)/10000</f>
        <v>0.078</v>
      </c>
      <c r="H210" s="174">
        <f t="shared" si="70"/>
        <v>0</v>
      </c>
      <c r="I210" s="26">
        <f t="shared" si="71"/>
        <v>0</v>
      </c>
      <c r="J210" s="26">
        <v>0.078</v>
      </c>
      <c r="K210" s="26">
        <v>0.078</v>
      </c>
      <c r="L210" s="2">
        <f t="shared" si="72"/>
        <v>6</v>
      </c>
      <c r="N210" s="4">
        <f t="shared" si="67"/>
        <v>0</v>
      </c>
    </row>
    <row r="211" s="2" customFormat="1" ht="24" customHeight="1" spans="1:14">
      <c r="A211" s="169" t="s">
        <v>1216</v>
      </c>
      <c r="B211" s="169" t="s">
        <v>1216</v>
      </c>
      <c r="C211" s="170" t="s">
        <v>1697</v>
      </c>
      <c r="D211" s="171">
        <f>SUM(D212:D213)</f>
        <v>257.903312</v>
      </c>
      <c r="E211" s="171">
        <f>SUM(E212:E213)</f>
        <v>257.903312</v>
      </c>
      <c r="F211" s="172"/>
      <c r="G211" s="171">
        <f>SUM(G212:G213)</f>
        <v>197.671609</v>
      </c>
      <c r="H211" s="171">
        <f>SUM(H212:H213)</f>
        <v>-28.2499075</v>
      </c>
      <c r="I211" s="171">
        <f>SUM(I212:I213)</f>
        <v>88.4816105</v>
      </c>
      <c r="J211" s="171">
        <f>SUM(J212:J213)</f>
        <v>0</v>
      </c>
      <c r="K211" s="171">
        <v>169.4217015</v>
      </c>
      <c r="L211" s="2">
        <f t="shared" si="72"/>
        <v>6</v>
      </c>
      <c r="N211" s="4">
        <f t="shared" si="67"/>
        <v>0</v>
      </c>
    </row>
    <row r="212" s="2" customFormat="1" ht="24" customHeight="1" spans="1:14">
      <c r="A212" s="173" t="s">
        <v>104</v>
      </c>
      <c r="B212" s="87" t="s">
        <v>890</v>
      </c>
      <c r="C212" s="21" t="s">
        <v>1781</v>
      </c>
      <c r="D212" s="174">
        <v>228.254478</v>
      </c>
      <c r="E212" s="174">
        <v>228.254478</v>
      </c>
      <c r="F212" s="28" t="s">
        <v>1849</v>
      </c>
      <c r="G212" s="174">
        <f>SUMIFS('[1]执行（最新）'!J:J,'[1]执行（最新）'!AJ:AJ,1,'[1]执行（最新）'!B:B,B212,'[1]执行（最新）'!N:N,A212)/10000</f>
        <v>174.826442</v>
      </c>
      <c r="H212" s="174">
        <f t="shared" ref="H212:H216" si="73">K212-G212</f>
        <v>-24.073574</v>
      </c>
      <c r="I212" s="26">
        <f t="shared" ref="I212:I216" si="74">E212-K212+J212</f>
        <v>77.50161</v>
      </c>
      <c r="J212" s="26"/>
      <c r="K212" s="26">
        <v>150.752868</v>
      </c>
      <c r="L212" s="2">
        <f t="shared" si="72"/>
        <v>6</v>
      </c>
      <c r="M212" s="2">
        <v>18.94</v>
      </c>
      <c r="N212" s="4">
        <f t="shared" si="67"/>
        <v>0</v>
      </c>
    </row>
    <row r="213" s="2" customFormat="1" ht="24" customHeight="1" spans="1:14">
      <c r="A213" s="173" t="s">
        <v>104</v>
      </c>
      <c r="B213" s="87" t="s">
        <v>890</v>
      </c>
      <c r="C213" s="21" t="s">
        <v>1782</v>
      </c>
      <c r="D213" s="174">
        <v>29.648834</v>
      </c>
      <c r="E213" s="174">
        <v>29.648834</v>
      </c>
      <c r="F213" s="28"/>
      <c r="G213" s="174">
        <f>SUMIFS('[1]执行（最新）'!J:J,'[1]执行（最新）'!AJ:AJ,2,'[1]执行（最新）'!B:B,B213,'[1]执行（最新）'!N:N,A213)/10000</f>
        <v>22.845167</v>
      </c>
      <c r="H213" s="174">
        <f t="shared" si="73"/>
        <v>-4.1763335</v>
      </c>
      <c r="I213" s="26">
        <f t="shared" si="74"/>
        <v>10.9800005</v>
      </c>
      <c r="J213" s="26"/>
      <c r="K213" s="26">
        <v>18.6688335</v>
      </c>
      <c r="L213" s="2">
        <f t="shared" si="72"/>
        <v>6</v>
      </c>
      <c r="N213" s="4">
        <f t="shared" si="67"/>
        <v>0</v>
      </c>
    </row>
    <row r="214" s="2" customFormat="1" ht="24" customHeight="1" spans="1:14">
      <c r="A214" s="169" t="s">
        <v>1216</v>
      </c>
      <c r="B214" s="169" t="s">
        <v>1216</v>
      </c>
      <c r="C214" s="170" t="s">
        <v>1699</v>
      </c>
      <c r="D214" s="171">
        <f>SUM(D215:D216)</f>
        <v>393.116531</v>
      </c>
      <c r="E214" s="171">
        <f>SUM(E215:E216)</f>
        <v>393.116531</v>
      </c>
      <c r="F214" s="172"/>
      <c r="G214" s="171">
        <f>SUM(G215:G216)</f>
        <v>369.303443</v>
      </c>
      <c r="H214" s="171">
        <f>SUM(H215:H216)</f>
        <v>-51.483969</v>
      </c>
      <c r="I214" s="171">
        <f>SUM(I215:I216)</f>
        <v>75.297057</v>
      </c>
      <c r="J214" s="171">
        <f>SUM(J215:J216)</f>
        <v>0</v>
      </c>
      <c r="K214" s="171">
        <v>317.819474</v>
      </c>
      <c r="L214" s="2">
        <f t="shared" si="72"/>
        <v>6</v>
      </c>
      <c r="N214" s="4">
        <f t="shared" si="67"/>
        <v>0</v>
      </c>
    </row>
    <row r="215" s="2" customFormat="1" ht="24" customHeight="1" spans="1:14">
      <c r="A215" s="173" t="s">
        <v>64</v>
      </c>
      <c r="B215" s="87" t="s">
        <v>892</v>
      </c>
      <c r="C215" s="21" t="s">
        <v>1781</v>
      </c>
      <c r="D215" s="174">
        <v>345.826301</v>
      </c>
      <c r="E215" s="174">
        <v>345.826301</v>
      </c>
      <c r="F215" s="28" t="s">
        <v>1850</v>
      </c>
      <c r="G215" s="174">
        <f>SUMIFS('[1]执行（最新）'!J:J,'[1]执行（最新）'!AJ:AJ,1,'[1]执行（最新）'!B:B,B215,'[1]执行（最新）'!N:N,A215)/10000</f>
        <v>329.273002</v>
      </c>
      <c r="H215" s="174">
        <f t="shared" si="73"/>
        <v>-46.628628</v>
      </c>
      <c r="I215" s="26">
        <f t="shared" si="74"/>
        <v>63.181927</v>
      </c>
      <c r="J215" s="26"/>
      <c r="K215" s="26">
        <v>282.644374</v>
      </c>
      <c r="L215" s="2">
        <f t="shared" si="72"/>
        <v>6</v>
      </c>
      <c r="M215" s="2">
        <v>22.16</v>
      </c>
      <c r="N215" s="4">
        <f t="shared" si="67"/>
        <v>0</v>
      </c>
    </row>
    <row r="216" s="2" customFormat="1" ht="24" customHeight="1" spans="1:14">
      <c r="A216" s="173" t="s">
        <v>64</v>
      </c>
      <c r="B216" s="87" t="s">
        <v>892</v>
      </c>
      <c r="C216" s="21" t="s">
        <v>1782</v>
      </c>
      <c r="D216" s="174">
        <v>47.29023</v>
      </c>
      <c r="E216" s="174">
        <v>47.29023</v>
      </c>
      <c r="F216" s="28"/>
      <c r="G216" s="174">
        <f>SUMIFS('[1]执行（最新）'!J:J,'[1]执行（最新）'!AJ:AJ,2,'[1]执行（最新）'!B:B,B216,'[1]执行（最新）'!N:N,A216)/10000</f>
        <v>40.030441</v>
      </c>
      <c r="H216" s="174">
        <f t="shared" si="73"/>
        <v>-4.855341</v>
      </c>
      <c r="I216" s="26">
        <f t="shared" si="74"/>
        <v>12.11513</v>
      </c>
      <c r="J216" s="26"/>
      <c r="K216" s="26">
        <v>35.1751</v>
      </c>
      <c r="L216" s="2">
        <f t="shared" si="72"/>
        <v>6</v>
      </c>
      <c r="N216" s="4">
        <f t="shared" si="67"/>
        <v>0</v>
      </c>
    </row>
  </sheetData>
  <autoFilter ref="A1:L216">
    <extLst/>
  </autoFilter>
  <mergeCells count="13">
    <mergeCell ref="A1:F1"/>
    <mergeCell ref="A9:B9"/>
    <mergeCell ref="A43:B43"/>
    <mergeCell ref="A3:A4"/>
    <mergeCell ref="B3:B4"/>
    <mergeCell ref="C3:C4"/>
    <mergeCell ref="D3:D4"/>
    <mergeCell ref="E3:E4"/>
    <mergeCell ref="F3:F4"/>
    <mergeCell ref="G3:G4"/>
    <mergeCell ref="I3:I4"/>
    <mergeCell ref="J3:J4"/>
    <mergeCell ref="K3:K4"/>
  </mergeCells>
  <printOptions horizontalCentered="1"/>
  <pageMargins left="0.393055555555556" right="0.393055555555556" top="0.590277777777778" bottom="0.393055555555556" header="0.393055555555556" footer="0.393055555555556"/>
  <pageSetup paperSize="9" scale="93" fitToHeight="0" orientation="portrait" horizontalDpi="600"/>
  <headerFooter>
    <oddHeader>&amp;L&amp;"黑体"&amp;12&amp;B附加01：</oddHeader>
    <oddFooter>&amp;C第 &amp;P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1077"/>
  <sheetViews>
    <sheetView showZeros="0" zoomScale="90" zoomScaleNormal="90" workbookViewId="0">
      <pane xSplit="4" ySplit="10" topLeftCell="E11" activePane="bottomRight" state="frozen"/>
      <selection/>
      <selection pane="topRight"/>
      <selection pane="bottomLeft"/>
      <selection pane="bottomRight" activeCell="V9" sqref="V9"/>
    </sheetView>
  </sheetViews>
  <sheetFormatPr defaultColWidth="6.86666666666667" defaultRowHeight="13.5"/>
  <cols>
    <col min="1" max="1" width="8.625" style="6" customWidth="1"/>
    <col min="2" max="2" width="8.625" style="62" customWidth="1"/>
    <col min="3" max="3" width="24.625" style="63" customWidth="1"/>
    <col min="4" max="16" width="10.125" style="7" customWidth="1"/>
    <col min="17" max="17" width="11.125" style="7" customWidth="1"/>
    <col min="18" max="18" width="10.125" style="7" customWidth="1"/>
    <col min="19" max="19" width="15.625" style="64" customWidth="1"/>
    <col min="20" max="20" width="25.625" style="64" customWidth="1"/>
  </cols>
  <sheetData>
    <row r="1" s="1" customFormat="1" ht="32" customHeight="1" spans="1:20">
      <c r="A1" s="5" t="s">
        <v>1851</v>
      </c>
      <c r="B1" s="65"/>
      <c r="C1" s="5"/>
      <c r="D1" s="66"/>
      <c r="E1" s="66"/>
      <c r="F1" s="66"/>
      <c r="G1" s="66"/>
      <c r="H1" s="66"/>
      <c r="I1" s="66"/>
      <c r="J1" s="66"/>
      <c r="K1" s="66"/>
      <c r="L1" s="66"/>
      <c r="M1" s="66"/>
      <c r="N1" s="66"/>
      <c r="O1" s="66"/>
      <c r="P1" s="66"/>
      <c r="Q1" s="66"/>
      <c r="R1" s="66"/>
      <c r="S1" s="92"/>
      <c r="T1" s="5"/>
    </row>
    <row r="2" s="2" customFormat="1" ht="18" customHeight="1" spans="1:20">
      <c r="A2" s="6"/>
      <c r="B2" s="62"/>
      <c r="C2" s="63"/>
      <c r="D2" s="7"/>
      <c r="E2" s="7"/>
      <c r="F2" s="7"/>
      <c r="G2" s="7"/>
      <c r="H2" s="7"/>
      <c r="I2" s="7"/>
      <c r="J2" s="7"/>
      <c r="K2" s="7"/>
      <c r="L2" s="7"/>
      <c r="M2" s="7"/>
      <c r="N2" s="7"/>
      <c r="O2" s="7"/>
      <c r="P2" s="7"/>
      <c r="Q2" s="7"/>
      <c r="R2" s="7"/>
      <c r="S2" s="8"/>
      <c r="T2" s="8" t="s">
        <v>1</v>
      </c>
    </row>
    <row r="3" s="3" customFormat="1" ht="30" customHeight="1" spans="1:20">
      <c r="A3" s="10" t="s">
        <v>1771</v>
      </c>
      <c r="B3" s="67" t="s">
        <v>741</v>
      </c>
      <c r="C3" s="10" t="s">
        <v>944</v>
      </c>
      <c r="D3" s="11" t="s">
        <v>1852</v>
      </c>
      <c r="E3" s="11"/>
      <c r="F3" s="11" t="s">
        <v>1853</v>
      </c>
      <c r="G3" s="11"/>
      <c r="H3" s="11"/>
      <c r="I3" s="11"/>
      <c r="J3" s="11"/>
      <c r="K3" s="11"/>
      <c r="L3" s="11"/>
      <c r="M3" s="11"/>
      <c r="N3" s="11"/>
      <c r="O3" s="11"/>
      <c r="P3" s="11"/>
      <c r="Q3" s="28" t="s">
        <v>1854</v>
      </c>
      <c r="R3" s="28"/>
      <c r="S3" s="12" t="s">
        <v>1197</v>
      </c>
      <c r="T3" s="12" t="s">
        <v>946</v>
      </c>
    </row>
    <row r="4" s="51" customFormat="1" ht="40" customHeight="1" spans="1:20">
      <c r="A4" s="10"/>
      <c r="B4" s="67"/>
      <c r="C4" s="10"/>
      <c r="D4" s="11"/>
      <c r="E4" s="28" t="s">
        <v>1855</v>
      </c>
      <c r="F4" s="11" t="s">
        <v>6</v>
      </c>
      <c r="G4" s="28" t="s">
        <v>1856</v>
      </c>
      <c r="H4" s="28" t="s">
        <v>1857</v>
      </c>
      <c r="I4" s="28" t="s">
        <v>1858</v>
      </c>
      <c r="J4" s="28" t="s">
        <v>1859</v>
      </c>
      <c r="K4" s="28" t="s">
        <v>1860</v>
      </c>
      <c r="L4" s="28" t="s">
        <v>1861</v>
      </c>
      <c r="M4" s="28" t="s">
        <v>1862</v>
      </c>
      <c r="N4" s="28" t="s">
        <v>1863</v>
      </c>
      <c r="O4" s="28" t="s">
        <v>1864</v>
      </c>
      <c r="P4" s="28" t="s">
        <v>1865</v>
      </c>
      <c r="Q4" s="28"/>
      <c r="R4" s="28" t="s">
        <v>1855</v>
      </c>
      <c r="S4" s="12"/>
      <c r="T4" s="93"/>
    </row>
    <row r="5" s="4" customFormat="1" ht="32" customHeight="1" spans="1:20">
      <c r="A5" s="68" t="s">
        <v>1208</v>
      </c>
      <c r="B5" s="69" t="s">
        <v>1208</v>
      </c>
      <c r="C5" s="70" t="s">
        <v>1209</v>
      </c>
      <c r="D5" s="71"/>
      <c r="E5" s="71"/>
      <c r="F5" s="71"/>
      <c r="G5" s="71"/>
      <c r="H5" s="71"/>
      <c r="I5" s="71"/>
      <c r="J5" s="71"/>
      <c r="K5" s="71"/>
      <c r="L5" s="71"/>
      <c r="M5" s="71"/>
      <c r="N5" s="71"/>
      <c r="O5" s="71"/>
      <c r="P5" s="71"/>
      <c r="Q5" s="71"/>
      <c r="R5" s="71"/>
      <c r="S5" s="94"/>
      <c r="T5" s="94"/>
    </row>
    <row r="6" s="4" customFormat="1" ht="32" customHeight="1" spans="1:20">
      <c r="A6" s="68"/>
      <c r="B6" s="69"/>
      <c r="C6" s="10" t="s">
        <v>1210</v>
      </c>
      <c r="D6" s="72">
        <f t="shared" ref="D6:R6" si="0">D7+D1048+D1049+D1050+D1052+D1051+D1054+D1055+D1056+D1057+D1058+D1059+D1060+D1061+D1062+D1063+D1064+D1065+D1066+D1067+D1068+D1069+D1070+D1071+D1072+D1073+D1074+D1075+D1076+D1077</f>
        <v>206007.91775</v>
      </c>
      <c r="E6" s="72">
        <f t="shared" si="0"/>
        <v>2555.69</v>
      </c>
      <c r="F6" s="72">
        <f t="shared" si="0"/>
        <v>21457.6446</v>
      </c>
      <c r="G6" s="72">
        <f t="shared" si="0"/>
        <v>-9387.066</v>
      </c>
      <c r="H6" s="72">
        <f t="shared" si="0"/>
        <v>13612.6914</v>
      </c>
      <c r="I6" s="72">
        <f t="shared" si="0"/>
        <v>0</v>
      </c>
      <c r="J6" s="72">
        <f t="shared" si="0"/>
        <v>9685.3093</v>
      </c>
      <c r="K6" s="72">
        <f t="shared" si="0"/>
        <v>32940.8619</v>
      </c>
      <c r="L6" s="72">
        <f t="shared" si="0"/>
        <v>7315</v>
      </c>
      <c r="M6" s="72">
        <f t="shared" si="0"/>
        <v>-38018.222</v>
      </c>
      <c r="N6" s="72">
        <f t="shared" si="0"/>
        <v>7171.07</v>
      </c>
      <c r="O6" s="72">
        <f t="shared" si="0"/>
        <v>5.6843418860808e-13</v>
      </c>
      <c r="P6" s="72">
        <f t="shared" si="0"/>
        <v>-1862</v>
      </c>
      <c r="Q6" s="72">
        <f t="shared" si="0"/>
        <v>227465.56235</v>
      </c>
      <c r="R6" s="72">
        <f t="shared" si="0"/>
        <v>12097.32</v>
      </c>
      <c r="S6" s="94"/>
      <c r="T6" s="94"/>
    </row>
    <row r="7" s="4" customFormat="1" ht="32" customHeight="1" spans="1:20">
      <c r="A7" s="68"/>
      <c r="B7" s="69"/>
      <c r="C7" s="73" t="s">
        <v>1211</v>
      </c>
      <c r="D7" s="72">
        <f t="shared" ref="D7:R7" si="1">D8+D108</f>
        <v>130415.9284</v>
      </c>
      <c r="E7" s="72">
        <f t="shared" si="1"/>
        <v>2555.69</v>
      </c>
      <c r="F7" s="72">
        <f t="shared" si="1"/>
        <v>44017.5315</v>
      </c>
      <c r="G7" s="72">
        <f t="shared" si="1"/>
        <v>-9387.066</v>
      </c>
      <c r="H7" s="72">
        <f t="shared" si="1"/>
        <v>13612.6914</v>
      </c>
      <c r="I7" s="72">
        <f t="shared" si="1"/>
        <v>1331.9969</v>
      </c>
      <c r="J7" s="72">
        <f t="shared" si="1"/>
        <v>9685.3093</v>
      </c>
      <c r="K7" s="72">
        <f t="shared" si="1"/>
        <v>49380.4494</v>
      </c>
      <c r="L7" s="72">
        <f t="shared" si="1"/>
        <v>7315</v>
      </c>
      <c r="M7" s="72">
        <f t="shared" si="1"/>
        <v>-33229.9195</v>
      </c>
      <c r="N7" s="72">
        <f t="shared" si="1"/>
        <v>7171.07</v>
      </c>
      <c r="O7" s="72">
        <f t="shared" si="1"/>
        <v>5.6843418860808e-13</v>
      </c>
      <c r="P7" s="72">
        <f t="shared" si="1"/>
        <v>-1862</v>
      </c>
      <c r="Q7" s="72">
        <f t="shared" si="1"/>
        <v>174433.4599</v>
      </c>
      <c r="R7" s="72">
        <f t="shared" si="1"/>
        <v>12097.32</v>
      </c>
      <c r="S7" s="94"/>
      <c r="T7" s="94"/>
    </row>
    <row r="8" s="52" customFormat="1" ht="32" customHeight="1" spans="1:20">
      <c r="A8" s="74"/>
      <c r="B8" s="74" t="s">
        <v>8</v>
      </c>
      <c r="C8" s="75" t="s">
        <v>747</v>
      </c>
      <c r="D8" s="76">
        <f t="shared" ref="D8:R8" si="2">D9+D28+D48+D54+D83</f>
        <v>17455.8</v>
      </c>
      <c r="E8" s="76">
        <f t="shared" si="2"/>
        <v>1142.32</v>
      </c>
      <c r="F8" s="76">
        <f t="shared" si="2"/>
        <v>-3032.875</v>
      </c>
      <c r="G8" s="76">
        <f t="shared" si="2"/>
        <v>-6417.87</v>
      </c>
      <c r="H8" s="76">
        <f t="shared" si="2"/>
        <v>20.5711</v>
      </c>
      <c r="I8" s="76">
        <f t="shared" si="2"/>
        <v>100.5</v>
      </c>
      <c r="J8" s="76">
        <f t="shared" si="2"/>
        <v>1200</v>
      </c>
      <c r="K8" s="76">
        <f t="shared" si="2"/>
        <v>2092.6239</v>
      </c>
      <c r="L8" s="76">
        <f t="shared" si="2"/>
        <v>3515</v>
      </c>
      <c r="M8" s="76">
        <f t="shared" si="2"/>
        <v>-4397.5</v>
      </c>
      <c r="N8" s="76">
        <f t="shared" si="2"/>
        <v>909.8</v>
      </c>
      <c r="O8" s="76">
        <f t="shared" si="2"/>
        <v>-56</v>
      </c>
      <c r="P8" s="76">
        <f t="shared" si="2"/>
        <v>0</v>
      </c>
      <c r="Q8" s="76">
        <f t="shared" si="2"/>
        <v>14422.925</v>
      </c>
      <c r="R8" s="76">
        <f t="shared" si="2"/>
        <v>150</v>
      </c>
      <c r="S8" s="95"/>
      <c r="T8" s="95"/>
    </row>
    <row r="9" s="2" customFormat="1" ht="32" customHeight="1" spans="1:20">
      <c r="A9" s="77"/>
      <c r="B9" s="77"/>
      <c r="C9" s="78" t="s">
        <v>748</v>
      </c>
      <c r="D9" s="79">
        <f t="shared" ref="D9:R9" si="3">D10+D19</f>
        <v>81.4</v>
      </c>
      <c r="E9" s="79">
        <f t="shared" si="3"/>
        <v>0</v>
      </c>
      <c r="F9" s="79">
        <f t="shared" si="3"/>
        <v>-2.57</v>
      </c>
      <c r="G9" s="79">
        <f t="shared" si="3"/>
        <v>-8.57</v>
      </c>
      <c r="H9" s="79">
        <f t="shared" si="3"/>
        <v>0</v>
      </c>
      <c r="I9" s="79">
        <f t="shared" si="3"/>
        <v>0</v>
      </c>
      <c r="J9" s="79">
        <f t="shared" si="3"/>
        <v>0</v>
      </c>
      <c r="K9" s="79">
        <f t="shared" si="3"/>
        <v>0</v>
      </c>
      <c r="L9" s="79">
        <f t="shared" si="3"/>
        <v>0</v>
      </c>
      <c r="M9" s="79">
        <f t="shared" si="3"/>
        <v>0</v>
      </c>
      <c r="N9" s="79">
        <f t="shared" si="3"/>
        <v>6</v>
      </c>
      <c r="O9" s="79">
        <f t="shared" si="3"/>
        <v>0</v>
      </c>
      <c r="P9" s="79">
        <f t="shared" si="3"/>
        <v>0</v>
      </c>
      <c r="Q9" s="79">
        <f t="shared" si="3"/>
        <v>78.83</v>
      </c>
      <c r="R9" s="79">
        <f t="shared" si="3"/>
        <v>0</v>
      </c>
      <c r="S9" s="96"/>
      <c r="T9" s="96"/>
    </row>
    <row r="10" s="2" customFormat="1" ht="32" customHeight="1" spans="1:20">
      <c r="A10" s="80"/>
      <c r="B10" s="80"/>
      <c r="C10" s="81" t="s">
        <v>1212</v>
      </c>
      <c r="D10" s="82">
        <f t="shared" ref="D10:R10" si="4">SUM(D11:D18)</f>
        <v>50.7</v>
      </c>
      <c r="E10" s="82">
        <f t="shared" si="4"/>
        <v>0</v>
      </c>
      <c r="F10" s="82">
        <f t="shared" si="4"/>
        <v>-5.5</v>
      </c>
      <c r="G10" s="82">
        <f t="shared" si="4"/>
        <v>-5.5</v>
      </c>
      <c r="H10" s="82">
        <f t="shared" si="4"/>
        <v>0</v>
      </c>
      <c r="I10" s="82">
        <f t="shared" si="4"/>
        <v>0</v>
      </c>
      <c r="J10" s="82">
        <f t="shared" si="4"/>
        <v>0</v>
      </c>
      <c r="K10" s="82">
        <f t="shared" si="4"/>
        <v>0</v>
      </c>
      <c r="L10" s="82">
        <f t="shared" si="4"/>
        <v>0</v>
      </c>
      <c r="M10" s="82">
        <f t="shared" si="4"/>
        <v>0</v>
      </c>
      <c r="N10" s="82">
        <f t="shared" si="4"/>
        <v>0</v>
      </c>
      <c r="O10" s="82">
        <f t="shared" si="4"/>
        <v>0</v>
      </c>
      <c r="P10" s="82">
        <f t="shared" si="4"/>
        <v>0</v>
      </c>
      <c r="Q10" s="82">
        <f t="shared" si="4"/>
        <v>45.2</v>
      </c>
      <c r="R10" s="82">
        <f t="shared" si="4"/>
        <v>0</v>
      </c>
      <c r="S10" s="97"/>
      <c r="T10" s="97"/>
    </row>
    <row r="11" s="2" customFormat="1" ht="32" customHeight="1" spans="1:20">
      <c r="A11" s="19" t="s">
        <v>48</v>
      </c>
      <c r="B11" s="19" t="s">
        <v>749</v>
      </c>
      <c r="C11" s="27" t="s">
        <v>1866</v>
      </c>
      <c r="D11" s="72">
        <v>1.6</v>
      </c>
      <c r="E11" s="72"/>
      <c r="F11" s="72">
        <f t="shared" ref="F11:F18" si="5">SUM(G11:P11)</f>
        <v>0</v>
      </c>
      <c r="G11" s="72"/>
      <c r="H11" s="72"/>
      <c r="I11" s="72"/>
      <c r="J11" s="72"/>
      <c r="K11" s="72"/>
      <c r="L11" s="72"/>
      <c r="M11" s="72"/>
      <c r="N11" s="72"/>
      <c r="O11" s="72"/>
      <c r="P11" s="72"/>
      <c r="Q11" s="72">
        <f t="shared" ref="Q11:Q18" si="6">D11+F11</f>
        <v>1.6</v>
      </c>
      <c r="R11" s="72"/>
      <c r="S11" s="22"/>
      <c r="T11" s="22"/>
    </row>
    <row r="12" s="2" customFormat="1" ht="32" customHeight="1" spans="1:20">
      <c r="A12" s="19" t="s">
        <v>48</v>
      </c>
      <c r="B12" s="19" t="s">
        <v>749</v>
      </c>
      <c r="C12" s="27" t="s">
        <v>1218</v>
      </c>
      <c r="D12" s="72">
        <v>2</v>
      </c>
      <c r="E12" s="72"/>
      <c r="F12" s="72">
        <f t="shared" si="5"/>
        <v>0</v>
      </c>
      <c r="G12" s="72"/>
      <c r="H12" s="72"/>
      <c r="I12" s="72"/>
      <c r="J12" s="72"/>
      <c r="K12" s="72"/>
      <c r="L12" s="72"/>
      <c r="M12" s="72"/>
      <c r="N12" s="72"/>
      <c r="O12" s="72"/>
      <c r="P12" s="72"/>
      <c r="Q12" s="72">
        <f t="shared" si="6"/>
        <v>2</v>
      </c>
      <c r="R12" s="72"/>
      <c r="S12" s="22"/>
      <c r="T12" s="22"/>
    </row>
    <row r="13" s="2" customFormat="1" ht="32" customHeight="1" spans="1:20">
      <c r="A13" s="19" t="s">
        <v>48</v>
      </c>
      <c r="B13" s="19" t="s">
        <v>749</v>
      </c>
      <c r="C13" s="27" t="s">
        <v>1213</v>
      </c>
      <c r="D13" s="72">
        <v>3</v>
      </c>
      <c r="E13" s="72"/>
      <c r="F13" s="72">
        <f t="shared" si="5"/>
        <v>-1</v>
      </c>
      <c r="G13" s="72">
        <v>-1</v>
      </c>
      <c r="H13" s="72"/>
      <c r="I13" s="72"/>
      <c r="J13" s="72"/>
      <c r="K13" s="72"/>
      <c r="L13" s="72"/>
      <c r="M13" s="72"/>
      <c r="N13" s="72"/>
      <c r="O13" s="72"/>
      <c r="P13" s="72"/>
      <c r="Q13" s="72">
        <f t="shared" si="6"/>
        <v>2</v>
      </c>
      <c r="R13" s="72"/>
      <c r="S13" s="22"/>
      <c r="T13" s="22"/>
    </row>
    <row r="14" s="2" customFormat="1" ht="32" customHeight="1" spans="1:20">
      <c r="A14" s="19" t="s">
        <v>48</v>
      </c>
      <c r="B14" s="19" t="s">
        <v>749</v>
      </c>
      <c r="C14" s="27" t="s">
        <v>1867</v>
      </c>
      <c r="D14" s="72">
        <v>7.6</v>
      </c>
      <c r="E14" s="72"/>
      <c r="F14" s="72">
        <f t="shared" si="5"/>
        <v>0</v>
      </c>
      <c r="G14" s="72"/>
      <c r="H14" s="72"/>
      <c r="I14" s="72"/>
      <c r="J14" s="72"/>
      <c r="K14" s="72"/>
      <c r="L14" s="72"/>
      <c r="M14" s="72"/>
      <c r="N14" s="72"/>
      <c r="O14" s="72"/>
      <c r="P14" s="72"/>
      <c r="Q14" s="72">
        <f t="shared" si="6"/>
        <v>7.6</v>
      </c>
      <c r="R14" s="72"/>
      <c r="S14" s="22"/>
      <c r="T14" s="22"/>
    </row>
    <row r="15" s="2" customFormat="1" ht="32" customHeight="1" spans="1:20">
      <c r="A15" s="19" t="s">
        <v>48</v>
      </c>
      <c r="B15" s="19" t="s">
        <v>749</v>
      </c>
      <c r="C15" s="27" t="s">
        <v>1868</v>
      </c>
      <c r="D15" s="72">
        <v>1.6</v>
      </c>
      <c r="E15" s="72"/>
      <c r="F15" s="72">
        <f t="shared" si="5"/>
        <v>0</v>
      </c>
      <c r="G15" s="72"/>
      <c r="H15" s="72"/>
      <c r="I15" s="72"/>
      <c r="J15" s="72"/>
      <c r="K15" s="72"/>
      <c r="L15" s="72"/>
      <c r="M15" s="72"/>
      <c r="N15" s="72"/>
      <c r="O15" s="72"/>
      <c r="P15" s="72"/>
      <c r="Q15" s="72">
        <f t="shared" si="6"/>
        <v>1.6</v>
      </c>
      <c r="R15" s="72"/>
      <c r="S15" s="22"/>
      <c r="T15" s="22"/>
    </row>
    <row r="16" s="2" customFormat="1" ht="32" customHeight="1" spans="1:20">
      <c r="A16" s="19" t="s">
        <v>50</v>
      </c>
      <c r="B16" s="19">
        <v>901001</v>
      </c>
      <c r="C16" s="27" t="s">
        <v>1214</v>
      </c>
      <c r="D16" s="72">
        <v>16</v>
      </c>
      <c r="E16" s="72"/>
      <c r="F16" s="72">
        <f t="shared" si="5"/>
        <v>-1</v>
      </c>
      <c r="G16" s="72">
        <v>-1</v>
      </c>
      <c r="H16" s="72"/>
      <c r="I16" s="72"/>
      <c r="J16" s="72"/>
      <c r="K16" s="72"/>
      <c r="L16" s="72"/>
      <c r="M16" s="72"/>
      <c r="N16" s="72"/>
      <c r="O16" s="72"/>
      <c r="P16" s="72"/>
      <c r="Q16" s="72">
        <f t="shared" si="6"/>
        <v>15</v>
      </c>
      <c r="R16" s="72"/>
      <c r="S16" s="22"/>
      <c r="T16" s="22"/>
    </row>
    <row r="17" s="2" customFormat="1" ht="32" customHeight="1" spans="1:20">
      <c r="A17" s="19" t="s">
        <v>52</v>
      </c>
      <c r="B17" s="19" t="s">
        <v>749</v>
      </c>
      <c r="C17" s="27" t="s">
        <v>1215</v>
      </c>
      <c r="D17" s="72">
        <v>5</v>
      </c>
      <c r="E17" s="72"/>
      <c r="F17" s="72">
        <f t="shared" si="5"/>
        <v>-3.5</v>
      </c>
      <c r="G17" s="72">
        <v>-3.5</v>
      </c>
      <c r="H17" s="72"/>
      <c r="I17" s="72"/>
      <c r="J17" s="72"/>
      <c r="K17" s="72"/>
      <c r="L17" s="72"/>
      <c r="M17" s="72"/>
      <c r="N17" s="72"/>
      <c r="O17" s="72"/>
      <c r="P17" s="72"/>
      <c r="Q17" s="72">
        <f t="shared" si="6"/>
        <v>1.5</v>
      </c>
      <c r="R17" s="72"/>
      <c r="S17" s="22"/>
      <c r="T17" s="22"/>
    </row>
    <row r="18" s="2" customFormat="1" ht="32" customHeight="1" spans="1:20">
      <c r="A18" s="19" t="s">
        <v>52</v>
      </c>
      <c r="B18" s="19" t="s">
        <v>749</v>
      </c>
      <c r="C18" s="27" t="s">
        <v>1869</v>
      </c>
      <c r="D18" s="72">
        <v>13.9</v>
      </c>
      <c r="E18" s="72"/>
      <c r="F18" s="72">
        <f t="shared" si="5"/>
        <v>0</v>
      </c>
      <c r="G18" s="72"/>
      <c r="H18" s="72"/>
      <c r="I18" s="72"/>
      <c r="J18" s="72"/>
      <c r="K18" s="72"/>
      <c r="L18" s="72"/>
      <c r="M18" s="72"/>
      <c r="N18" s="72"/>
      <c r="O18" s="72"/>
      <c r="P18" s="72"/>
      <c r="Q18" s="72">
        <f t="shared" si="6"/>
        <v>13.9</v>
      </c>
      <c r="R18" s="72"/>
      <c r="S18" s="22"/>
      <c r="T18" s="22"/>
    </row>
    <row r="19" s="2" customFormat="1" ht="32" customHeight="1" spans="1:20">
      <c r="A19" s="80" t="s">
        <v>1216</v>
      </c>
      <c r="B19" s="80" t="s">
        <v>1216</v>
      </c>
      <c r="C19" s="81" t="s">
        <v>1217</v>
      </c>
      <c r="D19" s="82">
        <f t="shared" ref="D19:R19" si="7">SUM(D20:D27)</f>
        <v>30.7</v>
      </c>
      <c r="E19" s="82">
        <f t="shared" si="7"/>
        <v>0</v>
      </c>
      <c r="F19" s="82">
        <f t="shared" si="7"/>
        <v>2.93</v>
      </c>
      <c r="G19" s="82">
        <f t="shared" si="7"/>
        <v>-3.07</v>
      </c>
      <c r="H19" s="82">
        <f t="shared" si="7"/>
        <v>0</v>
      </c>
      <c r="I19" s="82">
        <f t="shared" si="7"/>
        <v>0</v>
      </c>
      <c r="J19" s="82">
        <f t="shared" si="7"/>
        <v>0</v>
      </c>
      <c r="K19" s="82">
        <f t="shared" si="7"/>
        <v>0</v>
      </c>
      <c r="L19" s="82">
        <f t="shared" si="7"/>
        <v>0</v>
      </c>
      <c r="M19" s="82">
        <f t="shared" si="7"/>
        <v>0</v>
      </c>
      <c r="N19" s="82">
        <f t="shared" si="7"/>
        <v>6</v>
      </c>
      <c r="O19" s="82">
        <f t="shared" si="7"/>
        <v>0</v>
      </c>
      <c r="P19" s="82">
        <f t="shared" si="7"/>
        <v>0</v>
      </c>
      <c r="Q19" s="82">
        <f t="shared" si="7"/>
        <v>33.63</v>
      </c>
      <c r="R19" s="82">
        <f t="shared" si="7"/>
        <v>0</v>
      </c>
      <c r="S19" s="97"/>
      <c r="T19" s="97"/>
    </row>
    <row r="20" s="2" customFormat="1" ht="32" customHeight="1" spans="1:20">
      <c r="A20" s="19" t="s">
        <v>56</v>
      </c>
      <c r="B20" s="19" t="s">
        <v>751</v>
      </c>
      <c r="C20" s="27" t="s">
        <v>1218</v>
      </c>
      <c r="D20" s="72">
        <v>2.4</v>
      </c>
      <c r="E20" s="72"/>
      <c r="F20" s="72">
        <f t="shared" ref="F20:F27" si="8">SUM(G20:P20)</f>
        <v>-0.843</v>
      </c>
      <c r="G20" s="72">
        <v>-0.843</v>
      </c>
      <c r="H20" s="72"/>
      <c r="I20" s="72"/>
      <c r="J20" s="72"/>
      <c r="K20" s="72"/>
      <c r="L20" s="72"/>
      <c r="M20" s="72"/>
      <c r="N20" s="72"/>
      <c r="O20" s="72"/>
      <c r="P20" s="72"/>
      <c r="Q20" s="72">
        <f t="shared" ref="Q20:Q27" si="9">D20+F20</f>
        <v>1.557</v>
      </c>
      <c r="R20" s="72"/>
      <c r="S20" s="98"/>
      <c r="T20" s="98"/>
    </row>
    <row r="21" s="53" customFormat="1" ht="32" customHeight="1" spans="1:20">
      <c r="A21" s="19" t="s">
        <v>56</v>
      </c>
      <c r="B21" s="19" t="s">
        <v>751</v>
      </c>
      <c r="C21" s="27" t="s">
        <v>1870</v>
      </c>
      <c r="D21" s="72">
        <v>5</v>
      </c>
      <c r="E21" s="72"/>
      <c r="F21" s="72">
        <f t="shared" si="8"/>
        <v>0</v>
      </c>
      <c r="G21" s="72"/>
      <c r="H21" s="72"/>
      <c r="I21" s="72"/>
      <c r="J21" s="72"/>
      <c r="K21" s="72"/>
      <c r="L21" s="72"/>
      <c r="M21" s="72"/>
      <c r="N21" s="72"/>
      <c r="O21" s="72"/>
      <c r="P21" s="72"/>
      <c r="Q21" s="72">
        <f t="shared" si="9"/>
        <v>5</v>
      </c>
      <c r="R21" s="72"/>
      <c r="S21" s="98"/>
      <c r="T21" s="98"/>
    </row>
    <row r="22" s="2" customFormat="1" ht="32" customHeight="1" spans="1:20">
      <c r="A22" s="19" t="s">
        <v>58</v>
      </c>
      <c r="B22" s="19" t="s">
        <v>751</v>
      </c>
      <c r="C22" s="83" t="s">
        <v>1219</v>
      </c>
      <c r="D22" s="84">
        <v>2</v>
      </c>
      <c r="E22" s="85"/>
      <c r="F22" s="72">
        <f t="shared" si="8"/>
        <v>-2</v>
      </c>
      <c r="G22" s="72">
        <v>-2</v>
      </c>
      <c r="H22" s="72"/>
      <c r="I22" s="72"/>
      <c r="J22" s="72"/>
      <c r="K22" s="72"/>
      <c r="L22" s="72"/>
      <c r="M22" s="72"/>
      <c r="N22" s="72"/>
      <c r="O22" s="72"/>
      <c r="P22" s="72"/>
      <c r="Q22" s="72">
        <f t="shared" si="9"/>
        <v>0</v>
      </c>
      <c r="R22" s="72"/>
      <c r="S22" s="99"/>
      <c r="T22" s="99"/>
    </row>
    <row r="23" s="2" customFormat="1" ht="32" customHeight="1" spans="1:20">
      <c r="A23" s="19" t="s">
        <v>58</v>
      </c>
      <c r="B23" s="19" t="s">
        <v>751</v>
      </c>
      <c r="C23" s="27" t="s">
        <v>1871</v>
      </c>
      <c r="D23" s="72">
        <v>12.9</v>
      </c>
      <c r="E23" s="72"/>
      <c r="F23" s="72">
        <f t="shared" si="8"/>
        <v>0</v>
      </c>
      <c r="G23" s="72"/>
      <c r="H23" s="72"/>
      <c r="I23" s="72"/>
      <c r="J23" s="72"/>
      <c r="K23" s="72"/>
      <c r="L23" s="72"/>
      <c r="M23" s="72"/>
      <c r="N23" s="72"/>
      <c r="O23" s="72"/>
      <c r="P23" s="72"/>
      <c r="Q23" s="72">
        <f t="shared" si="9"/>
        <v>12.9</v>
      </c>
      <c r="R23" s="72"/>
      <c r="S23" s="100"/>
      <c r="T23" s="100"/>
    </row>
    <row r="24" s="2" customFormat="1" ht="32" customHeight="1" spans="1:20">
      <c r="A24" s="19" t="s">
        <v>58</v>
      </c>
      <c r="B24" s="19" t="s">
        <v>751</v>
      </c>
      <c r="C24" s="27" t="s">
        <v>956</v>
      </c>
      <c r="D24" s="72"/>
      <c r="E24" s="72"/>
      <c r="F24" s="72">
        <f t="shared" si="8"/>
        <v>6</v>
      </c>
      <c r="G24" s="72"/>
      <c r="H24" s="72"/>
      <c r="I24" s="72"/>
      <c r="J24" s="72"/>
      <c r="K24" s="72"/>
      <c r="L24" s="72"/>
      <c r="M24" s="72"/>
      <c r="N24" s="72">
        <v>6</v>
      </c>
      <c r="O24" s="72"/>
      <c r="P24" s="72"/>
      <c r="Q24" s="72">
        <f t="shared" si="9"/>
        <v>6</v>
      </c>
      <c r="R24" s="72"/>
      <c r="S24" s="100"/>
      <c r="T24" s="100"/>
    </row>
    <row r="25" s="2" customFormat="1" ht="32" customHeight="1" spans="1:20">
      <c r="A25" s="19" t="s">
        <v>58</v>
      </c>
      <c r="B25" s="19" t="s">
        <v>751</v>
      </c>
      <c r="C25" s="27" t="s">
        <v>1220</v>
      </c>
      <c r="D25" s="72">
        <v>5</v>
      </c>
      <c r="E25" s="72"/>
      <c r="F25" s="72">
        <f t="shared" si="8"/>
        <v>-0.227</v>
      </c>
      <c r="G25" s="72">
        <v>-0.227</v>
      </c>
      <c r="H25" s="72"/>
      <c r="I25" s="72"/>
      <c r="J25" s="72"/>
      <c r="K25" s="72"/>
      <c r="L25" s="72"/>
      <c r="M25" s="72"/>
      <c r="N25" s="72"/>
      <c r="O25" s="72"/>
      <c r="P25" s="72"/>
      <c r="Q25" s="72">
        <f t="shared" si="9"/>
        <v>4.773</v>
      </c>
      <c r="R25" s="72"/>
      <c r="S25" s="101"/>
      <c r="T25" s="101"/>
    </row>
    <row r="26" s="2" customFormat="1" ht="32" customHeight="1" spans="1:20">
      <c r="A26" s="19" t="s">
        <v>58</v>
      </c>
      <c r="B26" s="19" t="s">
        <v>751</v>
      </c>
      <c r="C26" s="27" t="s">
        <v>1872</v>
      </c>
      <c r="D26" s="72">
        <v>1.8</v>
      </c>
      <c r="E26" s="72"/>
      <c r="F26" s="72">
        <f t="shared" si="8"/>
        <v>0</v>
      </c>
      <c r="G26" s="72"/>
      <c r="H26" s="72"/>
      <c r="I26" s="72"/>
      <c r="J26" s="72"/>
      <c r="K26" s="72"/>
      <c r="L26" s="72"/>
      <c r="M26" s="72"/>
      <c r="N26" s="72"/>
      <c r="O26" s="72"/>
      <c r="P26" s="72"/>
      <c r="Q26" s="72">
        <f t="shared" si="9"/>
        <v>1.8</v>
      </c>
      <c r="R26" s="72"/>
      <c r="S26" s="22"/>
      <c r="T26" s="22"/>
    </row>
    <row r="27" s="2" customFormat="1" ht="32" customHeight="1" spans="1:20">
      <c r="A27" s="19" t="s">
        <v>60</v>
      </c>
      <c r="B27" s="19" t="s">
        <v>751</v>
      </c>
      <c r="C27" s="27" t="s">
        <v>1873</v>
      </c>
      <c r="D27" s="72">
        <v>1.6</v>
      </c>
      <c r="E27" s="72"/>
      <c r="F27" s="72">
        <f t="shared" si="8"/>
        <v>0</v>
      </c>
      <c r="G27" s="72"/>
      <c r="H27" s="72"/>
      <c r="I27" s="72"/>
      <c r="J27" s="72"/>
      <c r="K27" s="72"/>
      <c r="L27" s="72"/>
      <c r="M27" s="72"/>
      <c r="N27" s="72"/>
      <c r="O27" s="72"/>
      <c r="P27" s="72"/>
      <c r="Q27" s="72">
        <f t="shared" si="9"/>
        <v>1.6</v>
      </c>
      <c r="R27" s="72"/>
      <c r="S27" s="22"/>
      <c r="T27" s="22"/>
    </row>
    <row r="28" s="54" customFormat="1" ht="32" customHeight="1" spans="1:20">
      <c r="A28" s="77" t="s">
        <v>1216</v>
      </c>
      <c r="B28" s="77" t="s">
        <v>1216</v>
      </c>
      <c r="C28" s="78" t="s">
        <v>755</v>
      </c>
      <c r="D28" s="79">
        <f t="shared" ref="D28:R28" si="10">D29+D33+D36+D40</f>
        <v>337.5</v>
      </c>
      <c r="E28" s="79">
        <f t="shared" si="10"/>
        <v>96</v>
      </c>
      <c r="F28" s="79">
        <f t="shared" si="10"/>
        <v>59.165</v>
      </c>
      <c r="G28" s="79">
        <f t="shared" si="10"/>
        <v>0</v>
      </c>
      <c r="H28" s="79">
        <f t="shared" si="10"/>
        <v>17.5711</v>
      </c>
      <c r="I28" s="79">
        <f t="shared" si="10"/>
        <v>0</v>
      </c>
      <c r="J28" s="79">
        <f t="shared" si="10"/>
        <v>0</v>
      </c>
      <c r="K28" s="79">
        <f t="shared" si="10"/>
        <v>260.2739</v>
      </c>
      <c r="L28" s="79">
        <f t="shared" si="10"/>
        <v>0</v>
      </c>
      <c r="M28" s="79">
        <f t="shared" si="10"/>
        <v>-222.68</v>
      </c>
      <c r="N28" s="79">
        <f t="shared" si="10"/>
        <v>4</v>
      </c>
      <c r="O28" s="79">
        <f t="shared" si="10"/>
        <v>0</v>
      </c>
      <c r="P28" s="79">
        <f t="shared" si="10"/>
        <v>0</v>
      </c>
      <c r="Q28" s="79">
        <f t="shared" si="10"/>
        <v>396.665</v>
      </c>
      <c r="R28" s="79">
        <f t="shared" si="10"/>
        <v>100</v>
      </c>
      <c r="S28" s="96"/>
      <c r="T28" s="96"/>
    </row>
    <row r="29" s="54" customFormat="1" ht="32" customHeight="1" spans="1:20">
      <c r="A29" s="80" t="s">
        <v>1216</v>
      </c>
      <c r="B29" s="80" t="s">
        <v>1216</v>
      </c>
      <c r="C29" s="81" t="s">
        <v>1221</v>
      </c>
      <c r="D29" s="82">
        <f t="shared" ref="D29:R29" si="11">SUM(D30:D32)</f>
        <v>78.54</v>
      </c>
      <c r="E29" s="82">
        <f t="shared" si="11"/>
        <v>0</v>
      </c>
      <c r="F29" s="82">
        <f t="shared" si="11"/>
        <v>0.890000000000001</v>
      </c>
      <c r="G29" s="82">
        <f t="shared" si="11"/>
        <v>0</v>
      </c>
      <c r="H29" s="82">
        <f t="shared" si="11"/>
        <v>0</v>
      </c>
      <c r="I29" s="82">
        <f t="shared" si="11"/>
        <v>0</v>
      </c>
      <c r="J29" s="82">
        <f t="shared" si="11"/>
        <v>0</v>
      </c>
      <c r="K29" s="82">
        <f t="shared" si="11"/>
        <v>79.43</v>
      </c>
      <c r="L29" s="82">
        <f t="shared" si="11"/>
        <v>0</v>
      </c>
      <c r="M29" s="82">
        <f t="shared" si="11"/>
        <v>-78.54</v>
      </c>
      <c r="N29" s="82">
        <f t="shared" si="11"/>
        <v>0</v>
      </c>
      <c r="O29" s="82">
        <f t="shared" si="11"/>
        <v>0</v>
      </c>
      <c r="P29" s="82">
        <f t="shared" si="11"/>
        <v>0</v>
      </c>
      <c r="Q29" s="82">
        <f t="shared" si="11"/>
        <v>79.43</v>
      </c>
      <c r="R29" s="82">
        <f t="shared" si="11"/>
        <v>0</v>
      </c>
      <c r="S29" s="97"/>
      <c r="T29" s="97"/>
    </row>
    <row r="30" s="54" customFormat="1" ht="32" customHeight="1" spans="1:20">
      <c r="A30" s="86" t="s">
        <v>257</v>
      </c>
      <c r="B30" s="87" t="s">
        <v>756</v>
      </c>
      <c r="C30" s="88" t="s">
        <v>1874</v>
      </c>
      <c r="D30" s="72"/>
      <c r="E30" s="72"/>
      <c r="F30" s="72">
        <f t="shared" ref="F30:F32" si="12">SUM(G30:P30)</f>
        <v>0</v>
      </c>
      <c r="G30" s="72"/>
      <c r="H30" s="72"/>
      <c r="I30" s="72"/>
      <c r="J30" s="72"/>
      <c r="K30" s="72"/>
      <c r="L30" s="72"/>
      <c r="M30" s="72"/>
      <c r="N30" s="72"/>
      <c r="O30" s="72"/>
      <c r="P30" s="72"/>
      <c r="Q30" s="72">
        <f t="shared" ref="Q30:Q32" si="13">D30+F30</f>
        <v>0</v>
      </c>
      <c r="R30" s="72"/>
      <c r="S30" s="102" t="s">
        <v>1633</v>
      </c>
      <c r="T30" s="103"/>
    </row>
    <row r="31" s="54" customFormat="1" ht="32" customHeight="1" spans="1:20">
      <c r="A31" s="87" t="s">
        <v>257</v>
      </c>
      <c r="B31" s="87" t="s">
        <v>756</v>
      </c>
      <c r="C31" s="27" t="s">
        <v>1222</v>
      </c>
      <c r="D31" s="72"/>
      <c r="E31" s="72"/>
      <c r="F31" s="72">
        <f t="shared" si="12"/>
        <v>79.43</v>
      </c>
      <c r="G31" s="72"/>
      <c r="H31" s="72"/>
      <c r="I31" s="72"/>
      <c r="J31" s="72"/>
      <c r="K31" s="72">
        <v>79.43</v>
      </c>
      <c r="L31" s="72"/>
      <c r="M31" s="72"/>
      <c r="N31" s="72"/>
      <c r="O31" s="72"/>
      <c r="P31" s="72"/>
      <c r="Q31" s="72">
        <f t="shared" si="13"/>
        <v>79.43</v>
      </c>
      <c r="R31" s="72"/>
      <c r="S31" s="22" t="s">
        <v>1223</v>
      </c>
      <c r="T31" s="103"/>
    </row>
    <row r="32" s="55" customFormat="1" ht="32" customHeight="1" spans="1:20">
      <c r="A32" s="23" t="s">
        <v>257</v>
      </c>
      <c r="B32" s="23" t="s">
        <v>756</v>
      </c>
      <c r="C32" s="27" t="s">
        <v>1224</v>
      </c>
      <c r="D32" s="72">
        <v>78.54</v>
      </c>
      <c r="E32" s="72"/>
      <c r="F32" s="72">
        <f t="shared" si="12"/>
        <v>-78.54</v>
      </c>
      <c r="G32" s="72"/>
      <c r="H32" s="72"/>
      <c r="I32" s="72"/>
      <c r="J32" s="72"/>
      <c r="K32" s="72"/>
      <c r="L32" s="72"/>
      <c r="M32" s="72">
        <v>-78.54</v>
      </c>
      <c r="N32" s="72"/>
      <c r="O32" s="72"/>
      <c r="P32" s="72"/>
      <c r="Q32" s="72">
        <f t="shared" si="13"/>
        <v>0</v>
      </c>
      <c r="R32" s="72"/>
      <c r="S32" s="103"/>
      <c r="T32" s="103"/>
    </row>
    <row r="33" s="56" customFormat="1" ht="32" customHeight="1" spans="1:20">
      <c r="A33" s="80" t="s">
        <v>1216</v>
      </c>
      <c r="B33" s="80" t="s">
        <v>1216</v>
      </c>
      <c r="C33" s="81" t="s">
        <v>1225</v>
      </c>
      <c r="D33" s="82">
        <f t="shared" ref="D33:R33" si="14">SUM(D34:D35)</f>
        <v>8.19</v>
      </c>
      <c r="E33" s="82">
        <f t="shared" si="14"/>
        <v>0</v>
      </c>
      <c r="F33" s="82">
        <f t="shared" si="14"/>
        <v>5.0083</v>
      </c>
      <c r="G33" s="82">
        <f t="shared" si="14"/>
        <v>0</v>
      </c>
      <c r="H33" s="82">
        <f t="shared" si="14"/>
        <v>0</v>
      </c>
      <c r="I33" s="82">
        <f t="shared" si="14"/>
        <v>0</v>
      </c>
      <c r="J33" s="82">
        <f t="shared" si="14"/>
        <v>0</v>
      </c>
      <c r="K33" s="82">
        <f t="shared" si="14"/>
        <v>12.6583</v>
      </c>
      <c r="L33" s="82">
        <f t="shared" si="14"/>
        <v>0</v>
      </c>
      <c r="M33" s="82">
        <f t="shared" si="14"/>
        <v>-7.65</v>
      </c>
      <c r="N33" s="82">
        <f t="shared" si="14"/>
        <v>0</v>
      </c>
      <c r="O33" s="82">
        <f t="shared" si="14"/>
        <v>0</v>
      </c>
      <c r="P33" s="82">
        <f t="shared" si="14"/>
        <v>0</v>
      </c>
      <c r="Q33" s="82">
        <f t="shared" si="14"/>
        <v>13.1983</v>
      </c>
      <c r="R33" s="82">
        <f t="shared" si="14"/>
        <v>0</v>
      </c>
      <c r="S33" s="97"/>
      <c r="T33" s="97"/>
    </row>
    <row r="34" s="56" customFormat="1" ht="32" customHeight="1" spans="1:20">
      <c r="A34" s="87" t="s">
        <v>255</v>
      </c>
      <c r="B34" s="87">
        <v>906003</v>
      </c>
      <c r="C34" s="27" t="s">
        <v>1222</v>
      </c>
      <c r="D34" s="72"/>
      <c r="E34" s="72"/>
      <c r="F34" s="72">
        <f t="shared" ref="F34:F39" si="15">SUM(G34:P34)</f>
        <v>12.6583</v>
      </c>
      <c r="G34" s="72"/>
      <c r="H34" s="72"/>
      <c r="I34" s="72"/>
      <c r="J34" s="72"/>
      <c r="K34" s="72">
        <f>13.2-0.5417</f>
        <v>12.6583</v>
      </c>
      <c r="L34" s="72"/>
      <c r="M34" s="72"/>
      <c r="N34" s="72"/>
      <c r="O34" s="72"/>
      <c r="P34" s="72"/>
      <c r="Q34" s="72">
        <f t="shared" ref="Q34:Q39" si="16">D34+F34</f>
        <v>12.6583</v>
      </c>
      <c r="R34" s="72"/>
      <c r="S34" s="22" t="s">
        <v>1223</v>
      </c>
      <c r="T34" s="103"/>
    </row>
    <row r="35" s="56" customFormat="1" ht="32" customHeight="1" spans="1:20">
      <c r="A35" s="23" t="s">
        <v>255</v>
      </c>
      <c r="B35" s="23" t="s">
        <v>758</v>
      </c>
      <c r="C35" s="27" t="s">
        <v>1224</v>
      </c>
      <c r="D35" s="72">
        <v>8.19</v>
      </c>
      <c r="E35" s="72"/>
      <c r="F35" s="72">
        <f t="shared" si="15"/>
        <v>-7.65</v>
      </c>
      <c r="G35" s="72"/>
      <c r="H35" s="72"/>
      <c r="I35" s="72"/>
      <c r="J35" s="72"/>
      <c r="K35" s="72"/>
      <c r="L35" s="72"/>
      <c r="M35" s="72">
        <v>-7.65</v>
      </c>
      <c r="N35" s="72"/>
      <c r="O35" s="72"/>
      <c r="P35" s="72"/>
      <c r="Q35" s="72">
        <f t="shared" si="16"/>
        <v>0.539999999999999</v>
      </c>
      <c r="R35" s="72"/>
      <c r="S35" s="103"/>
      <c r="T35" s="103"/>
    </row>
    <row r="36" s="55" customFormat="1" ht="32" customHeight="1" spans="1:20">
      <c r="A36" s="80" t="s">
        <v>1216</v>
      </c>
      <c r="B36" s="80" t="s">
        <v>1216</v>
      </c>
      <c r="C36" s="81" t="s">
        <v>1226</v>
      </c>
      <c r="D36" s="82">
        <f t="shared" ref="D36:R36" si="17">SUM(D37:D39)</f>
        <v>57.07</v>
      </c>
      <c r="E36" s="82">
        <f t="shared" si="17"/>
        <v>0</v>
      </c>
      <c r="F36" s="82">
        <f t="shared" si="17"/>
        <v>-6.59</v>
      </c>
      <c r="G36" s="82">
        <f t="shared" si="17"/>
        <v>0</v>
      </c>
      <c r="H36" s="82">
        <f t="shared" si="17"/>
        <v>0</v>
      </c>
      <c r="I36" s="82">
        <f t="shared" si="17"/>
        <v>0</v>
      </c>
      <c r="J36" s="82">
        <f t="shared" si="17"/>
        <v>0</v>
      </c>
      <c r="K36" s="82">
        <f t="shared" si="17"/>
        <v>50.48</v>
      </c>
      <c r="L36" s="82">
        <f t="shared" si="17"/>
        <v>0</v>
      </c>
      <c r="M36" s="82">
        <f t="shared" si="17"/>
        <v>-57.07</v>
      </c>
      <c r="N36" s="82">
        <f t="shared" si="17"/>
        <v>0</v>
      </c>
      <c r="O36" s="82">
        <f t="shared" si="17"/>
        <v>0</v>
      </c>
      <c r="P36" s="82">
        <f t="shared" si="17"/>
        <v>0</v>
      </c>
      <c r="Q36" s="82">
        <f t="shared" si="17"/>
        <v>50.48</v>
      </c>
      <c r="R36" s="82">
        <f t="shared" si="17"/>
        <v>0</v>
      </c>
      <c r="S36" s="97"/>
      <c r="T36" s="97"/>
    </row>
    <row r="37" s="55" customFormat="1" ht="32" customHeight="1" spans="1:20">
      <c r="A37" s="87" t="s">
        <v>255</v>
      </c>
      <c r="B37" s="23">
        <v>906004</v>
      </c>
      <c r="C37" s="88" t="s">
        <v>1874</v>
      </c>
      <c r="D37" s="72"/>
      <c r="E37" s="72"/>
      <c r="F37" s="72">
        <f t="shared" si="15"/>
        <v>0</v>
      </c>
      <c r="G37" s="72"/>
      <c r="H37" s="72"/>
      <c r="I37" s="72"/>
      <c r="J37" s="72"/>
      <c r="K37" s="72"/>
      <c r="L37" s="72"/>
      <c r="M37" s="72"/>
      <c r="N37" s="72"/>
      <c r="O37" s="72"/>
      <c r="P37" s="72"/>
      <c r="Q37" s="72">
        <f t="shared" si="16"/>
        <v>0</v>
      </c>
      <c r="R37" s="72"/>
      <c r="S37" s="102" t="s">
        <v>1633</v>
      </c>
      <c r="T37" s="103"/>
    </row>
    <row r="38" s="55" customFormat="1" ht="32" customHeight="1" spans="1:20">
      <c r="A38" s="87" t="s">
        <v>255</v>
      </c>
      <c r="B38" s="87" t="s">
        <v>760</v>
      </c>
      <c r="C38" s="27" t="s">
        <v>1222</v>
      </c>
      <c r="D38" s="72"/>
      <c r="E38" s="72"/>
      <c r="F38" s="72">
        <f t="shared" si="15"/>
        <v>50.48</v>
      </c>
      <c r="G38" s="72"/>
      <c r="H38" s="72"/>
      <c r="I38" s="72"/>
      <c r="J38" s="72"/>
      <c r="K38" s="72">
        <v>50.48</v>
      </c>
      <c r="L38" s="72"/>
      <c r="M38" s="72"/>
      <c r="N38" s="72"/>
      <c r="O38" s="72"/>
      <c r="P38" s="72"/>
      <c r="Q38" s="72">
        <f t="shared" si="16"/>
        <v>50.48</v>
      </c>
      <c r="R38" s="72"/>
      <c r="S38" s="22" t="s">
        <v>1223</v>
      </c>
      <c r="T38" s="103"/>
    </row>
    <row r="39" s="54" customFormat="1" ht="32" customHeight="1" spans="1:20">
      <c r="A39" s="23" t="s">
        <v>255</v>
      </c>
      <c r="B39" s="23" t="s">
        <v>760</v>
      </c>
      <c r="C39" s="27" t="s">
        <v>1224</v>
      </c>
      <c r="D39" s="72">
        <v>57.07</v>
      </c>
      <c r="E39" s="72"/>
      <c r="F39" s="72">
        <f t="shared" si="15"/>
        <v>-57.07</v>
      </c>
      <c r="G39" s="72"/>
      <c r="H39" s="72"/>
      <c r="I39" s="72"/>
      <c r="J39" s="72"/>
      <c r="K39" s="72"/>
      <c r="L39" s="72"/>
      <c r="M39" s="72">
        <v>-57.07</v>
      </c>
      <c r="N39" s="72"/>
      <c r="O39" s="72"/>
      <c r="P39" s="72"/>
      <c r="Q39" s="72">
        <f t="shared" si="16"/>
        <v>0</v>
      </c>
      <c r="R39" s="72"/>
      <c r="S39" s="103"/>
      <c r="T39" s="103"/>
    </row>
    <row r="40" s="2" customFormat="1" ht="32" customHeight="1" spans="1:20">
      <c r="A40" s="80" t="s">
        <v>1216</v>
      </c>
      <c r="B40" s="80" t="s">
        <v>1216</v>
      </c>
      <c r="C40" s="81" t="s">
        <v>1227</v>
      </c>
      <c r="D40" s="82">
        <f t="shared" ref="D40:R40" si="18">SUM(D41:D47)</f>
        <v>193.7</v>
      </c>
      <c r="E40" s="82">
        <f t="shared" si="18"/>
        <v>96</v>
      </c>
      <c r="F40" s="82">
        <f t="shared" si="18"/>
        <v>59.8567</v>
      </c>
      <c r="G40" s="82">
        <f t="shared" si="18"/>
        <v>0</v>
      </c>
      <c r="H40" s="82">
        <f t="shared" si="18"/>
        <v>17.5711</v>
      </c>
      <c r="I40" s="82">
        <f t="shared" si="18"/>
        <v>0</v>
      </c>
      <c r="J40" s="82">
        <f t="shared" si="18"/>
        <v>0</v>
      </c>
      <c r="K40" s="82">
        <f t="shared" si="18"/>
        <v>117.7056</v>
      </c>
      <c r="L40" s="82">
        <f t="shared" si="18"/>
        <v>0</v>
      </c>
      <c r="M40" s="82">
        <f t="shared" si="18"/>
        <v>-79.42</v>
      </c>
      <c r="N40" s="82">
        <f t="shared" si="18"/>
        <v>4</v>
      </c>
      <c r="O40" s="82">
        <f t="shared" si="18"/>
        <v>0</v>
      </c>
      <c r="P40" s="82">
        <f t="shared" si="18"/>
        <v>0</v>
      </c>
      <c r="Q40" s="82">
        <f t="shared" si="18"/>
        <v>253.5567</v>
      </c>
      <c r="R40" s="82">
        <f t="shared" si="18"/>
        <v>100</v>
      </c>
      <c r="S40" s="97"/>
      <c r="T40" s="97"/>
    </row>
    <row r="41" s="54" customFormat="1" ht="32" customHeight="1" spans="1:20">
      <c r="A41" s="23" t="s">
        <v>253</v>
      </c>
      <c r="B41" s="23" t="s">
        <v>762</v>
      </c>
      <c r="C41" s="27" t="s">
        <v>1875</v>
      </c>
      <c r="D41" s="72">
        <v>17.1</v>
      </c>
      <c r="E41" s="72"/>
      <c r="F41" s="72">
        <f t="shared" ref="F41:F47" si="19">SUM(G41:P41)</f>
        <v>0</v>
      </c>
      <c r="G41" s="72"/>
      <c r="H41" s="72"/>
      <c r="I41" s="72"/>
      <c r="J41" s="72"/>
      <c r="K41" s="72"/>
      <c r="L41" s="72"/>
      <c r="M41" s="72"/>
      <c r="N41" s="72"/>
      <c r="O41" s="72"/>
      <c r="P41" s="72"/>
      <c r="Q41" s="72">
        <f t="shared" ref="Q41:Q47" si="20">D41+F41</f>
        <v>17.1</v>
      </c>
      <c r="R41" s="72"/>
      <c r="S41" s="22"/>
      <c r="T41" s="22"/>
    </row>
    <row r="42" s="57" customFormat="1" ht="32" customHeight="1" spans="1:20">
      <c r="A42" s="23" t="s">
        <v>253</v>
      </c>
      <c r="B42" s="23" t="s">
        <v>762</v>
      </c>
      <c r="C42" s="89" t="s">
        <v>1228</v>
      </c>
      <c r="D42" s="72"/>
      <c r="E42" s="72"/>
      <c r="F42" s="72">
        <f t="shared" si="19"/>
        <v>20</v>
      </c>
      <c r="G42" s="72"/>
      <c r="H42" s="72"/>
      <c r="I42" s="72"/>
      <c r="J42" s="72"/>
      <c r="K42" s="72">
        <v>20</v>
      </c>
      <c r="L42" s="72"/>
      <c r="M42" s="72"/>
      <c r="N42" s="72"/>
      <c r="O42" s="72"/>
      <c r="P42" s="72"/>
      <c r="Q42" s="72">
        <f t="shared" si="20"/>
        <v>20</v>
      </c>
      <c r="R42" s="72"/>
      <c r="S42" s="22" t="s">
        <v>1229</v>
      </c>
      <c r="T42" s="22"/>
    </row>
    <row r="43" s="57" customFormat="1" ht="32" customHeight="1" spans="1:20">
      <c r="A43" s="23" t="s">
        <v>253</v>
      </c>
      <c r="B43" s="23" t="s">
        <v>762</v>
      </c>
      <c r="C43" s="27" t="s">
        <v>1230</v>
      </c>
      <c r="D43" s="72">
        <v>96</v>
      </c>
      <c r="E43" s="72">
        <v>96</v>
      </c>
      <c r="F43" s="72">
        <f t="shared" si="19"/>
        <v>21.5711</v>
      </c>
      <c r="G43" s="72"/>
      <c r="H43" s="72">
        <v>17.5711</v>
      </c>
      <c r="I43" s="72"/>
      <c r="J43" s="72"/>
      <c r="K43" s="72"/>
      <c r="L43" s="72"/>
      <c r="M43" s="72"/>
      <c r="N43" s="72">
        <v>4</v>
      </c>
      <c r="O43" s="72"/>
      <c r="P43" s="72"/>
      <c r="Q43" s="72">
        <f t="shared" si="20"/>
        <v>117.5711</v>
      </c>
      <c r="R43" s="72">
        <v>100</v>
      </c>
      <c r="S43" s="102" t="s">
        <v>1231</v>
      </c>
      <c r="T43" s="102"/>
    </row>
    <row r="44" s="57" customFormat="1" ht="32" customHeight="1" spans="1:20">
      <c r="A44" s="87" t="s">
        <v>255</v>
      </c>
      <c r="B44" s="87" t="s">
        <v>762</v>
      </c>
      <c r="C44" s="88" t="s">
        <v>1874</v>
      </c>
      <c r="D44" s="72"/>
      <c r="E44" s="72"/>
      <c r="F44" s="72">
        <f t="shared" si="19"/>
        <v>0</v>
      </c>
      <c r="G44" s="72"/>
      <c r="H44" s="72"/>
      <c r="I44" s="72"/>
      <c r="J44" s="72"/>
      <c r="K44" s="72"/>
      <c r="L44" s="72"/>
      <c r="M44" s="72"/>
      <c r="N44" s="72"/>
      <c r="O44" s="72"/>
      <c r="P44" s="72"/>
      <c r="Q44" s="72">
        <f t="shared" si="20"/>
        <v>0</v>
      </c>
      <c r="R44" s="72"/>
      <c r="S44" s="102" t="s">
        <v>1633</v>
      </c>
      <c r="T44" s="103"/>
    </row>
    <row r="45" s="54" customFormat="1" ht="32" customHeight="1" spans="1:20">
      <c r="A45" s="87" t="s">
        <v>255</v>
      </c>
      <c r="B45" s="87" t="s">
        <v>762</v>
      </c>
      <c r="C45" s="27" t="s">
        <v>1222</v>
      </c>
      <c r="D45" s="72"/>
      <c r="E45" s="72"/>
      <c r="F45" s="72">
        <f t="shared" si="19"/>
        <v>94.7056</v>
      </c>
      <c r="G45" s="72"/>
      <c r="H45" s="72"/>
      <c r="I45" s="72"/>
      <c r="J45" s="72"/>
      <c r="K45" s="72">
        <f>95.89-1.1844</f>
        <v>94.7056</v>
      </c>
      <c r="L45" s="72"/>
      <c r="M45" s="72"/>
      <c r="N45" s="72"/>
      <c r="O45" s="72"/>
      <c r="P45" s="72"/>
      <c r="Q45" s="72">
        <f t="shared" si="20"/>
        <v>94.7056</v>
      </c>
      <c r="R45" s="72"/>
      <c r="S45" s="22" t="s">
        <v>1223</v>
      </c>
      <c r="T45" s="103"/>
    </row>
    <row r="46" s="2" customFormat="1" ht="32" customHeight="1" spans="1:20">
      <c r="A46" s="87" t="s">
        <v>255</v>
      </c>
      <c r="B46" s="87" t="s">
        <v>762</v>
      </c>
      <c r="C46" s="27" t="s">
        <v>1222</v>
      </c>
      <c r="D46" s="72"/>
      <c r="E46" s="72"/>
      <c r="F46" s="72">
        <f t="shared" si="19"/>
        <v>3</v>
      </c>
      <c r="G46" s="72"/>
      <c r="H46" s="72"/>
      <c r="I46" s="72"/>
      <c r="J46" s="72"/>
      <c r="K46" s="72">
        <v>3</v>
      </c>
      <c r="L46" s="72"/>
      <c r="M46" s="72"/>
      <c r="N46" s="72"/>
      <c r="O46" s="72"/>
      <c r="P46" s="72"/>
      <c r="Q46" s="72">
        <f t="shared" si="20"/>
        <v>3</v>
      </c>
      <c r="R46" s="72"/>
      <c r="S46" s="104" t="s">
        <v>1232</v>
      </c>
      <c r="T46" s="103"/>
    </row>
    <row r="47" s="53" customFormat="1" ht="32" customHeight="1" spans="1:20">
      <c r="A47" s="23" t="s">
        <v>255</v>
      </c>
      <c r="B47" s="23" t="s">
        <v>762</v>
      </c>
      <c r="C47" s="27" t="s">
        <v>1224</v>
      </c>
      <c r="D47" s="72">
        <v>80.6</v>
      </c>
      <c r="E47" s="72"/>
      <c r="F47" s="72">
        <f t="shared" si="19"/>
        <v>-79.42</v>
      </c>
      <c r="G47" s="72"/>
      <c r="H47" s="72"/>
      <c r="I47" s="72"/>
      <c r="J47" s="72"/>
      <c r="K47" s="72"/>
      <c r="L47" s="72"/>
      <c r="M47" s="72">
        <v>-79.42</v>
      </c>
      <c r="N47" s="72"/>
      <c r="O47" s="72"/>
      <c r="P47" s="72"/>
      <c r="Q47" s="72">
        <f t="shared" si="20"/>
        <v>1.17999999999999</v>
      </c>
      <c r="R47" s="72"/>
      <c r="S47" s="103"/>
      <c r="T47" s="103"/>
    </row>
    <row r="48" s="53" customFormat="1" ht="32" customHeight="1" spans="1:20">
      <c r="A48" s="77" t="s">
        <v>1216</v>
      </c>
      <c r="B48" s="77" t="s">
        <v>1216</v>
      </c>
      <c r="C48" s="78" t="s">
        <v>764</v>
      </c>
      <c r="D48" s="79">
        <f t="shared" ref="D48:R48" si="21">D49</f>
        <v>425</v>
      </c>
      <c r="E48" s="79">
        <f t="shared" si="21"/>
        <v>0</v>
      </c>
      <c r="F48" s="79">
        <f t="shared" si="21"/>
        <v>335.2</v>
      </c>
      <c r="G48" s="79">
        <f t="shared" si="21"/>
        <v>0</v>
      </c>
      <c r="H48" s="79">
        <f t="shared" si="21"/>
        <v>0</v>
      </c>
      <c r="I48" s="79">
        <f t="shared" si="21"/>
        <v>0</v>
      </c>
      <c r="J48" s="79">
        <f t="shared" si="21"/>
        <v>150</v>
      </c>
      <c r="K48" s="79">
        <f t="shared" si="21"/>
        <v>234</v>
      </c>
      <c r="L48" s="79">
        <f t="shared" si="21"/>
        <v>0</v>
      </c>
      <c r="M48" s="79">
        <f t="shared" si="21"/>
        <v>-48.8</v>
      </c>
      <c r="N48" s="79">
        <f t="shared" si="21"/>
        <v>0</v>
      </c>
      <c r="O48" s="79">
        <f t="shared" si="21"/>
        <v>0</v>
      </c>
      <c r="P48" s="79">
        <f t="shared" si="21"/>
        <v>0</v>
      </c>
      <c r="Q48" s="79">
        <f t="shared" si="21"/>
        <v>760.2</v>
      </c>
      <c r="R48" s="79">
        <f t="shared" si="21"/>
        <v>0</v>
      </c>
      <c r="S48" s="96"/>
      <c r="T48" s="96"/>
    </row>
    <row r="49" s="53" customFormat="1" ht="32" customHeight="1" spans="1:20">
      <c r="A49" s="80" t="s">
        <v>1216</v>
      </c>
      <c r="B49" s="80" t="s">
        <v>1216</v>
      </c>
      <c r="C49" s="81" t="s">
        <v>1233</v>
      </c>
      <c r="D49" s="82">
        <f t="shared" ref="D49:R49" si="22">SUM(D50:D53)</f>
        <v>425</v>
      </c>
      <c r="E49" s="82">
        <f t="shared" si="22"/>
        <v>0</v>
      </c>
      <c r="F49" s="82">
        <f t="shared" si="22"/>
        <v>335.2</v>
      </c>
      <c r="G49" s="82">
        <f t="shared" si="22"/>
        <v>0</v>
      </c>
      <c r="H49" s="82">
        <f t="shared" si="22"/>
        <v>0</v>
      </c>
      <c r="I49" s="82">
        <f t="shared" si="22"/>
        <v>0</v>
      </c>
      <c r="J49" s="82">
        <f t="shared" si="22"/>
        <v>150</v>
      </c>
      <c r="K49" s="82">
        <f t="shared" si="22"/>
        <v>234</v>
      </c>
      <c r="L49" s="82">
        <f t="shared" si="22"/>
        <v>0</v>
      </c>
      <c r="M49" s="82">
        <f t="shared" si="22"/>
        <v>-48.8</v>
      </c>
      <c r="N49" s="82">
        <f t="shared" si="22"/>
        <v>0</v>
      </c>
      <c r="O49" s="82">
        <f t="shared" si="22"/>
        <v>0</v>
      </c>
      <c r="P49" s="82">
        <f t="shared" si="22"/>
        <v>0</v>
      </c>
      <c r="Q49" s="82">
        <f t="shared" si="22"/>
        <v>760.2</v>
      </c>
      <c r="R49" s="82">
        <f t="shared" si="22"/>
        <v>0</v>
      </c>
      <c r="S49" s="97"/>
      <c r="T49" s="97"/>
    </row>
    <row r="50" s="53" customFormat="1" ht="32" customHeight="1" spans="1:20">
      <c r="A50" s="87" t="s">
        <v>450</v>
      </c>
      <c r="B50" s="87" t="s">
        <v>765</v>
      </c>
      <c r="C50" s="89" t="s">
        <v>1234</v>
      </c>
      <c r="D50" s="72"/>
      <c r="E50" s="72"/>
      <c r="F50" s="72">
        <f t="shared" ref="F50:F53" si="23">SUM(G50:P50)</f>
        <v>15</v>
      </c>
      <c r="G50" s="72"/>
      <c r="H50" s="72"/>
      <c r="I50" s="72"/>
      <c r="J50" s="72"/>
      <c r="K50" s="72">
        <v>15</v>
      </c>
      <c r="L50" s="72"/>
      <c r="M50" s="72"/>
      <c r="N50" s="72"/>
      <c r="O50" s="72"/>
      <c r="P50" s="72"/>
      <c r="Q50" s="72">
        <f t="shared" ref="Q50:Q53" si="24">D50+F50</f>
        <v>15</v>
      </c>
      <c r="R50" s="72"/>
      <c r="S50" s="105" t="s">
        <v>1235</v>
      </c>
      <c r="T50" s="22"/>
    </row>
    <row r="51" s="2" customFormat="1" ht="32" customHeight="1" spans="1:20">
      <c r="A51" s="19" t="s">
        <v>450</v>
      </c>
      <c r="B51" s="19" t="s">
        <v>765</v>
      </c>
      <c r="C51" s="90" t="s">
        <v>1236</v>
      </c>
      <c r="D51" s="72">
        <v>425</v>
      </c>
      <c r="E51" s="72"/>
      <c r="F51" s="72">
        <f t="shared" si="23"/>
        <v>101.2</v>
      </c>
      <c r="G51" s="72"/>
      <c r="H51" s="72"/>
      <c r="I51" s="72"/>
      <c r="J51" s="72">
        <v>150</v>
      </c>
      <c r="K51" s="72"/>
      <c r="L51" s="72"/>
      <c r="M51" s="72">
        <v>-48.8</v>
      </c>
      <c r="N51" s="72"/>
      <c r="O51" s="72"/>
      <c r="P51" s="72"/>
      <c r="Q51" s="72">
        <f t="shared" si="24"/>
        <v>526.2</v>
      </c>
      <c r="R51" s="72"/>
      <c r="S51" s="22"/>
      <c r="T51" s="22"/>
    </row>
    <row r="52" s="2" customFormat="1" ht="32" customHeight="1" spans="1:20">
      <c r="A52" s="87" t="s">
        <v>458</v>
      </c>
      <c r="B52" s="87" t="s">
        <v>765</v>
      </c>
      <c r="C52" s="91" t="s">
        <v>1237</v>
      </c>
      <c r="D52" s="72"/>
      <c r="E52" s="72"/>
      <c r="F52" s="72">
        <f t="shared" si="23"/>
        <v>187</v>
      </c>
      <c r="G52" s="72"/>
      <c r="H52" s="72"/>
      <c r="I52" s="72"/>
      <c r="J52" s="72"/>
      <c r="K52" s="72">
        <v>187</v>
      </c>
      <c r="L52" s="72"/>
      <c r="M52" s="72"/>
      <c r="N52" s="72"/>
      <c r="O52" s="72"/>
      <c r="P52" s="72"/>
      <c r="Q52" s="72">
        <f t="shared" si="24"/>
        <v>187</v>
      </c>
      <c r="R52" s="72"/>
      <c r="S52" s="105" t="s">
        <v>1238</v>
      </c>
      <c r="T52" s="22"/>
    </row>
    <row r="53" s="2" customFormat="1" ht="32" customHeight="1" spans="1:20">
      <c r="A53" s="87" t="s">
        <v>458</v>
      </c>
      <c r="B53" s="87" t="s">
        <v>765</v>
      </c>
      <c r="C53" s="91" t="s">
        <v>1239</v>
      </c>
      <c r="D53" s="72"/>
      <c r="E53" s="72"/>
      <c r="F53" s="72">
        <f t="shared" si="23"/>
        <v>32</v>
      </c>
      <c r="G53" s="72"/>
      <c r="H53" s="72"/>
      <c r="I53" s="72"/>
      <c r="J53" s="72"/>
      <c r="K53" s="72">
        <v>32</v>
      </c>
      <c r="L53" s="72"/>
      <c r="M53" s="72"/>
      <c r="N53" s="72"/>
      <c r="O53" s="72"/>
      <c r="P53" s="72"/>
      <c r="Q53" s="72">
        <f t="shared" si="24"/>
        <v>32</v>
      </c>
      <c r="R53" s="72"/>
      <c r="S53" s="105" t="s">
        <v>1240</v>
      </c>
      <c r="T53" s="22"/>
    </row>
    <row r="54" s="2" customFormat="1" ht="32" customHeight="1" spans="1:20">
      <c r="A54" s="77" t="s">
        <v>1216</v>
      </c>
      <c r="B54" s="77" t="s">
        <v>1216</v>
      </c>
      <c r="C54" s="78" t="s">
        <v>767</v>
      </c>
      <c r="D54" s="79">
        <f t="shared" ref="D54:R54" si="25">D55+D79</f>
        <v>2814.89</v>
      </c>
      <c r="E54" s="79">
        <f t="shared" si="25"/>
        <v>1046.32</v>
      </c>
      <c r="F54" s="79">
        <f t="shared" si="25"/>
        <v>803.73</v>
      </c>
      <c r="G54" s="79">
        <f t="shared" si="25"/>
        <v>-86.3</v>
      </c>
      <c r="H54" s="79">
        <f t="shared" si="25"/>
        <v>0</v>
      </c>
      <c r="I54" s="79">
        <f t="shared" si="25"/>
        <v>100.5</v>
      </c>
      <c r="J54" s="79">
        <f t="shared" si="25"/>
        <v>1050</v>
      </c>
      <c r="K54" s="79">
        <f t="shared" si="25"/>
        <v>6.75</v>
      </c>
      <c r="L54" s="79">
        <f t="shared" si="25"/>
        <v>0</v>
      </c>
      <c r="M54" s="79">
        <f t="shared" si="25"/>
        <v>-1161.02</v>
      </c>
      <c r="N54" s="79">
        <f t="shared" si="25"/>
        <v>899.8</v>
      </c>
      <c r="O54" s="79">
        <f t="shared" si="25"/>
        <v>-6</v>
      </c>
      <c r="P54" s="79">
        <f t="shared" si="25"/>
        <v>0</v>
      </c>
      <c r="Q54" s="79">
        <f t="shared" si="25"/>
        <v>3618.62</v>
      </c>
      <c r="R54" s="79">
        <f t="shared" si="25"/>
        <v>50</v>
      </c>
      <c r="S54" s="96"/>
      <c r="T54" s="96"/>
    </row>
    <row r="55" s="2" customFormat="1" ht="32" customHeight="1" spans="1:20">
      <c r="A55" s="80" t="s">
        <v>1216</v>
      </c>
      <c r="B55" s="80" t="s">
        <v>1216</v>
      </c>
      <c r="C55" s="81" t="s">
        <v>1241</v>
      </c>
      <c r="D55" s="82">
        <f t="shared" ref="D55:R55" si="26">SUM(D56:D78)</f>
        <v>2462.39</v>
      </c>
      <c r="E55" s="82">
        <f t="shared" si="26"/>
        <v>996.32</v>
      </c>
      <c r="F55" s="82">
        <f t="shared" si="26"/>
        <v>803.73</v>
      </c>
      <c r="G55" s="82">
        <f t="shared" si="26"/>
        <v>-86.3</v>
      </c>
      <c r="H55" s="82">
        <f t="shared" si="26"/>
        <v>0</v>
      </c>
      <c r="I55" s="82">
        <f t="shared" si="26"/>
        <v>100.5</v>
      </c>
      <c r="J55" s="82">
        <f t="shared" si="26"/>
        <v>1050</v>
      </c>
      <c r="K55" s="82">
        <f t="shared" si="26"/>
        <v>6.75</v>
      </c>
      <c r="L55" s="82">
        <f t="shared" si="26"/>
        <v>0</v>
      </c>
      <c r="M55" s="82">
        <f t="shared" si="26"/>
        <v>-1161.02</v>
      </c>
      <c r="N55" s="82">
        <f t="shared" si="26"/>
        <v>899.8</v>
      </c>
      <c r="O55" s="82">
        <f t="shared" si="26"/>
        <v>-6</v>
      </c>
      <c r="P55" s="82">
        <f t="shared" si="26"/>
        <v>0</v>
      </c>
      <c r="Q55" s="82">
        <f t="shared" si="26"/>
        <v>3266.12</v>
      </c>
      <c r="R55" s="82">
        <f t="shared" si="26"/>
        <v>0</v>
      </c>
      <c r="S55" s="97"/>
      <c r="T55" s="97"/>
    </row>
    <row r="56" s="2" customFormat="1" ht="32" customHeight="1" spans="1:20">
      <c r="A56" s="19" t="s">
        <v>52</v>
      </c>
      <c r="B56" s="19" t="s">
        <v>768</v>
      </c>
      <c r="C56" s="27" t="s">
        <v>1242</v>
      </c>
      <c r="D56" s="72">
        <v>5</v>
      </c>
      <c r="E56" s="72"/>
      <c r="F56" s="72">
        <f t="shared" ref="F56:F78" si="27">SUM(G56:P56)</f>
        <v>-0.5</v>
      </c>
      <c r="G56" s="72">
        <v>-0.5</v>
      </c>
      <c r="H56" s="72"/>
      <c r="I56" s="72"/>
      <c r="J56" s="72"/>
      <c r="K56" s="72"/>
      <c r="L56" s="72"/>
      <c r="M56" s="72"/>
      <c r="N56" s="72"/>
      <c r="O56" s="72"/>
      <c r="P56" s="72"/>
      <c r="Q56" s="72">
        <f t="shared" ref="Q56:Q78" si="28">D56+F56</f>
        <v>4.5</v>
      </c>
      <c r="R56" s="72"/>
      <c r="S56" s="22"/>
      <c r="T56" s="22"/>
    </row>
    <row r="57" s="2" customFormat="1" ht="32" customHeight="1" spans="1:20">
      <c r="A57" s="19" t="s">
        <v>66</v>
      </c>
      <c r="B57" s="19" t="s">
        <v>768</v>
      </c>
      <c r="C57" s="27" t="s">
        <v>1280</v>
      </c>
      <c r="D57" s="72">
        <v>81.3</v>
      </c>
      <c r="E57" s="72"/>
      <c r="F57" s="72">
        <f t="shared" si="27"/>
        <v>0</v>
      </c>
      <c r="G57" s="72"/>
      <c r="H57" s="72"/>
      <c r="I57" s="72"/>
      <c r="J57" s="72"/>
      <c r="K57" s="72"/>
      <c r="L57" s="72"/>
      <c r="M57" s="72"/>
      <c r="N57" s="72"/>
      <c r="O57" s="72"/>
      <c r="P57" s="72"/>
      <c r="Q57" s="72">
        <f t="shared" si="28"/>
        <v>81.3</v>
      </c>
      <c r="R57" s="72"/>
      <c r="S57" s="22"/>
      <c r="T57" s="22"/>
    </row>
    <row r="58" s="2" customFormat="1" ht="32" customHeight="1" spans="1:20">
      <c r="A58" s="19" t="s">
        <v>66</v>
      </c>
      <c r="B58" s="19" t="s">
        <v>768</v>
      </c>
      <c r="C58" s="27" t="s">
        <v>1876</v>
      </c>
      <c r="D58" s="72">
        <v>48</v>
      </c>
      <c r="E58" s="72"/>
      <c r="F58" s="72">
        <f t="shared" si="27"/>
        <v>0</v>
      </c>
      <c r="G58" s="72"/>
      <c r="H58" s="72"/>
      <c r="I58" s="72"/>
      <c r="J58" s="72"/>
      <c r="K58" s="72"/>
      <c r="L58" s="72"/>
      <c r="M58" s="72"/>
      <c r="N58" s="72"/>
      <c r="O58" s="72"/>
      <c r="P58" s="72"/>
      <c r="Q58" s="72">
        <f t="shared" si="28"/>
        <v>48</v>
      </c>
      <c r="R58" s="72"/>
      <c r="S58" s="22"/>
      <c r="T58" s="22"/>
    </row>
    <row r="59" s="2" customFormat="1" ht="32" customHeight="1" spans="1:20">
      <c r="A59" s="19" t="s">
        <v>66</v>
      </c>
      <c r="B59" s="19" t="s">
        <v>768</v>
      </c>
      <c r="C59" s="27" t="s">
        <v>1877</v>
      </c>
      <c r="D59" s="72">
        <v>0</v>
      </c>
      <c r="E59" s="72"/>
      <c r="F59" s="72">
        <f t="shared" si="27"/>
        <v>0</v>
      </c>
      <c r="G59" s="72"/>
      <c r="H59" s="72"/>
      <c r="I59" s="72"/>
      <c r="J59" s="72"/>
      <c r="K59" s="72"/>
      <c r="L59" s="72"/>
      <c r="M59" s="72"/>
      <c r="N59" s="72"/>
      <c r="O59" s="72"/>
      <c r="P59" s="72"/>
      <c r="Q59" s="72">
        <f t="shared" si="28"/>
        <v>0</v>
      </c>
      <c r="R59" s="72"/>
      <c r="S59" s="22"/>
      <c r="T59" s="22"/>
    </row>
    <row r="60" s="53" customFormat="1" ht="32" customHeight="1" spans="1:20">
      <c r="A60" s="19" t="s">
        <v>66</v>
      </c>
      <c r="B60" s="19" t="s">
        <v>768</v>
      </c>
      <c r="C60" s="27" t="s">
        <v>1878</v>
      </c>
      <c r="D60" s="72">
        <v>6</v>
      </c>
      <c r="E60" s="72"/>
      <c r="F60" s="72">
        <f t="shared" si="27"/>
        <v>0</v>
      </c>
      <c r="G60" s="72"/>
      <c r="H60" s="72"/>
      <c r="I60" s="72"/>
      <c r="J60" s="72"/>
      <c r="K60" s="72"/>
      <c r="L60" s="72"/>
      <c r="M60" s="72"/>
      <c r="N60" s="72"/>
      <c r="O60" s="72"/>
      <c r="P60" s="72"/>
      <c r="Q60" s="72">
        <f t="shared" si="28"/>
        <v>6</v>
      </c>
      <c r="R60" s="72"/>
      <c r="S60" s="22"/>
      <c r="T60" s="22"/>
    </row>
    <row r="61" s="2" customFormat="1" ht="32" customHeight="1" spans="1:20">
      <c r="A61" s="19" t="s">
        <v>66</v>
      </c>
      <c r="B61" s="19" t="s">
        <v>768</v>
      </c>
      <c r="C61" s="27" t="s">
        <v>1290</v>
      </c>
      <c r="D61" s="72">
        <v>55</v>
      </c>
      <c r="E61" s="72"/>
      <c r="F61" s="72">
        <f t="shared" si="27"/>
        <v>0</v>
      </c>
      <c r="G61" s="72"/>
      <c r="H61" s="72"/>
      <c r="I61" s="72"/>
      <c r="J61" s="72"/>
      <c r="K61" s="72"/>
      <c r="L61" s="72"/>
      <c r="M61" s="72"/>
      <c r="N61" s="72"/>
      <c r="O61" s="72"/>
      <c r="P61" s="72"/>
      <c r="Q61" s="72">
        <f t="shared" si="28"/>
        <v>55</v>
      </c>
      <c r="R61" s="72"/>
      <c r="S61" s="22"/>
      <c r="T61" s="22"/>
    </row>
    <row r="62" s="2" customFormat="1" ht="32" customHeight="1" spans="1:20">
      <c r="A62" s="19" t="s">
        <v>66</v>
      </c>
      <c r="B62" s="19" t="s">
        <v>768</v>
      </c>
      <c r="C62" s="27" t="s">
        <v>1879</v>
      </c>
      <c r="D62" s="72">
        <v>27</v>
      </c>
      <c r="E62" s="72"/>
      <c r="F62" s="72">
        <f t="shared" si="27"/>
        <v>0</v>
      </c>
      <c r="G62" s="72"/>
      <c r="H62" s="72"/>
      <c r="I62" s="72"/>
      <c r="J62" s="72"/>
      <c r="K62" s="72"/>
      <c r="L62" s="72"/>
      <c r="M62" s="72"/>
      <c r="N62" s="72"/>
      <c r="O62" s="72"/>
      <c r="P62" s="72"/>
      <c r="Q62" s="72">
        <f t="shared" si="28"/>
        <v>27</v>
      </c>
      <c r="R62" s="72"/>
      <c r="S62" s="22"/>
      <c r="T62" s="22"/>
    </row>
    <row r="63" s="2" customFormat="1" ht="32" customHeight="1" spans="1:20">
      <c r="A63" s="19" t="s">
        <v>66</v>
      </c>
      <c r="B63" s="19" t="s">
        <v>768</v>
      </c>
      <c r="C63" s="27" t="s">
        <v>1292</v>
      </c>
      <c r="D63" s="72">
        <v>46.8</v>
      </c>
      <c r="E63" s="72"/>
      <c r="F63" s="72">
        <f t="shared" si="27"/>
        <v>0</v>
      </c>
      <c r="G63" s="72"/>
      <c r="H63" s="72"/>
      <c r="I63" s="72"/>
      <c r="J63" s="72"/>
      <c r="K63" s="72"/>
      <c r="L63" s="72"/>
      <c r="M63" s="72"/>
      <c r="N63" s="72"/>
      <c r="O63" s="72"/>
      <c r="P63" s="72"/>
      <c r="Q63" s="72">
        <f t="shared" si="28"/>
        <v>46.8</v>
      </c>
      <c r="R63" s="72"/>
      <c r="S63" s="22"/>
      <c r="T63" s="22"/>
    </row>
    <row r="64" s="53" customFormat="1" ht="32" customHeight="1" spans="1:20">
      <c r="A64" s="19" t="s">
        <v>66</v>
      </c>
      <c r="B64" s="19" t="s">
        <v>768</v>
      </c>
      <c r="C64" s="27" t="s">
        <v>959</v>
      </c>
      <c r="D64" s="72"/>
      <c r="E64" s="72"/>
      <c r="F64" s="72">
        <f t="shared" si="27"/>
        <v>50</v>
      </c>
      <c r="G64" s="72"/>
      <c r="H64" s="72"/>
      <c r="I64" s="72"/>
      <c r="J64" s="72">
        <v>50</v>
      </c>
      <c r="K64" s="72"/>
      <c r="L64" s="72"/>
      <c r="M64" s="72"/>
      <c r="N64" s="72"/>
      <c r="O64" s="72"/>
      <c r="P64" s="72"/>
      <c r="Q64" s="72">
        <f t="shared" si="28"/>
        <v>50</v>
      </c>
      <c r="R64" s="72"/>
      <c r="S64" s="22"/>
      <c r="T64" s="22"/>
    </row>
    <row r="65" s="53" customFormat="1" ht="32" customHeight="1" spans="1:20">
      <c r="A65" s="19" t="s">
        <v>66</v>
      </c>
      <c r="B65" s="19" t="s">
        <v>768</v>
      </c>
      <c r="C65" s="27" t="s">
        <v>1880</v>
      </c>
      <c r="D65" s="72">
        <v>60</v>
      </c>
      <c r="E65" s="72"/>
      <c r="F65" s="72">
        <f t="shared" si="27"/>
        <v>0</v>
      </c>
      <c r="G65" s="72"/>
      <c r="H65" s="72"/>
      <c r="I65" s="72"/>
      <c r="J65" s="72"/>
      <c r="K65" s="72"/>
      <c r="L65" s="72"/>
      <c r="M65" s="72"/>
      <c r="N65" s="72"/>
      <c r="O65" s="72"/>
      <c r="P65" s="72"/>
      <c r="Q65" s="72">
        <f t="shared" si="28"/>
        <v>60</v>
      </c>
      <c r="R65" s="72"/>
      <c r="S65" s="22"/>
      <c r="T65" s="22"/>
    </row>
    <row r="66" s="53" customFormat="1" ht="32" customHeight="1" spans="1:20">
      <c r="A66" s="19" t="s">
        <v>66</v>
      </c>
      <c r="B66" s="19" t="s">
        <v>768</v>
      </c>
      <c r="C66" s="27" t="s">
        <v>960</v>
      </c>
      <c r="D66" s="72"/>
      <c r="E66" s="72"/>
      <c r="F66" s="72">
        <f t="shared" si="27"/>
        <v>1000</v>
      </c>
      <c r="G66" s="72"/>
      <c r="H66" s="72"/>
      <c r="I66" s="72"/>
      <c r="J66" s="72">
        <v>1000</v>
      </c>
      <c r="K66" s="72"/>
      <c r="L66" s="72"/>
      <c r="M66" s="72"/>
      <c r="N66" s="72"/>
      <c r="O66" s="72"/>
      <c r="P66" s="72"/>
      <c r="Q66" s="72">
        <f t="shared" si="28"/>
        <v>1000</v>
      </c>
      <c r="R66" s="72"/>
      <c r="S66" s="22"/>
      <c r="T66" s="22"/>
    </row>
    <row r="67" s="2" customFormat="1" ht="32" customHeight="1" spans="1:20">
      <c r="A67" s="19" t="s">
        <v>66</v>
      </c>
      <c r="B67" s="19" t="s">
        <v>768</v>
      </c>
      <c r="C67" s="27" t="s">
        <v>1243</v>
      </c>
      <c r="D67" s="72">
        <v>20</v>
      </c>
      <c r="E67" s="72"/>
      <c r="F67" s="72">
        <f t="shared" si="27"/>
        <v>-2</v>
      </c>
      <c r="G67" s="72">
        <v>-2</v>
      </c>
      <c r="H67" s="72"/>
      <c r="I67" s="72"/>
      <c r="J67" s="72"/>
      <c r="K67" s="72"/>
      <c r="L67" s="72"/>
      <c r="M67" s="72"/>
      <c r="N67" s="72"/>
      <c r="O67" s="72"/>
      <c r="P67" s="72"/>
      <c r="Q67" s="72">
        <f t="shared" si="28"/>
        <v>18</v>
      </c>
      <c r="R67" s="72"/>
      <c r="S67" s="108"/>
      <c r="T67" s="108"/>
    </row>
    <row r="68" s="2" customFormat="1" ht="32" customHeight="1" spans="1:20">
      <c r="A68" s="19" t="s">
        <v>66</v>
      </c>
      <c r="B68" s="19" t="s">
        <v>768</v>
      </c>
      <c r="C68" s="27" t="s">
        <v>1424</v>
      </c>
      <c r="D68" s="72">
        <v>2</v>
      </c>
      <c r="E68" s="72"/>
      <c r="F68" s="72">
        <f t="shared" si="27"/>
        <v>0</v>
      </c>
      <c r="G68" s="72"/>
      <c r="H68" s="72"/>
      <c r="I68" s="72"/>
      <c r="J68" s="72"/>
      <c r="K68" s="72"/>
      <c r="L68" s="72"/>
      <c r="M68" s="72"/>
      <c r="N68" s="72"/>
      <c r="O68" s="72"/>
      <c r="P68" s="72"/>
      <c r="Q68" s="72">
        <f t="shared" si="28"/>
        <v>2</v>
      </c>
      <c r="R68" s="72"/>
      <c r="S68" s="108"/>
      <c r="T68" s="108"/>
    </row>
    <row r="69" s="2" customFormat="1" ht="32" customHeight="1" spans="1:20">
      <c r="A69" s="19" t="s">
        <v>338</v>
      </c>
      <c r="B69" s="19" t="s">
        <v>768</v>
      </c>
      <c r="C69" s="27" t="s">
        <v>1881</v>
      </c>
      <c r="D69" s="72">
        <v>6</v>
      </c>
      <c r="E69" s="72"/>
      <c r="F69" s="72">
        <f t="shared" si="27"/>
        <v>0</v>
      </c>
      <c r="G69" s="72"/>
      <c r="H69" s="72"/>
      <c r="I69" s="72"/>
      <c r="J69" s="72"/>
      <c r="K69" s="72"/>
      <c r="L69" s="72"/>
      <c r="M69" s="72"/>
      <c r="N69" s="72"/>
      <c r="O69" s="72"/>
      <c r="P69" s="72"/>
      <c r="Q69" s="72">
        <f t="shared" si="28"/>
        <v>6</v>
      </c>
      <c r="R69" s="72"/>
      <c r="S69" s="22"/>
      <c r="T69" s="22"/>
    </row>
    <row r="70" s="2" customFormat="1" ht="32" customHeight="1" spans="1:20">
      <c r="A70" s="19" t="s">
        <v>338</v>
      </c>
      <c r="B70" s="19" t="s">
        <v>768</v>
      </c>
      <c r="C70" s="27" t="s">
        <v>1244</v>
      </c>
      <c r="D70" s="72">
        <v>100.8</v>
      </c>
      <c r="E70" s="72"/>
      <c r="F70" s="72">
        <f t="shared" si="27"/>
        <v>-10.8</v>
      </c>
      <c r="G70" s="72">
        <v>-10.8</v>
      </c>
      <c r="H70" s="72"/>
      <c r="I70" s="72"/>
      <c r="J70" s="72"/>
      <c r="K70" s="72"/>
      <c r="L70" s="72"/>
      <c r="M70" s="72"/>
      <c r="N70" s="72"/>
      <c r="O70" s="72"/>
      <c r="P70" s="72"/>
      <c r="Q70" s="72">
        <f t="shared" si="28"/>
        <v>90</v>
      </c>
      <c r="R70" s="72"/>
      <c r="S70" s="22"/>
      <c r="T70" s="22"/>
    </row>
    <row r="71" s="2" customFormat="1" ht="32" customHeight="1" spans="1:20">
      <c r="A71" s="19" t="s">
        <v>338</v>
      </c>
      <c r="B71" s="19" t="s">
        <v>768</v>
      </c>
      <c r="C71" s="27" t="s">
        <v>1245</v>
      </c>
      <c r="D71" s="72">
        <v>6.17</v>
      </c>
      <c r="E71" s="72"/>
      <c r="F71" s="72">
        <f t="shared" si="27"/>
        <v>-1</v>
      </c>
      <c r="G71" s="72">
        <v>-1</v>
      </c>
      <c r="H71" s="72"/>
      <c r="I71" s="72"/>
      <c r="J71" s="72"/>
      <c r="K71" s="72"/>
      <c r="L71" s="72"/>
      <c r="M71" s="72"/>
      <c r="N71" s="72"/>
      <c r="O71" s="72"/>
      <c r="P71" s="72"/>
      <c r="Q71" s="72">
        <f t="shared" si="28"/>
        <v>5.17</v>
      </c>
      <c r="R71" s="72"/>
      <c r="S71" s="22"/>
      <c r="T71" s="22"/>
    </row>
    <row r="72" s="2" customFormat="1" ht="32" customHeight="1" spans="1:20">
      <c r="A72" s="19" t="s">
        <v>338</v>
      </c>
      <c r="B72" s="19" t="s">
        <v>768</v>
      </c>
      <c r="C72" s="27" t="s">
        <v>1246</v>
      </c>
      <c r="D72" s="72">
        <v>747</v>
      </c>
      <c r="E72" s="72"/>
      <c r="F72" s="72">
        <f t="shared" si="27"/>
        <v>-230.7</v>
      </c>
      <c r="G72" s="72"/>
      <c r="H72" s="72"/>
      <c r="I72" s="72"/>
      <c r="J72" s="72"/>
      <c r="K72" s="72"/>
      <c r="L72" s="72"/>
      <c r="M72" s="72">
        <v>-224.7</v>
      </c>
      <c r="N72" s="72"/>
      <c r="O72" s="72">
        <v>-6</v>
      </c>
      <c r="P72" s="72"/>
      <c r="Q72" s="72">
        <f t="shared" si="28"/>
        <v>516.3</v>
      </c>
      <c r="R72" s="72"/>
      <c r="S72" s="22"/>
      <c r="T72" s="22"/>
    </row>
    <row r="73" s="53" customFormat="1" ht="32" customHeight="1" spans="1:20">
      <c r="A73" s="19" t="s">
        <v>338</v>
      </c>
      <c r="B73" s="19" t="s">
        <v>768</v>
      </c>
      <c r="C73" s="27" t="s">
        <v>1882</v>
      </c>
      <c r="D73" s="72">
        <v>135</v>
      </c>
      <c r="E73" s="72"/>
      <c r="F73" s="72">
        <f t="shared" si="27"/>
        <v>0</v>
      </c>
      <c r="G73" s="72"/>
      <c r="H73" s="72"/>
      <c r="I73" s="72"/>
      <c r="J73" s="72"/>
      <c r="K73" s="72"/>
      <c r="L73" s="72"/>
      <c r="M73" s="72"/>
      <c r="N73" s="72"/>
      <c r="O73" s="72"/>
      <c r="P73" s="72"/>
      <c r="Q73" s="72">
        <f t="shared" si="28"/>
        <v>135</v>
      </c>
      <c r="R73" s="72"/>
      <c r="S73" s="22"/>
      <c r="T73" s="22"/>
    </row>
    <row r="74" s="2" customFormat="1" ht="32" customHeight="1" spans="1:20">
      <c r="A74" s="19" t="s">
        <v>462</v>
      </c>
      <c r="B74" s="19" t="s">
        <v>768</v>
      </c>
      <c r="C74" s="27" t="s">
        <v>1247</v>
      </c>
      <c r="D74" s="72"/>
      <c r="E74" s="72"/>
      <c r="F74" s="72">
        <f t="shared" si="27"/>
        <v>100.5</v>
      </c>
      <c r="G74" s="72"/>
      <c r="H74" s="72"/>
      <c r="I74" s="72">
        <v>100.5</v>
      </c>
      <c r="J74" s="72"/>
      <c r="K74" s="72"/>
      <c r="L74" s="72"/>
      <c r="M74" s="72"/>
      <c r="N74" s="72"/>
      <c r="O74" s="72"/>
      <c r="P74" s="72"/>
      <c r="Q74" s="72">
        <f t="shared" si="28"/>
        <v>100.5</v>
      </c>
      <c r="R74" s="72"/>
      <c r="S74" s="108"/>
      <c r="T74" s="108"/>
    </row>
    <row r="75" s="53" customFormat="1" ht="32" customHeight="1" spans="1:20">
      <c r="A75" s="87" t="s">
        <v>578</v>
      </c>
      <c r="B75" s="87" t="s">
        <v>768</v>
      </c>
      <c r="C75" s="89" t="s">
        <v>1248</v>
      </c>
      <c r="D75" s="72"/>
      <c r="E75" s="72"/>
      <c r="F75" s="72">
        <f t="shared" si="27"/>
        <v>6.75</v>
      </c>
      <c r="G75" s="72"/>
      <c r="H75" s="72"/>
      <c r="I75" s="72"/>
      <c r="J75" s="72"/>
      <c r="K75" s="72">
        <v>6.75</v>
      </c>
      <c r="L75" s="72"/>
      <c r="M75" s="72"/>
      <c r="N75" s="72"/>
      <c r="O75" s="72"/>
      <c r="P75" s="72"/>
      <c r="Q75" s="72">
        <f t="shared" si="28"/>
        <v>6.75</v>
      </c>
      <c r="R75" s="72"/>
      <c r="S75" s="108" t="s">
        <v>1249</v>
      </c>
      <c r="T75" s="22"/>
    </row>
    <row r="76" s="53" customFormat="1" ht="32" customHeight="1" spans="1:20">
      <c r="A76" s="19" t="s">
        <v>547</v>
      </c>
      <c r="B76" s="19" t="s">
        <v>768</v>
      </c>
      <c r="C76" s="27" t="s">
        <v>962</v>
      </c>
      <c r="D76" s="72"/>
      <c r="E76" s="72"/>
      <c r="F76" s="72">
        <f t="shared" si="27"/>
        <v>899.8</v>
      </c>
      <c r="G76" s="72"/>
      <c r="H76" s="72"/>
      <c r="I76" s="72"/>
      <c r="J76" s="72"/>
      <c r="K76" s="72"/>
      <c r="L76" s="72"/>
      <c r="M76" s="72"/>
      <c r="N76" s="72">
        <v>899.8</v>
      </c>
      <c r="O76" s="72"/>
      <c r="P76" s="72"/>
      <c r="Q76" s="72">
        <f t="shared" si="28"/>
        <v>899.8</v>
      </c>
      <c r="R76" s="72">
        <v>0</v>
      </c>
      <c r="S76" s="108"/>
      <c r="T76" s="108"/>
    </row>
    <row r="77" s="53" customFormat="1" ht="32" customHeight="1" spans="1:20">
      <c r="A77" s="19" t="s">
        <v>728</v>
      </c>
      <c r="B77" s="19" t="s">
        <v>768</v>
      </c>
      <c r="C77" s="27" t="s">
        <v>958</v>
      </c>
      <c r="D77" s="72">
        <v>996.32</v>
      </c>
      <c r="E77" s="72">
        <v>996.32</v>
      </c>
      <c r="F77" s="72">
        <f t="shared" si="27"/>
        <v>-996.32</v>
      </c>
      <c r="G77" s="72">
        <v>-60</v>
      </c>
      <c r="H77" s="72"/>
      <c r="I77" s="72"/>
      <c r="J77" s="72"/>
      <c r="K77" s="72"/>
      <c r="L77" s="72"/>
      <c r="M77" s="72">
        <v>-936.32</v>
      </c>
      <c r="N77" s="72"/>
      <c r="O77" s="72"/>
      <c r="P77" s="72"/>
      <c r="Q77" s="72">
        <f t="shared" si="28"/>
        <v>0</v>
      </c>
      <c r="R77" s="72">
        <v>0</v>
      </c>
      <c r="S77" s="108"/>
      <c r="T77" s="108"/>
    </row>
    <row r="78" s="53" customFormat="1" ht="32" customHeight="1" spans="1:20">
      <c r="A78" s="19" t="s">
        <v>728</v>
      </c>
      <c r="B78" s="19" t="s">
        <v>768</v>
      </c>
      <c r="C78" s="27" t="s">
        <v>1250</v>
      </c>
      <c r="D78" s="72">
        <v>120</v>
      </c>
      <c r="E78" s="72"/>
      <c r="F78" s="72">
        <f t="shared" si="27"/>
        <v>-12</v>
      </c>
      <c r="G78" s="72">
        <v>-12</v>
      </c>
      <c r="H78" s="72"/>
      <c r="I78" s="72"/>
      <c r="J78" s="72"/>
      <c r="K78" s="72"/>
      <c r="L78" s="72"/>
      <c r="M78" s="72"/>
      <c r="N78" s="72"/>
      <c r="O78" s="72"/>
      <c r="P78" s="72"/>
      <c r="Q78" s="72">
        <f t="shared" si="28"/>
        <v>108</v>
      </c>
      <c r="R78" s="72"/>
      <c r="S78" s="22"/>
      <c r="T78" s="22"/>
    </row>
    <row r="79" s="2" customFormat="1" ht="32" customHeight="1" spans="1:20">
      <c r="A79" s="80" t="s">
        <v>1216</v>
      </c>
      <c r="B79" s="80" t="s">
        <v>1216</v>
      </c>
      <c r="C79" s="81" t="s">
        <v>1251</v>
      </c>
      <c r="D79" s="82">
        <f t="shared" ref="D79:R79" si="29">SUM(D80:D82)</f>
        <v>352.5</v>
      </c>
      <c r="E79" s="82">
        <f t="shared" si="29"/>
        <v>50</v>
      </c>
      <c r="F79" s="82">
        <f t="shared" si="29"/>
        <v>0</v>
      </c>
      <c r="G79" s="82">
        <f t="shared" si="29"/>
        <v>0</v>
      </c>
      <c r="H79" s="82">
        <f t="shared" si="29"/>
        <v>0</v>
      </c>
      <c r="I79" s="82">
        <f t="shared" si="29"/>
        <v>0</v>
      </c>
      <c r="J79" s="82">
        <f t="shared" si="29"/>
        <v>0</v>
      </c>
      <c r="K79" s="82">
        <f t="shared" si="29"/>
        <v>0</v>
      </c>
      <c r="L79" s="82">
        <f t="shared" si="29"/>
        <v>0</v>
      </c>
      <c r="M79" s="82">
        <f t="shared" si="29"/>
        <v>0</v>
      </c>
      <c r="N79" s="82">
        <f t="shared" si="29"/>
        <v>0</v>
      </c>
      <c r="O79" s="82">
        <f t="shared" si="29"/>
        <v>0</v>
      </c>
      <c r="P79" s="82">
        <f t="shared" si="29"/>
        <v>0</v>
      </c>
      <c r="Q79" s="82">
        <f t="shared" si="29"/>
        <v>352.5</v>
      </c>
      <c r="R79" s="82">
        <f t="shared" si="29"/>
        <v>50</v>
      </c>
      <c r="S79" s="97"/>
      <c r="T79" s="97"/>
    </row>
    <row r="80" s="53" customFormat="1" ht="32" customHeight="1" spans="1:20">
      <c r="A80" s="19" t="s">
        <v>531</v>
      </c>
      <c r="B80" s="19" t="s">
        <v>770</v>
      </c>
      <c r="C80" s="27" t="s">
        <v>1883</v>
      </c>
      <c r="D80" s="72">
        <v>292.5</v>
      </c>
      <c r="E80" s="72"/>
      <c r="F80" s="72">
        <f t="shared" ref="F80:F82" si="30">SUM(G80:P80)</f>
        <v>0</v>
      </c>
      <c r="G80" s="72"/>
      <c r="H80" s="72"/>
      <c r="I80" s="72"/>
      <c r="J80" s="72"/>
      <c r="K80" s="72"/>
      <c r="L80" s="72"/>
      <c r="M80" s="72"/>
      <c r="N80" s="72"/>
      <c r="O80" s="72"/>
      <c r="P80" s="72"/>
      <c r="Q80" s="72">
        <f t="shared" ref="Q80:Q82" si="31">D80+F80</f>
        <v>292.5</v>
      </c>
      <c r="R80" s="72"/>
      <c r="S80" s="22"/>
      <c r="T80" s="22"/>
    </row>
    <row r="81" s="53" customFormat="1" ht="32" customHeight="1" spans="1:20">
      <c r="A81" s="19" t="s">
        <v>531</v>
      </c>
      <c r="B81" s="19" t="s">
        <v>770</v>
      </c>
      <c r="C81" s="27" t="s">
        <v>1884</v>
      </c>
      <c r="D81" s="72">
        <v>50</v>
      </c>
      <c r="E81" s="72">
        <v>50</v>
      </c>
      <c r="F81" s="72">
        <f t="shared" si="30"/>
        <v>0</v>
      </c>
      <c r="G81" s="72"/>
      <c r="H81" s="72"/>
      <c r="I81" s="72"/>
      <c r="J81" s="72"/>
      <c r="K81" s="72"/>
      <c r="L81" s="72"/>
      <c r="M81" s="72"/>
      <c r="N81" s="72"/>
      <c r="O81" s="72"/>
      <c r="P81" s="72"/>
      <c r="Q81" s="72">
        <f t="shared" si="31"/>
        <v>50</v>
      </c>
      <c r="R81" s="72">
        <v>50</v>
      </c>
      <c r="S81" s="22"/>
      <c r="T81" s="22"/>
    </row>
    <row r="82" s="53" customFormat="1" ht="32" customHeight="1" spans="1:20">
      <c r="A82" s="19" t="s">
        <v>531</v>
      </c>
      <c r="B82" s="19" t="s">
        <v>770</v>
      </c>
      <c r="C82" s="27" t="s">
        <v>1885</v>
      </c>
      <c r="D82" s="72">
        <v>10</v>
      </c>
      <c r="E82" s="72"/>
      <c r="F82" s="72">
        <f t="shared" si="30"/>
        <v>0</v>
      </c>
      <c r="G82" s="72"/>
      <c r="H82" s="72"/>
      <c r="I82" s="72"/>
      <c r="J82" s="72"/>
      <c r="K82" s="72"/>
      <c r="L82" s="72"/>
      <c r="M82" s="72"/>
      <c r="N82" s="72"/>
      <c r="O82" s="72"/>
      <c r="P82" s="72"/>
      <c r="Q82" s="72">
        <f t="shared" si="31"/>
        <v>10</v>
      </c>
      <c r="R82" s="72"/>
      <c r="S82" s="22"/>
      <c r="T82" s="22"/>
    </row>
    <row r="83" s="53" customFormat="1" ht="32" customHeight="1" spans="1:20">
      <c r="A83" s="77" t="s">
        <v>1216</v>
      </c>
      <c r="B83" s="77" t="s">
        <v>1216</v>
      </c>
      <c r="C83" s="78" t="s">
        <v>1252</v>
      </c>
      <c r="D83" s="79">
        <f t="shared" ref="D83:R83" si="32">SUM(D84:D107)</f>
        <v>13797.01</v>
      </c>
      <c r="E83" s="79">
        <f t="shared" si="32"/>
        <v>0</v>
      </c>
      <c r="F83" s="79">
        <f t="shared" si="32"/>
        <v>-4228.4</v>
      </c>
      <c r="G83" s="79">
        <f t="shared" si="32"/>
        <v>-6323</v>
      </c>
      <c r="H83" s="79">
        <f t="shared" si="32"/>
        <v>3</v>
      </c>
      <c r="I83" s="79">
        <f t="shared" si="32"/>
        <v>0</v>
      </c>
      <c r="J83" s="79">
        <f t="shared" si="32"/>
        <v>0</v>
      </c>
      <c r="K83" s="79">
        <f t="shared" si="32"/>
        <v>1591.6</v>
      </c>
      <c r="L83" s="79">
        <f t="shared" si="32"/>
        <v>3515</v>
      </c>
      <c r="M83" s="79">
        <f t="shared" si="32"/>
        <v>-2965</v>
      </c>
      <c r="N83" s="79">
        <f t="shared" si="32"/>
        <v>0</v>
      </c>
      <c r="O83" s="79">
        <f t="shared" si="32"/>
        <v>-50</v>
      </c>
      <c r="P83" s="79">
        <f t="shared" si="32"/>
        <v>0</v>
      </c>
      <c r="Q83" s="79">
        <f t="shared" si="32"/>
        <v>9568.61</v>
      </c>
      <c r="R83" s="79">
        <f t="shared" si="32"/>
        <v>0</v>
      </c>
      <c r="S83" s="96"/>
      <c r="T83" s="96"/>
    </row>
    <row r="84" s="53" customFormat="1" ht="32" customHeight="1" spans="1:20">
      <c r="A84" s="19" t="s">
        <v>110</v>
      </c>
      <c r="B84" s="19" t="s">
        <v>773</v>
      </c>
      <c r="C84" s="27" t="s">
        <v>1253</v>
      </c>
      <c r="D84" s="72">
        <v>650</v>
      </c>
      <c r="E84" s="72"/>
      <c r="F84" s="72">
        <f t="shared" ref="F84:F107" si="33">SUM(G84:P84)</f>
        <v>-50</v>
      </c>
      <c r="G84" s="72"/>
      <c r="H84" s="72"/>
      <c r="I84" s="72"/>
      <c r="J84" s="72"/>
      <c r="K84" s="72"/>
      <c r="L84" s="72"/>
      <c r="M84" s="72"/>
      <c r="N84" s="72"/>
      <c r="O84" s="72">
        <v>-50</v>
      </c>
      <c r="P84" s="72"/>
      <c r="Q84" s="72">
        <f t="shared" ref="Q84:Q107" si="34">D84+F84</f>
        <v>600</v>
      </c>
      <c r="R84" s="72"/>
      <c r="S84" s="109"/>
      <c r="T84" s="110"/>
    </row>
    <row r="85" s="53" customFormat="1" ht="32" customHeight="1" spans="1:20">
      <c r="A85" s="19" t="s">
        <v>255</v>
      </c>
      <c r="B85" s="19" t="s">
        <v>773</v>
      </c>
      <c r="C85" s="89" t="s">
        <v>1254</v>
      </c>
      <c r="D85" s="72"/>
      <c r="E85" s="72"/>
      <c r="F85" s="72">
        <f t="shared" si="33"/>
        <v>13</v>
      </c>
      <c r="G85" s="72"/>
      <c r="H85" s="72"/>
      <c r="I85" s="72"/>
      <c r="J85" s="72"/>
      <c r="K85" s="72">
        <v>13</v>
      </c>
      <c r="L85" s="72"/>
      <c r="M85" s="72"/>
      <c r="N85" s="72"/>
      <c r="O85" s="72"/>
      <c r="P85" s="72"/>
      <c r="Q85" s="72">
        <f t="shared" si="34"/>
        <v>13</v>
      </c>
      <c r="R85" s="72"/>
      <c r="S85" s="22" t="s">
        <v>1255</v>
      </c>
      <c r="T85" s="110"/>
    </row>
    <row r="86" s="53" customFormat="1" ht="32" customHeight="1" spans="1:20">
      <c r="A86" s="19" t="s">
        <v>261</v>
      </c>
      <c r="B86" s="19" t="s">
        <v>773</v>
      </c>
      <c r="C86" s="27" t="s">
        <v>1886</v>
      </c>
      <c r="D86" s="72">
        <v>281</v>
      </c>
      <c r="E86" s="72"/>
      <c r="F86" s="72">
        <f t="shared" si="33"/>
        <v>0</v>
      </c>
      <c r="G86" s="72"/>
      <c r="H86" s="72"/>
      <c r="I86" s="72"/>
      <c r="J86" s="72"/>
      <c r="K86" s="72"/>
      <c r="L86" s="72"/>
      <c r="M86" s="72"/>
      <c r="N86" s="72"/>
      <c r="O86" s="72"/>
      <c r="P86" s="72"/>
      <c r="Q86" s="72">
        <f t="shared" si="34"/>
        <v>281</v>
      </c>
      <c r="R86" s="72"/>
      <c r="S86" s="22"/>
      <c r="T86" s="22"/>
    </row>
    <row r="87" s="2" customFormat="1" ht="32" customHeight="1" spans="1:20">
      <c r="A87" s="19" t="s">
        <v>344</v>
      </c>
      <c r="B87" s="19" t="s">
        <v>773</v>
      </c>
      <c r="C87" s="27" t="s">
        <v>1256</v>
      </c>
      <c r="D87" s="72"/>
      <c r="E87" s="72"/>
      <c r="F87" s="72">
        <f t="shared" si="33"/>
        <v>251</v>
      </c>
      <c r="G87" s="72"/>
      <c r="H87" s="72"/>
      <c r="I87" s="72"/>
      <c r="J87" s="72"/>
      <c r="K87" s="72">
        <v>251</v>
      </c>
      <c r="L87" s="72"/>
      <c r="M87" s="72"/>
      <c r="N87" s="72"/>
      <c r="O87" s="72"/>
      <c r="P87" s="72"/>
      <c r="Q87" s="72">
        <f t="shared" si="34"/>
        <v>251</v>
      </c>
      <c r="R87" s="72"/>
      <c r="S87" s="111" t="s">
        <v>1257</v>
      </c>
      <c r="T87" s="111"/>
    </row>
    <row r="88" s="2" customFormat="1" ht="32" customHeight="1" spans="1:20">
      <c r="A88" s="19" t="s">
        <v>344</v>
      </c>
      <c r="B88" s="19" t="s">
        <v>773</v>
      </c>
      <c r="C88" s="27" t="s">
        <v>1258</v>
      </c>
      <c r="D88" s="72">
        <v>2274.21</v>
      </c>
      <c r="E88" s="72"/>
      <c r="F88" s="72">
        <f t="shared" si="33"/>
        <v>-700</v>
      </c>
      <c r="G88" s="72"/>
      <c r="H88" s="72"/>
      <c r="I88" s="72"/>
      <c r="J88" s="72"/>
      <c r="K88" s="72">
        <v>1225</v>
      </c>
      <c r="L88" s="72"/>
      <c r="M88" s="72">
        <f>-1225-700</f>
        <v>-1925</v>
      </c>
      <c r="N88" s="72"/>
      <c r="O88" s="72"/>
      <c r="P88" s="72"/>
      <c r="Q88" s="72">
        <f t="shared" si="34"/>
        <v>1574.21</v>
      </c>
      <c r="R88" s="72"/>
      <c r="S88" s="22" t="s">
        <v>1259</v>
      </c>
      <c r="T88" s="111"/>
    </row>
    <row r="89" s="4" customFormat="1" ht="32" customHeight="1" spans="1:20">
      <c r="A89" s="19" t="s">
        <v>344</v>
      </c>
      <c r="B89" s="19" t="s">
        <v>773</v>
      </c>
      <c r="C89" s="89" t="s">
        <v>1260</v>
      </c>
      <c r="D89" s="72"/>
      <c r="E89" s="72"/>
      <c r="F89" s="72">
        <f t="shared" si="33"/>
        <v>21</v>
      </c>
      <c r="G89" s="72"/>
      <c r="H89" s="72"/>
      <c r="I89" s="72"/>
      <c r="J89" s="72"/>
      <c r="K89" s="72">
        <v>21</v>
      </c>
      <c r="L89" s="72"/>
      <c r="M89" s="72"/>
      <c r="N89" s="72"/>
      <c r="O89" s="72"/>
      <c r="P89" s="72"/>
      <c r="Q89" s="72">
        <f t="shared" si="34"/>
        <v>21</v>
      </c>
      <c r="R89" s="72"/>
      <c r="S89" s="110" t="s">
        <v>1261</v>
      </c>
      <c r="T89" s="22"/>
    </row>
    <row r="90" s="53" customFormat="1" ht="32" customHeight="1" spans="1:20">
      <c r="A90" s="19" t="s">
        <v>422</v>
      </c>
      <c r="B90" s="19" t="s">
        <v>773</v>
      </c>
      <c r="C90" s="27" t="s">
        <v>1262</v>
      </c>
      <c r="D90" s="72"/>
      <c r="E90" s="72"/>
      <c r="F90" s="72">
        <f t="shared" si="33"/>
        <v>63.5</v>
      </c>
      <c r="G90" s="72"/>
      <c r="H90" s="72"/>
      <c r="I90" s="72"/>
      <c r="J90" s="72"/>
      <c r="K90" s="72">
        <v>63.5</v>
      </c>
      <c r="L90" s="72"/>
      <c r="M90" s="72"/>
      <c r="N90" s="72"/>
      <c r="O90" s="72"/>
      <c r="P90" s="72"/>
      <c r="Q90" s="72">
        <f t="shared" si="34"/>
        <v>63.5</v>
      </c>
      <c r="R90" s="72"/>
      <c r="S90" s="111" t="s">
        <v>1263</v>
      </c>
      <c r="T90" s="111"/>
    </row>
    <row r="91" s="2" customFormat="1" ht="32" customHeight="1" spans="1:20">
      <c r="A91" s="19" t="s">
        <v>422</v>
      </c>
      <c r="B91" s="19" t="s">
        <v>773</v>
      </c>
      <c r="C91" s="89" t="s">
        <v>1264</v>
      </c>
      <c r="D91" s="72"/>
      <c r="E91" s="72"/>
      <c r="F91" s="72">
        <f t="shared" si="33"/>
        <v>10.1</v>
      </c>
      <c r="G91" s="72"/>
      <c r="H91" s="72"/>
      <c r="I91" s="72"/>
      <c r="J91" s="72"/>
      <c r="K91" s="72">
        <v>10.1</v>
      </c>
      <c r="L91" s="72"/>
      <c r="M91" s="72"/>
      <c r="N91" s="72"/>
      <c r="O91" s="72"/>
      <c r="P91" s="72"/>
      <c r="Q91" s="72">
        <f t="shared" si="34"/>
        <v>10.1</v>
      </c>
      <c r="R91" s="72"/>
      <c r="S91" s="110" t="s">
        <v>1265</v>
      </c>
      <c r="T91" s="111"/>
    </row>
    <row r="92" s="4" customFormat="1" ht="32" customHeight="1" spans="1:20">
      <c r="A92" s="19" t="s">
        <v>422</v>
      </c>
      <c r="B92" s="19" t="s">
        <v>773</v>
      </c>
      <c r="C92" s="89" t="s">
        <v>1266</v>
      </c>
      <c r="D92" s="72"/>
      <c r="E92" s="72"/>
      <c r="F92" s="72">
        <f t="shared" si="33"/>
        <v>4</v>
      </c>
      <c r="G92" s="72"/>
      <c r="H92" s="72"/>
      <c r="I92" s="72"/>
      <c r="J92" s="72"/>
      <c r="K92" s="72">
        <v>4</v>
      </c>
      <c r="L92" s="72"/>
      <c r="M92" s="72"/>
      <c r="N92" s="72"/>
      <c r="O92" s="72"/>
      <c r="P92" s="72"/>
      <c r="Q92" s="72">
        <f t="shared" si="34"/>
        <v>4</v>
      </c>
      <c r="R92" s="72"/>
      <c r="S92" s="110" t="s">
        <v>1267</v>
      </c>
      <c r="T92" s="22"/>
    </row>
    <row r="93" s="4" customFormat="1" ht="32" customHeight="1" spans="1:20">
      <c r="A93" s="19" t="s">
        <v>422</v>
      </c>
      <c r="B93" s="19" t="s">
        <v>773</v>
      </c>
      <c r="C93" s="89" t="s">
        <v>1268</v>
      </c>
      <c r="D93" s="72"/>
      <c r="E93" s="72"/>
      <c r="F93" s="72">
        <f t="shared" si="33"/>
        <v>2</v>
      </c>
      <c r="G93" s="72"/>
      <c r="H93" s="72"/>
      <c r="I93" s="72"/>
      <c r="J93" s="72"/>
      <c r="K93" s="72">
        <v>2</v>
      </c>
      <c r="L93" s="72"/>
      <c r="M93" s="72"/>
      <c r="N93" s="72"/>
      <c r="O93" s="72"/>
      <c r="P93" s="72"/>
      <c r="Q93" s="72">
        <f t="shared" si="34"/>
        <v>2</v>
      </c>
      <c r="R93" s="72"/>
      <c r="S93" s="110" t="s">
        <v>1269</v>
      </c>
      <c r="T93" s="22"/>
    </row>
    <row r="94" s="2" customFormat="1" ht="32" customHeight="1" spans="1:20">
      <c r="A94" s="19" t="s">
        <v>543</v>
      </c>
      <c r="B94" s="19" t="s">
        <v>773</v>
      </c>
      <c r="C94" s="27" t="s">
        <v>1270</v>
      </c>
      <c r="D94" s="72"/>
      <c r="E94" s="72"/>
      <c r="F94" s="72">
        <f t="shared" si="33"/>
        <v>3515</v>
      </c>
      <c r="G94" s="72"/>
      <c r="H94" s="72"/>
      <c r="I94" s="72"/>
      <c r="J94" s="72"/>
      <c r="K94" s="72"/>
      <c r="L94" s="72">
        <v>3515</v>
      </c>
      <c r="M94" s="72"/>
      <c r="N94" s="72"/>
      <c r="O94" s="72"/>
      <c r="P94" s="72"/>
      <c r="Q94" s="72">
        <f t="shared" si="34"/>
        <v>3515</v>
      </c>
      <c r="R94" s="72"/>
      <c r="S94" s="22" t="s">
        <v>1271</v>
      </c>
      <c r="T94" s="22"/>
    </row>
    <row r="95" s="2" customFormat="1" ht="32" customHeight="1" spans="1:20">
      <c r="A95" s="19" t="s">
        <v>543</v>
      </c>
      <c r="B95" s="19" t="s">
        <v>773</v>
      </c>
      <c r="C95" s="27" t="s">
        <v>1887</v>
      </c>
      <c r="D95" s="72">
        <v>355</v>
      </c>
      <c r="E95" s="72"/>
      <c r="F95" s="72">
        <f t="shared" si="33"/>
        <v>0</v>
      </c>
      <c r="G95" s="72"/>
      <c r="H95" s="72"/>
      <c r="I95" s="72"/>
      <c r="J95" s="72"/>
      <c r="K95" s="72"/>
      <c r="L95" s="72"/>
      <c r="M95" s="72"/>
      <c r="N95" s="72"/>
      <c r="O95" s="72"/>
      <c r="P95" s="72"/>
      <c r="Q95" s="72">
        <f t="shared" si="34"/>
        <v>355</v>
      </c>
      <c r="R95" s="72"/>
      <c r="S95" s="22"/>
      <c r="T95" s="22"/>
    </row>
    <row r="96" s="2" customFormat="1" ht="32" customHeight="1" spans="1:20">
      <c r="A96" s="19" t="s">
        <v>547</v>
      </c>
      <c r="B96" s="19" t="s">
        <v>773</v>
      </c>
      <c r="C96" s="27" t="s">
        <v>1888</v>
      </c>
      <c r="D96" s="72">
        <v>1491.6</v>
      </c>
      <c r="E96" s="72"/>
      <c r="F96" s="72">
        <f t="shared" si="33"/>
        <v>0</v>
      </c>
      <c r="G96" s="72"/>
      <c r="H96" s="72"/>
      <c r="I96" s="72"/>
      <c r="J96" s="72"/>
      <c r="K96" s="72"/>
      <c r="L96" s="72"/>
      <c r="M96" s="72"/>
      <c r="N96" s="72"/>
      <c r="O96" s="72"/>
      <c r="P96" s="72"/>
      <c r="Q96" s="72">
        <f t="shared" si="34"/>
        <v>1491.6</v>
      </c>
      <c r="R96" s="72"/>
      <c r="S96" s="22"/>
      <c r="T96" s="22"/>
    </row>
    <row r="97" s="2" customFormat="1" ht="32" customHeight="1" spans="1:20">
      <c r="A97" s="19" t="s">
        <v>547</v>
      </c>
      <c r="B97" s="19" t="s">
        <v>773</v>
      </c>
      <c r="C97" s="27" t="s">
        <v>1889</v>
      </c>
      <c r="D97" s="72">
        <v>382.4</v>
      </c>
      <c r="E97" s="72"/>
      <c r="F97" s="72">
        <f t="shared" si="33"/>
        <v>0</v>
      </c>
      <c r="G97" s="72"/>
      <c r="H97" s="72"/>
      <c r="I97" s="72"/>
      <c r="J97" s="72"/>
      <c r="K97" s="72"/>
      <c r="L97" s="72"/>
      <c r="M97" s="72"/>
      <c r="N97" s="72"/>
      <c r="O97" s="72"/>
      <c r="P97" s="72"/>
      <c r="Q97" s="72">
        <f t="shared" si="34"/>
        <v>382.4</v>
      </c>
      <c r="R97" s="72"/>
      <c r="S97" s="112"/>
      <c r="T97" s="112"/>
    </row>
    <row r="98" s="2" customFormat="1" ht="32" customHeight="1" spans="1:20">
      <c r="A98" s="19" t="s">
        <v>547</v>
      </c>
      <c r="B98" s="19" t="s">
        <v>773</v>
      </c>
      <c r="C98" s="27" t="s">
        <v>1890</v>
      </c>
      <c r="D98" s="72">
        <v>406.8</v>
      </c>
      <c r="E98" s="72"/>
      <c r="F98" s="72">
        <f t="shared" si="33"/>
        <v>0</v>
      </c>
      <c r="G98" s="72"/>
      <c r="H98" s="72"/>
      <c r="I98" s="72"/>
      <c r="J98" s="72"/>
      <c r="K98" s="72"/>
      <c r="L98" s="72"/>
      <c r="M98" s="72"/>
      <c r="N98" s="72"/>
      <c r="O98" s="72"/>
      <c r="P98" s="72"/>
      <c r="Q98" s="72">
        <f t="shared" si="34"/>
        <v>406.8</v>
      </c>
      <c r="R98" s="72"/>
      <c r="S98" s="22"/>
      <c r="T98" s="22"/>
    </row>
    <row r="99" s="2" customFormat="1" ht="32" customHeight="1" spans="1:20">
      <c r="A99" s="19" t="s">
        <v>1891</v>
      </c>
      <c r="B99" s="19" t="s">
        <v>773</v>
      </c>
      <c r="C99" s="27" t="s">
        <v>1062</v>
      </c>
      <c r="D99" s="72">
        <v>1000</v>
      </c>
      <c r="E99" s="72"/>
      <c r="F99" s="72">
        <f t="shared" si="33"/>
        <v>-1000</v>
      </c>
      <c r="G99" s="72"/>
      <c r="H99" s="72"/>
      <c r="I99" s="72"/>
      <c r="J99" s="72"/>
      <c r="K99" s="72"/>
      <c r="L99" s="72"/>
      <c r="M99" s="72">
        <v>-1000</v>
      </c>
      <c r="N99" s="72"/>
      <c r="O99" s="72"/>
      <c r="P99" s="72"/>
      <c r="Q99" s="72">
        <f t="shared" si="34"/>
        <v>0</v>
      </c>
      <c r="R99" s="72"/>
      <c r="S99" s="22"/>
      <c r="T99" s="22"/>
    </row>
    <row r="100" s="58" customFormat="1" ht="32" customHeight="1" spans="1:20">
      <c r="A100" s="19" t="s">
        <v>728</v>
      </c>
      <c r="B100" s="19" t="s">
        <v>773</v>
      </c>
      <c r="C100" s="88" t="s">
        <v>1892</v>
      </c>
      <c r="D100" s="72">
        <v>40</v>
      </c>
      <c r="E100" s="72"/>
      <c r="F100" s="72">
        <f t="shared" si="33"/>
        <v>0</v>
      </c>
      <c r="G100" s="72"/>
      <c r="H100" s="72"/>
      <c r="I100" s="72"/>
      <c r="J100" s="72"/>
      <c r="K100" s="72"/>
      <c r="L100" s="72"/>
      <c r="M100" s="72"/>
      <c r="N100" s="72"/>
      <c r="O100" s="72"/>
      <c r="P100" s="72"/>
      <c r="Q100" s="72">
        <f t="shared" si="34"/>
        <v>40</v>
      </c>
      <c r="R100" s="72"/>
      <c r="S100" s="22"/>
      <c r="T100" s="22"/>
    </row>
    <row r="101" s="2" customFormat="1" ht="32" customHeight="1" spans="1:20">
      <c r="A101" s="19" t="s">
        <v>728</v>
      </c>
      <c r="B101" s="19" t="s">
        <v>773</v>
      </c>
      <c r="C101" s="27" t="s">
        <v>1893</v>
      </c>
      <c r="D101" s="72">
        <v>16</v>
      </c>
      <c r="E101" s="72"/>
      <c r="F101" s="72">
        <f t="shared" si="33"/>
        <v>0</v>
      </c>
      <c r="G101" s="72"/>
      <c r="H101" s="72"/>
      <c r="I101" s="72"/>
      <c r="J101" s="72"/>
      <c r="K101" s="72"/>
      <c r="L101" s="72"/>
      <c r="M101" s="72"/>
      <c r="N101" s="72"/>
      <c r="O101" s="72"/>
      <c r="P101" s="72"/>
      <c r="Q101" s="72">
        <f t="shared" si="34"/>
        <v>16</v>
      </c>
      <c r="R101" s="72"/>
      <c r="S101" s="108"/>
      <c r="T101" s="108"/>
    </row>
    <row r="102" s="2" customFormat="1" ht="32" customHeight="1" spans="1:20">
      <c r="A102" s="106" t="s">
        <v>728</v>
      </c>
      <c r="B102" s="19" t="s">
        <v>773</v>
      </c>
      <c r="C102" s="27" t="s">
        <v>1272</v>
      </c>
      <c r="D102" s="72"/>
      <c r="E102" s="72"/>
      <c r="F102" s="72">
        <f t="shared" si="33"/>
        <v>3</v>
      </c>
      <c r="G102" s="72"/>
      <c r="H102" s="72">
        <v>3</v>
      </c>
      <c r="I102" s="72"/>
      <c r="J102" s="72"/>
      <c r="K102" s="72"/>
      <c r="L102" s="72"/>
      <c r="M102" s="72"/>
      <c r="N102" s="72"/>
      <c r="O102" s="72"/>
      <c r="P102" s="72"/>
      <c r="Q102" s="72">
        <f t="shared" si="34"/>
        <v>3</v>
      </c>
      <c r="R102" s="72"/>
      <c r="S102" s="108" t="s">
        <v>1273</v>
      </c>
      <c r="T102" s="108"/>
    </row>
    <row r="103" s="2" customFormat="1" ht="32" customHeight="1" spans="1:20">
      <c r="A103" s="19" t="s">
        <v>728</v>
      </c>
      <c r="B103" s="19" t="s">
        <v>773</v>
      </c>
      <c r="C103" s="27" t="s">
        <v>1274</v>
      </c>
      <c r="D103" s="72">
        <v>6323</v>
      </c>
      <c r="E103" s="72"/>
      <c r="F103" s="72">
        <f t="shared" si="33"/>
        <v>-6323</v>
      </c>
      <c r="G103" s="72">
        <v>-6323</v>
      </c>
      <c r="H103" s="72"/>
      <c r="I103" s="72"/>
      <c r="J103" s="72"/>
      <c r="K103" s="72"/>
      <c r="L103" s="72"/>
      <c r="M103" s="72"/>
      <c r="N103" s="72"/>
      <c r="O103" s="72"/>
      <c r="P103" s="72"/>
      <c r="Q103" s="72">
        <f t="shared" si="34"/>
        <v>0</v>
      </c>
      <c r="R103" s="72"/>
      <c r="S103" s="22"/>
      <c r="T103" s="22"/>
    </row>
    <row r="104" s="2" customFormat="1" ht="32" customHeight="1" spans="1:20">
      <c r="A104" s="19" t="s">
        <v>728</v>
      </c>
      <c r="B104" s="19" t="s">
        <v>773</v>
      </c>
      <c r="C104" s="27" t="s">
        <v>1894</v>
      </c>
      <c r="D104" s="72">
        <v>57</v>
      </c>
      <c r="E104" s="72"/>
      <c r="F104" s="72">
        <f t="shared" si="33"/>
        <v>0</v>
      </c>
      <c r="G104" s="72"/>
      <c r="H104" s="72"/>
      <c r="I104" s="72"/>
      <c r="J104" s="72"/>
      <c r="K104" s="72"/>
      <c r="L104" s="72"/>
      <c r="M104" s="72"/>
      <c r="N104" s="72"/>
      <c r="O104" s="72"/>
      <c r="P104" s="72"/>
      <c r="Q104" s="72">
        <f t="shared" si="34"/>
        <v>57</v>
      </c>
      <c r="R104" s="72"/>
      <c r="S104" s="22"/>
      <c r="T104" s="22"/>
    </row>
    <row r="105" s="4" customFormat="1" ht="32" customHeight="1" spans="1:20">
      <c r="A105" s="19" t="s">
        <v>728</v>
      </c>
      <c r="B105" s="19" t="s">
        <v>773</v>
      </c>
      <c r="C105" s="89" t="s">
        <v>1275</v>
      </c>
      <c r="D105" s="72"/>
      <c r="E105" s="72"/>
      <c r="F105" s="72">
        <f t="shared" si="33"/>
        <v>2</v>
      </c>
      <c r="G105" s="72"/>
      <c r="H105" s="72"/>
      <c r="I105" s="72"/>
      <c r="J105" s="72"/>
      <c r="K105" s="72">
        <v>2</v>
      </c>
      <c r="L105" s="72"/>
      <c r="M105" s="72"/>
      <c r="N105" s="72"/>
      <c r="O105" s="72"/>
      <c r="P105" s="72"/>
      <c r="Q105" s="72">
        <f t="shared" si="34"/>
        <v>2</v>
      </c>
      <c r="R105" s="72"/>
      <c r="S105" s="113" t="s">
        <v>1276</v>
      </c>
      <c r="T105" s="22"/>
    </row>
    <row r="106" s="2" customFormat="1" ht="32" customHeight="1" spans="1:20">
      <c r="A106" s="19" t="s">
        <v>734</v>
      </c>
      <c r="B106" s="19" t="s">
        <v>773</v>
      </c>
      <c r="C106" s="27" t="s">
        <v>1277</v>
      </c>
      <c r="D106" s="72">
        <v>520</v>
      </c>
      <c r="E106" s="72"/>
      <c r="F106" s="72">
        <f t="shared" si="33"/>
        <v>-42.4841</v>
      </c>
      <c r="G106" s="72"/>
      <c r="H106" s="72"/>
      <c r="I106" s="72"/>
      <c r="J106" s="72"/>
      <c r="K106" s="72"/>
      <c r="L106" s="72"/>
      <c r="M106" s="72">
        <v>-40</v>
      </c>
      <c r="N106" s="72"/>
      <c r="O106" s="72">
        <v>-2.4841</v>
      </c>
      <c r="P106" s="72"/>
      <c r="Q106" s="72">
        <f t="shared" si="34"/>
        <v>477.5159</v>
      </c>
      <c r="R106" s="72"/>
      <c r="S106" s="22"/>
      <c r="T106" s="22"/>
    </row>
    <row r="107" s="2" customFormat="1" ht="32" customHeight="1" spans="1:20">
      <c r="A107" s="19" t="s">
        <v>738</v>
      </c>
      <c r="B107" s="19" t="s">
        <v>773</v>
      </c>
      <c r="C107" s="27" t="s">
        <v>1278</v>
      </c>
      <c r="D107" s="72"/>
      <c r="E107" s="72"/>
      <c r="F107" s="72">
        <f t="shared" si="33"/>
        <v>2.4841</v>
      </c>
      <c r="G107" s="72"/>
      <c r="H107" s="72"/>
      <c r="I107" s="72"/>
      <c r="J107" s="72"/>
      <c r="K107" s="72"/>
      <c r="L107" s="72"/>
      <c r="M107" s="72"/>
      <c r="N107" s="72"/>
      <c r="O107" s="72">
        <v>2.4841</v>
      </c>
      <c r="P107" s="72"/>
      <c r="Q107" s="72">
        <f t="shared" si="34"/>
        <v>2.4841</v>
      </c>
      <c r="R107" s="72"/>
      <c r="S107" s="22"/>
      <c r="T107" s="22"/>
    </row>
    <row r="108" s="2" customFormat="1" ht="32" customHeight="1" spans="1:20">
      <c r="A108" s="74"/>
      <c r="B108" s="74" t="s">
        <v>7</v>
      </c>
      <c r="C108" s="75" t="s">
        <v>747</v>
      </c>
      <c r="D108" s="76">
        <f t="shared" ref="D108:R108" si="35">D109+D693+D771+D793+D999</f>
        <v>112960.1284</v>
      </c>
      <c r="E108" s="76">
        <f t="shared" si="35"/>
        <v>1413.37</v>
      </c>
      <c r="F108" s="76">
        <f t="shared" si="35"/>
        <v>47050.4065</v>
      </c>
      <c r="G108" s="76">
        <f t="shared" si="35"/>
        <v>-2969.196</v>
      </c>
      <c r="H108" s="76">
        <f t="shared" si="35"/>
        <v>13592.1203</v>
      </c>
      <c r="I108" s="76">
        <f t="shared" si="35"/>
        <v>1231.4969</v>
      </c>
      <c r="J108" s="76">
        <f t="shared" si="35"/>
        <v>8485.3093</v>
      </c>
      <c r="K108" s="76">
        <f t="shared" si="35"/>
        <v>47287.8255</v>
      </c>
      <c r="L108" s="76">
        <f t="shared" si="35"/>
        <v>3800</v>
      </c>
      <c r="M108" s="76">
        <f t="shared" si="35"/>
        <v>-28832.4195</v>
      </c>
      <c r="N108" s="76">
        <f t="shared" si="35"/>
        <v>6261.27</v>
      </c>
      <c r="O108" s="76">
        <f t="shared" si="35"/>
        <v>56.0000000000006</v>
      </c>
      <c r="P108" s="76">
        <f t="shared" si="35"/>
        <v>-1862</v>
      </c>
      <c r="Q108" s="76">
        <f t="shared" si="35"/>
        <v>160010.5349</v>
      </c>
      <c r="R108" s="76">
        <f t="shared" si="35"/>
        <v>11947.32</v>
      </c>
      <c r="S108" s="95"/>
      <c r="T108" s="95"/>
    </row>
    <row r="109" s="2" customFormat="1" ht="32" customHeight="1" spans="1:20">
      <c r="A109" s="77" t="s">
        <v>1216</v>
      </c>
      <c r="B109" s="77" t="s">
        <v>1216</v>
      </c>
      <c r="C109" s="78" t="s">
        <v>748</v>
      </c>
      <c r="D109" s="79">
        <f t="shared" ref="D109:R109" si="36">D110+D564+D291+D233+D245+D339+D156+D582+D589+D247+D131+D256+D266+D218+D273+D282+D213+D163+D509+D553+D558+D539+D367+D409+D426+D461+D494+D601+D627+D636+D299+D653+D667+D681+D691+D296</f>
        <v>89084.6764</v>
      </c>
      <c r="E109" s="79">
        <f t="shared" si="36"/>
        <v>879.78</v>
      </c>
      <c r="F109" s="79">
        <f t="shared" si="36"/>
        <v>29134.9174</v>
      </c>
      <c r="G109" s="79">
        <f t="shared" si="36"/>
        <v>-2849.516</v>
      </c>
      <c r="H109" s="79">
        <f t="shared" si="36"/>
        <v>13333.2753</v>
      </c>
      <c r="I109" s="79">
        <f t="shared" si="36"/>
        <v>504.4169</v>
      </c>
      <c r="J109" s="79">
        <f t="shared" si="36"/>
        <v>8180.3093</v>
      </c>
      <c r="K109" s="79">
        <f t="shared" si="36"/>
        <v>28703.7745</v>
      </c>
      <c r="L109" s="79">
        <f t="shared" si="36"/>
        <v>3200</v>
      </c>
      <c r="M109" s="79">
        <f t="shared" si="36"/>
        <v>-23007.4695</v>
      </c>
      <c r="N109" s="79">
        <f t="shared" si="36"/>
        <v>4558.57</v>
      </c>
      <c r="O109" s="79">
        <f t="shared" si="36"/>
        <v>-2062.4431</v>
      </c>
      <c r="P109" s="79">
        <f t="shared" si="36"/>
        <v>-1426</v>
      </c>
      <c r="Q109" s="79">
        <f t="shared" si="36"/>
        <v>118219.5938</v>
      </c>
      <c r="R109" s="79">
        <f t="shared" si="36"/>
        <v>10967.07</v>
      </c>
      <c r="S109" s="96"/>
      <c r="T109" s="96"/>
    </row>
    <row r="110" s="2" customFormat="1" ht="32" customHeight="1" spans="1:20">
      <c r="A110" s="80" t="s">
        <v>1216</v>
      </c>
      <c r="B110" s="80" t="s">
        <v>1216</v>
      </c>
      <c r="C110" s="81" t="s">
        <v>1279</v>
      </c>
      <c r="D110" s="82">
        <f t="shared" ref="D110:R110" si="37">SUM(D111:D130)</f>
        <v>2329.08</v>
      </c>
      <c r="E110" s="82">
        <f t="shared" si="37"/>
        <v>0</v>
      </c>
      <c r="F110" s="82">
        <f t="shared" si="37"/>
        <v>-151.456</v>
      </c>
      <c r="G110" s="82">
        <f t="shared" si="37"/>
        <v>-232.856</v>
      </c>
      <c r="H110" s="82">
        <f t="shared" si="37"/>
        <v>4</v>
      </c>
      <c r="I110" s="82">
        <f t="shared" si="37"/>
        <v>0</v>
      </c>
      <c r="J110" s="82">
        <f t="shared" si="37"/>
        <v>25</v>
      </c>
      <c r="K110" s="82">
        <f t="shared" si="37"/>
        <v>0</v>
      </c>
      <c r="L110" s="82">
        <f t="shared" si="37"/>
        <v>0</v>
      </c>
      <c r="M110" s="82">
        <f t="shared" si="37"/>
        <v>0</v>
      </c>
      <c r="N110" s="82">
        <f t="shared" si="37"/>
        <v>52.4</v>
      </c>
      <c r="O110" s="82">
        <f t="shared" si="37"/>
        <v>0</v>
      </c>
      <c r="P110" s="82">
        <f t="shared" si="37"/>
        <v>0</v>
      </c>
      <c r="Q110" s="82">
        <f t="shared" si="37"/>
        <v>2177.624</v>
      </c>
      <c r="R110" s="82">
        <f t="shared" si="37"/>
        <v>0</v>
      </c>
      <c r="S110" s="97"/>
      <c r="T110" s="97"/>
    </row>
    <row r="111" s="2" customFormat="1" ht="32" customHeight="1" spans="1:20">
      <c r="A111" s="19" t="s">
        <v>66</v>
      </c>
      <c r="B111" s="19" t="s">
        <v>774</v>
      </c>
      <c r="C111" s="21" t="s">
        <v>973</v>
      </c>
      <c r="D111" s="72">
        <v>40</v>
      </c>
      <c r="E111" s="72"/>
      <c r="F111" s="72">
        <f t="shared" ref="F111:F130" si="38">SUM(G111:P111)</f>
        <v>23.444</v>
      </c>
      <c r="G111" s="72">
        <v>-3.956</v>
      </c>
      <c r="H111" s="72"/>
      <c r="I111" s="72"/>
      <c r="J111" s="72"/>
      <c r="K111" s="72"/>
      <c r="L111" s="72"/>
      <c r="M111" s="72"/>
      <c r="N111" s="72">
        <v>27.4</v>
      </c>
      <c r="O111" s="72"/>
      <c r="P111" s="72"/>
      <c r="Q111" s="72">
        <f t="shared" ref="Q111:Q130" si="39">D111+F111</f>
        <v>63.444</v>
      </c>
      <c r="R111" s="72"/>
      <c r="S111" s="22"/>
      <c r="T111" s="22"/>
    </row>
    <row r="112" s="2" customFormat="1" ht="32" customHeight="1" spans="1:20">
      <c r="A112" s="19" t="s">
        <v>66</v>
      </c>
      <c r="B112" s="19" t="s">
        <v>774</v>
      </c>
      <c r="C112" s="21" t="s">
        <v>1280</v>
      </c>
      <c r="D112" s="72">
        <v>280</v>
      </c>
      <c r="E112" s="72"/>
      <c r="F112" s="72">
        <f t="shared" si="38"/>
        <v>-28</v>
      </c>
      <c r="G112" s="72">
        <v>-28</v>
      </c>
      <c r="H112" s="72"/>
      <c r="I112" s="72"/>
      <c r="J112" s="72"/>
      <c r="K112" s="72"/>
      <c r="L112" s="72"/>
      <c r="M112" s="72"/>
      <c r="N112" s="72"/>
      <c r="O112" s="72"/>
      <c r="P112" s="72"/>
      <c r="Q112" s="72">
        <f t="shared" si="39"/>
        <v>252</v>
      </c>
      <c r="R112" s="72"/>
      <c r="S112" s="22"/>
      <c r="T112" s="22"/>
    </row>
    <row r="113" s="2" customFormat="1" ht="32" customHeight="1" spans="1:20">
      <c r="A113" s="19" t="s">
        <v>66</v>
      </c>
      <c r="B113" s="19" t="s">
        <v>774</v>
      </c>
      <c r="C113" s="21" t="s">
        <v>1281</v>
      </c>
      <c r="D113" s="72">
        <v>30</v>
      </c>
      <c r="E113" s="72"/>
      <c r="F113" s="72">
        <f t="shared" si="38"/>
        <v>-3</v>
      </c>
      <c r="G113" s="72">
        <v>-3</v>
      </c>
      <c r="H113" s="72"/>
      <c r="I113" s="72"/>
      <c r="J113" s="72"/>
      <c r="K113" s="72"/>
      <c r="L113" s="72"/>
      <c r="M113" s="72"/>
      <c r="N113" s="72"/>
      <c r="O113" s="72"/>
      <c r="P113" s="72"/>
      <c r="Q113" s="72">
        <f t="shared" si="39"/>
        <v>27</v>
      </c>
      <c r="R113" s="72"/>
      <c r="S113" s="22"/>
      <c r="T113" s="22"/>
    </row>
    <row r="114" s="2" customFormat="1" ht="32" customHeight="1" spans="1:20">
      <c r="A114" s="19" t="s">
        <v>66</v>
      </c>
      <c r="B114" s="19" t="s">
        <v>774</v>
      </c>
      <c r="C114" s="21" t="s">
        <v>1282</v>
      </c>
      <c r="D114" s="72">
        <v>1055.23</v>
      </c>
      <c r="E114" s="72"/>
      <c r="F114" s="72">
        <f t="shared" si="38"/>
        <v>-109.3</v>
      </c>
      <c r="G114" s="72">
        <v>-109.3</v>
      </c>
      <c r="H114" s="72"/>
      <c r="I114" s="72"/>
      <c r="J114" s="72"/>
      <c r="K114" s="72"/>
      <c r="L114" s="72"/>
      <c r="M114" s="72"/>
      <c r="N114" s="72"/>
      <c r="O114" s="72"/>
      <c r="P114" s="72"/>
      <c r="Q114" s="72">
        <f t="shared" si="39"/>
        <v>945.93</v>
      </c>
      <c r="R114" s="72"/>
      <c r="S114" s="22"/>
      <c r="T114" s="22"/>
    </row>
    <row r="115" s="2" customFormat="1" ht="32" customHeight="1" spans="1:20">
      <c r="A115" s="19" t="s">
        <v>66</v>
      </c>
      <c r="B115" s="19" t="s">
        <v>774</v>
      </c>
      <c r="C115" s="21" t="s">
        <v>1283</v>
      </c>
      <c r="D115" s="72">
        <v>12</v>
      </c>
      <c r="E115" s="72"/>
      <c r="F115" s="72">
        <f t="shared" si="38"/>
        <v>-1.2</v>
      </c>
      <c r="G115" s="72">
        <v>-1.2</v>
      </c>
      <c r="H115" s="72"/>
      <c r="I115" s="72"/>
      <c r="J115" s="72"/>
      <c r="K115" s="72"/>
      <c r="L115" s="72"/>
      <c r="M115" s="72"/>
      <c r="N115" s="72"/>
      <c r="O115" s="72"/>
      <c r="P115" s="72"/>
      <c r="Q115" s="72">
        <f t="shared" si="39"/>
        <v>10.8</v>
      </c>
      <c r="R115" s="72"/>
      <c r="S115" s="22"/>
      <c r="T115" s="22"/>
    </row>
    <row r="116" s="2" customFormat="1" ht="32" customHeight="1" spans="1:20">
      <c r="A116" s="19" t="s">
        <v>66</v>
      </c>
      <c r="B116" s="19" t="s">
        <v>774</v>
      </c>
      <c r="C116" s="107" t="s">
        <v>1284</v>
      </c>
      <c r="D116" s="72"/>
      <c r="E116" s="72"/>
      <c r="F116" s="72">
        <f t="shared" si="38"/>
        <v>25</v>
      </c>
      <c r="G116" s="72"/>
      <c r="H116" s="72"/>
      <c r="I116" s="72"/>
      <c r="J116" s="72">
        <v>25</v>
      </c>
      <c r="K116" s="72"/>
      <c r="L116" s="72"/>
      <c r="M116" s="72"/>
      <c r="N116" s="72"/>
      <c r="O116" s="72"/>
      <c r="P116" s="72"/>
      <c r="Q116" s="72">
        <f t="shared" si="39"/>
        <v>25</v>
      </c>
      <c r="R116" s="72"/>
      <c r="S116" s="22"/>
      <c r="T116" s="22"/>
    </row>
    <row r="117" s="2" customFormat="1" ht="32" customHeight="1" spans="1:20">
      <c r="A117" s="19" t="s">
        <v>66</v>
      </c>
      <c r="B117" s="19" t="s">
        <v>774</v>
      </c>
      <c r="C117" s="21" t="s">
        <v>1285</v>
      </c>
      <c r="D117" s="72">
        <v>4</v>
      </c>
      <c r="E117" s="72"/>
      <c r="F117" s="72">
        <f t="shared" si="38"/>
        <v>-0.4</v>
      </c>
      <c r="G117" s="72">
        <v>-0.4</v>
      </c>
      <c r="H117" s="72"/>
      <c r="I117" s="72"/>
      <c r="J117" s="72"/>
      <c r="K117" s="72"/>
      <c r="L117" s="72"/>
      <c r="M117" s="72"/>
      <c r="N117" s="72"/>
      <c r="O117" s="72"/>
      <c r="P117" s="72"/>
      <c r="Q117" s="72">
        <f t="shared" si="39"/>
        <v>3.6</v>
      </c>
      <c r="R117" s="72"/>
      <c r="S117" s="22"/>
      <c r="T117" s="22"/>
    </row>
    <row r="118" s="2" customFormat="1" ht="32" customHeight="1" spans="1:20">
      <c r="A118" s="19" t="s">
        <v>66</v>
      </c>
      <c r="B118" s="19" t="s">
        <v>774</v>
      </c>
      <c r="C118" s="21" t="s">
        <v>1286</v>
      </c>
      <c r="D118" s="72">
        <v>8</v>
      </c>
      <c r="E118" s="72"/>
      <c r="F118" s="72">
        <f t="shared" si="38"/>
        <v>-0.8</v>
      </c>
      <c r="G118" s="72">
        <v>-0.8</v>
      </c>
      <c r="H118" s="72"/>
      <c r="I118" s="72"/>
      <c r="J118" s="72"/>
      <c r="K118" s="72"/>
      <c r="L118" s="72"/>
      <c r="M118" s="72"/>
      <c r="N118" s="72"/>
      <c r="O118" s="72"/>
      <c r="P118" s="72"/>
      <c r="Q118" s="72">
        <f t="shared" si="39"/>
        <v>7.2</v>
      </c>
      <c r="R118" s="72"/>
      <c r="S118" s="22"/>
      <c r="T118" s="22"/>
    </row>
    <row r="119" s="2" customFormat="1" ht="32" customHeight="1" spans="1:20">
      <c r="A119" s="19" t="s">
        <v>66</v>
      </c>
      <c r="B119" s="19" t="s">
        <v>774</v>
      </c>
      <c r="C119" s="21" t="s">
        <v>1287</v>
      </c>
      <c r="D119" s="72">
        <v>10</v>
      </c>
      <c r="E119" s="72"/>
      <c r="F119" s="72">
        <f t="shared" si="38"/>
        <v>-1</v>
      </c>
      <c r="G119" s="72">
        <v>-1</v>
      </c>
      <c r="H119" s="72"/>
      <c r="I119" s="72"/>
      <c r="J119" s="72"/>
      <c r="K119" s="72"/>
      <c r="L119" s="72"/>
      <c r="M119" s="72"/>
      <c r="N119" s="72"/>
      <c r="O119" s="72"/>
      <c r="P119" s="72"/>
      <c r="Q119" s="72">
        <f t="shared" si="39"/>
        <v>9</v>
      </c>
      <c r="R119" s="72"/>
      <c r="S119" s="22"/>
      <c r="T119" s="22"/>
    </row>
    <row r="120" s="2" customFormat="1" ht="32" customHeight="1" spans="1:20">
      <c r="A120" s="19" t="s">
        <v>66</v>
      </c>
      <c r="B120" s="19" t="s">
        <v>774</v>
      </c>
      <c r="C120" s="21" t="s">
        <v>1287</v>
      </c>
      <c r="D120" s="72"/>
      <c r="E120" s="72"/>
      <c r="F120" s="72">
        <f t="shared" si="38"/>
        <v>4</v>
      </c>
      <c r="G120" s="72"/>
      <c r="H120" s="72">
        <v>4</v>
      </c>
      <c r="I120" s="72"/>
      <c r="J120" s="72"/>
      <c r="K120" s="72"/>
      <c r="L120" s="72"/>
      <c r="M120" s="72"/>
      <c r="N120" s="72"/>
      <c r="O120" s="72"/>
      <c r="P120" s="72"/>
      <c r="Q120" s="72">
        <f t="shared" si="39"/>
        <v>4</v>
      </c>
      <c r="R120" s="72"/>
      <c r="S120" s="22" t="s">
        <v>1288</v>
      </c>
      <c r="T120" s="22"/>
    </row>
    <row r="121" s="2" customFormat="1" ht="32" customHeight="1" spans="1:20">
      <c r="A121" s="19" t="s">
        <v>66</v>
      </c>
      <c r="B121" s="19" t="s">
        <v>774</v>
      </c>
      <c r="C121" s="21" t="s">
        <v>1289</v>
      </c>
      <c r="D121" s="72">
        <v>50.54</v>
      </c>
      <c r="E121" s="72"/>
      <c r="F121" s="72">
        <f t="shared" si="38"/>
        <v>-5</v>
      </c>
      <c r="G121" s="72">
        <v>-5</v>
      </c>
      <c r="H121" s="72"/>
      <c r="I121" s="72"/>
      <c r="J121" s="72"/>
      <c r="K121" s="72"/>
      <c r="L121" s="72"/>
      <c r="M121" s="72"/>
      <c r="N121" s="72"/>
      <c r="O121" s="72"/>
      <c r="P121" s="72"/>
      <c r="Q121" s="72">
        <f t="shared" si="39"/>
        <v>45.54</v>
      </c>
      <c r="R121" s="72"/>
      <c r="S121" s="108"/>
      <c r="T121" s="108"/>
    </row>
    <row r="122" s="2" customFormat="1" ht="32" customHeight="1" spans="1:20">
      <c r="A122" s="19" t="s">
        <v>66</v>
      </c>
      <c r="B122" s="19" t="s">
        <v>774</v>
      </c>
      <c r="C122" s="21" t="s">
        <v>1290</v>
      </c>
      <c r="D122" s="72">
        <v>245</v>
      </c>
      <c r="E122" s="72"/>
      <c r="F122" s="72">
        <f t="shared" si="38"/>
        <v>-24.5</v>
      </c>
      <c r="G122" s="72">
        <v>-24.5</v>
      </c>
      <c r="H122" s="72"/>
      <c r="I122" s="72"/>
      <c r="J122" s="72"/>
      <c r="K122" s="72"/>
      <c r="L122" s="72"/>
      <c r="M122" s="72"/>
      <c r="N122" s="72"/>
      <c r="O122" s="72"/>
      <c r="P122" s="72"/>
      <c r="Q122" s="72">
        <f t="shared" si="39"/>
        <v>220.5</v>
      </c>
      <c r="R122" s="72"/>
      <c r="S122" s="22"/>
      <c r="T122" s="22"/>
    </row>
    <row r="123" s="2" customFormat="1" ht="32" customHeight="1" spans="1:20">
      <c r="A123" s="19" t="s">
        <v>66</v>
      </c>
      <c r="B123" s="19" t="s">
        <v>774</v>
      </c>
      <c r="C123" s="21" t="s">
        <v>1291</v>
      </c>
      <c r="D123" s="72">
        <v>31.24</v>
      </c>
      <c r="E123" s="72"/>
      <c r="F123" s="72">
        <f t="shared" si="38"/>
        <v>-3.1</v>
      </c>
      <c r="G123" s="72">
        <v>-3.1</v>
      </c>
      <c r="H123" s="72"/>
      <c r="I123" s="72"/>
      <c r="J123" s="72"/>
      <c r="K123" s="72"/>
      <c r="L123" s="72"/>
      <c r="M123" s="72"/>
      <c r="N123" s="72"/>
      <c r="O123" s="72"/>
      <c r="P123" s="72"/>
      <c r="Q123" s="72">
        <f t="shared" si="39"/>
        <v>28.14</v>
      </c>
      <c r="R123" s="72"/>
      <c r="S123" s="22"/>
      <c r="T123" s="22"/>
    </row>
    <row r="124" s="2" customFormat="1" ht="32" customHeight="1" spans="1:20">
      <c r="A124" s="19" t="s">
        <v>66</v>
      </c>
      <c r="B124" s="19" t="s">
        <v>774</v>
      </c>
      <c r="C124" s="21" t="s">
        <v>1292</v>
      </c>
      <c r="D124" s="72">
        <v>388.89</v>
      </c>
      <c r="E124" s="72"/>
      <c r="F124" s="72">
        <f t="shared" si="38"/>
        <v>-38.9</v>
      </c>
      <c r="G124" s="72">
        <v>-38.9</v>
      </c>
      <c r="H124" s="72"/>
      <c r="I124" s="72"/>
      <c r="J124" s="72"/>
      <c r="K124" s="72"/>
      <c r="L124" s="72"/>
      <c r="M124" s="72"/>
      <c r="N124" s="72"/>
      <c r="O124" s="72"/>
      <c r="P124" s="72"/>
      <c r="Q124" s="72">
        <f t="shared" si="39"/>
        <v>349.99</v>
      </c>
      <c r="R124" s="72"/>
      <c r="S124" s="22"/>
      <c r="T124" s="22"/>
    </row>
    <row r="125" s="2" customFormat="1" ht="32" customHeight="1" spans="1:20">
      <c r="A125" s="19" t="s">
        <v>66</v>
      </c>
      <c r="B125" s="19" t="s">
        <v>774</v>
      </c>
      <c r="C125" s="21" t="s">
        <v>1293</v>
      </c>
      <c r="D125" s="72">
        <v>15</v>
      </c>
      <c r="E125" s="72"/>
      <c r="F125" s="72">
        <f t="shared" si="38"/>
        <v>-1.5</v>
      </c>
      <c r="G125" s="72">
        <v>-1.5</v>
      </c>
      <c r="H125" s="72"/>
      <c r="I125" s="72"/>
      <c r="J125" s="72"/>
      <c r="K125" s="72"/>
      <c r="L125" s="72"/>
      <c r="M125" s="72"/>
      <c r="N125" s="72"/>
      <c r="O125" s="72"/>
      <c r="P125" s="72"/>
      <c r="Q125" s="72">
        <f t="shared" si="39"/>
        <v>13.5</v>
      </c>
      <c r="R125" s="72"/>
      <c r="S125" s="22"/>
      <c r="T125" s="22"/>
    </row>
    <row r="126" customFormat="1" ht="32" customHeight="1" spans="1:20">
      <c r="A126" s="19" t="s">
        <v>66</v>
      </c>
      <c r="B126" s="19" t="s">
        <v>774</v>
      </c>
      <c r="C126" s="21" t="s">
        <v>1895</v>
      </c>
      <c r="D126" s="72">
        <v>43.18</v>
      </c>
      <c r="E126" s="72"/>
      <c r="F126" s="72">
        <f t="shared" si="38"/>
        <v>0</v>
      </c>
      <c r="G126" s="72"/>
      <c r="H126" s="72"/>
      <c r="I126" s="72"/>
      <c r="J126" s="72"/>
      <c r="K126" s="72"/>
      <c r="L126" s="72"/>
      <c r="M126" s="72"/>
      <c r="N126" s="72"/>
      <c r="O126" s="72"/>
      <c r="P126" s="72"/>
      <c r="Q126" s="72">
        <f t="shared" si="39"/>
        <v>43.18</v>
      </c>
      <c r="R126" s="72"/>
      <c r="S126" s="22"/>
      <c r="T126" s="22"/>
    </row>
    <row r="127" customFormat="1" ht="32" customHeight="1" spans="1:20">
      <c r="A127" s="19" t="s">
        <v>66</v>
      </c>
      <c r="B127" s="19" t="s">
        <v>774</v>
      </c>
      <c r="C127" s="21" t="s">
        <v>1294</v>
      </c>
      <c r="D127" s="72">
        <v>104</v>
      </c>
      <c r="E127" s="72"/>
      <c r="F127" s="72">
        <f t="shared" si="38"/>
        <v>-10.4</v>
      </c>
      <c r="G127" s="72">
        <v>-10.4</v>
      </c>
      <c r="H127" s="72"/>
      <c r="I127" s="72"/>
      <c r="J127" s="72"/>
      <c r="K127" s="72"/>
      <c r="L127" s="72"/>
      <c r="M127" s="72"/>
      <c r="N127" s="72"/>
      <c r="O127" s="72"/>
      <c r="P127" s="72"/>
      <c r="Q127" s="72">
        <f t="shared" si="39"/>
        <v>93.6</v>
      </c>
      <c r="R127" s="72"/>
      <c r="S127" s="22"/>
      <c r="T127" s="22"/>
    </row>
    <row r="128" customFormat="1" ht="32" customHeight="1" spans="1:20">
      <c r="A128" s="19" t="s">
        <v>66</v>
      </c>
      <c r="B128" s="19" t="s">
        <v>774</v>
      </c>
      <c r="C128" s="21" t="s">
        <v>1295</v>
      </c>
      <c r="D128" s="72">
        <v>8</v>
      </c>
      <c r="E128" s="72"/>
      <c r="F128" s="72">
        <f t="shared" si="38"/>
        <v>-0.8</v>
      </c>
      <c r="G128" s="72">
        <v>-0.8</v>
      </c>
      <c r="H128" s="72"/>
      <c r="I128" s="72"/>
      <c r="J128" s="72"/>
      <c r="K128" s="72"/>
      <c r="L128" s="72"/>
      <c r="M128" s="72"/>
      <c r="N128" s="72"/>
      <c r="O128" s="72"/>
      <c r="P128" s="72"/>
      <c r="Q128" s="72">
        <f t="shared" si="39"/>
        <v>7.2</v>
      </c>
      <c r="R128" s="72"/>
      <c r="S128" s="22"/>
      <c r="T128" s="22"/>
    </row>
    <row r="129" customFormat="1" ht="32" customHeight="1" spans="1:20">
      <c r="A129" s="19" t="s">
        <v>66</v>
      </c>
      <c r="B129" s="19" t="s">
        <v>774</v>
      </c>
      <c r="C129" s="21" t="s">
        <v>1296</v>
      </c>
      <c r="D129" s="72"/>
      <c r="E129" s="72"/>
      <c r="F129" s="72">
        <f t="shared" si="38"/>
        <v>25</v>
      </c>
      <c r="G129" s="72"/>
      <c r="H129" s="72"/>
      <c r="I129" s="72"/>
      <c r="J129" s="72"/>
      <c r="K129" s="72"/>
      <c r="L129" s="72"/>
      <c r="M129" s="72"/>
      <c r="N129" s="72">
        <v>25</v>
      </c>
      <c r="O129" s="72"/>
      <c r="P129" s="72"/>
      <c r="Q129" s="72">
        <f t="shared" si="39"/>
        <v>25</v>
      </c>
      <c r="R129" s="72"/>
      <c r="S129" s="22"/>
      <c r="T129" s="22"/>
    </row>
    <row r="130" customFormat="1" ht="32" customHeight="1" spans="1:20">
      <c r="A130" s="19" t="s">
        <v>136</v>
      </c>
      <c r="B130" s="19" t="s">
        <v>774</v>
      </c>
      <c r="C130" s="21" t="s">
        <v>1297</v>
      </c>
      <c r="D130" s="72">
        <v>4</v>
      </c>
      <c r="E130" s="72"/>
      <c r="F130" s="72">
        <f t="shared" si="38"/>
        <v>-1</v>
      </c>
      <c r="G130" s="72">
        <v>-1</v>
      </c>
      <c r="H130" s="72"/>
      <c r="I130" s="72"/>
      <c r="J130" s="72"/>
      <c r="K130" s="72"/>
      <c r="L130" s="72"/>
      <c r="M130" s="72"/>
      <c r="N130" s="72"/>
      <c r="O130" s="72"/>
      <c r="P130" s="72"/>
      <c r="Q130" s="72">
        <f t="shared" si="39"/>
        <v>3</v>
      </c>
      <c r="R130" s="72"/>
      <c r="S130" s="22"/>
      <c r="T130" s="22"/>
    </row>
    <row r="131" customFormat="1" ht="32" customHeight="1" spans="1:20">
      <c r="A131" s="80" t="s">
        <v>1216</v>
      </c>
      <c r="B131" s="80" t="s">
        <v>1216</v>
      </c>
      <c r="C131" s="81" t="s">
        <v>1298</v>
      </c>
      <c r="D131" s="82">
        <f t="shared" ref="D131:R131" si="40">SUM(D132:D155)</f>
        <v>1757.32</v>
      </c>
      <c r="E131" s="82">
        <f t="shared" si="40"/>
        <v>0</v>
      </c>
      <c r="F131" s="82">
        <f t="shared" si="40"/>
        <v>-869.39</v>
      </c>
      <c r="G131" s="82">
        <f t="shared" si="40"/>
        <v>-189.18</v>
      </c>
      <c r="H131" s="82">
        <f t="shared" si="40"/>
        <v>77.09</v>
      </c>
      <c r="I131" s="82">
        <f t="shared" si="40"/>
        <v>0</v>
      </c>
      <c r="J131" s="82">
        <f t="shared" si="40"/>
        <v>0</v>
      </c>
      <c r="K131" s="82">
        <f t="shared" si="40"/>
        <v>23</v>
      </c>
      <c r="L131" s="82">
        <f t="shared" si="40"/>
        <v>0</v>
      </c>
      <c r="M131" s="82">
        <f t="shared" si="40"/>
        <v>0</v>
      </c>
      <c r="N131" s="82">
        <f t="shared" si="40"/>
        <v>0</v>
      </c>
      <c r="O131" s="82">
        <f t="shared" si="40"/>
        <v>-780.3</v>
      </c>
      <c r="P131" s="82">
        <f t="shared" si="40"/>
        <v>0</v>
      </c>
      <c r="Q131" s="82">
        <f t="shared" si="40"/>
        <v>887.93</v>
      </c>
      <c r="R131" s="82">
        <f t="shared" si="40"/>
        <v>0</v>
      </c>
      <c r="S131" s="97"/>
      <c r="T131" s="97"/>
    </row>
    <row r="132" customFormat="1" ht="32" customHeight="1" spans="1:20">
      <c r="A132" s="106" t="s">
        <v>161</v>
      </c>
      <c r="B132" s="87" t="s">
        <v>776</v>
      </c>
      <c r="C132" s="114" t="s">
        <v>1299</v>
      </c>
      <c r="D132" s="72"/>
      <c r="E132" s="72"/>
      <c r="F132" s="72">
        <f t="shared" ref="F132:F155" si="41">SUM(G132:P132)</f>
        <v>2</v>
      </c>
      <c r="G132" s="72"/>
      <c r="H132" s="72">
        <v>2</v>
      </c>
      <c r="I132" s="72"/>
      <c r="J132" s="72"/>
      <c r="K132" s="72"/>
      <c r="L132" s="72"/>
      <c r="M132" s="72"/>
      <c r="N132" s="72"/>
      <c r="O132" s="72"/>
      <c r="P132" s="72"/>
      <c r="Q132" s="72">
        <f t="shared" ref="Q132:Q155" si="42">D132+F132</f>
        <v>2</v>
      </c>
      <c r="R132" s="72"/>
      <c r="S132" s="116" t="s">
        <v>1300</v>
      </c>
      <c r="T132" s="108"/>
    </row>
    <row r="133" customFormat="1" ht="32" customHeight="1" spans="1:20">
      <c r="A133" s="106" t="s">
        <v>161</v>
      </c>
      <c r="B133" s="87" t="s">
        <v>776</v>
      </c>
      <c r="C133" s="115" t="s">
        <v>1301</v>
      </c>
      <c r="D133" s="72"/>
      <c r="E133" s="72"/>
      <c r="F133" s="72">
        <f t="shared" si="41"/>
        <v>2</v>
      </c>
      <c r="G133" s="72"/>
      <c r="H133" s="72"/>
      <c r="I133" s="72"/>
      <c r="J133" s="72"/>
      <c r="K133" s="72">
        <v>2</v>
      </c>
      <c r="L133" s="72"/>
      <c r="M133" s="72"/>
      <c r="N133" s="72"/>
      <c r="O133" s="72"/>
      <c r="P133" s="72"/>
      <c r="Q133" s="72">
        <f t="shared" si="42"/>
        <v>2</v>
      </c>
      <c r="R133" s="72"/>
      <c r="S133" s="116" t="s">
        <v>1302</v>
      </c>
      <c r="T133" s="108"/>
    </row>
    <row r="134" customFormat="1" ht="32" customHeight="1" spans="1:20">
      <c r="A134" s="19" t="s">
        <v>161</v>
      </c>
      <c r="B134" s="19" t="s">
        <v>776</v>
      </c>
      <c r="C134" s="21" t="s">
        <v>1303</v>
      </c>
      <c r="D134" s="72">
        <v>10</v>
      </c>
      <c r="E134" s="72"/>
      <c r="F134" s="72">
        <f t="shared" si="41"/>
        <v>-10</v>
      </c>
      <c r="G134" s="72">
        <v>-10</v>
      </c>
      <c r="H134" s="72"/>
      <c r="I134" s="72"/>
      <c r="J134" s="72"/>
      <c r="K134" s="72"/>
      <c r="L134" s="72"/>
      <c r="M134" s="72"/>
      <c r="N134" s="72"/>
      <c r="O134" s="72"/>
      <c r="P134" s="72"/>
      <c r="Q134" s="72">
        <f t="shared" si="42"/>
        <v>0</v>
      </c>
      <c r="R134" s="72"/>
      <c r="S134" s="117"/>
      <c r="T134" s="117"/>
    </row>
    <row r="135" customFormat="1" ht="32" customHeight="1" spans="1:20">
      <c r="A135" s="19" t="s">
        <v>161</v>
      </c>
      <c r="B135" s="19" t="s">
        <v>776</v>
      </c>
      <c r="C135" s="21" t="s">
        <v>1896</v>
      </c>
      <c r="D135" s="85">
        <v>10</v>
      </c>
      <c r="E135" s="85"/>
      <c r="F135" s="72">
        <f t="shared" si="41"/>
        <v>0</v>
      </c>
      <c r="G135" s="72"/>
      <c r="H135" s="72"/>
      <c r="I135" s="72"/>
      <c r="J135" s="72"/>
      <c r="K135" s="72"/>
      <c r="L135" s="72"/>
      <c r="M135" s="72"/>
      <c r="N135" s="72"/>
      <c r="O135" s="72"/>
      <c r="P135" s="72"/>
      <c r="Q135" s="72">
        <f t="shared" si="42"/>
        <v>10</v>
      </c>
      <c r="R135" s="72"/>
      <c r="S135" s="118"/>
      <c r="T135" s="118"/>
    </row>
    <row r="136" customFormat="1" ht="32" customHeight="1" spans="1:20">
      <c r="A136" s="19" t="s">
        <v>161</v>
      </c>
      <c r="B136" s="19" t="s">
        <v>776</v>
      </c>
      <c r="C136" s="21" t="s">
        <v>1897</v>
      </c>
      <c r="D136" s="72">
        <v>18</v>
      </c>
      <c r="E136" s="72"/>
      <c r="F136" s="72">
        <f t="shared" si="41"/>
        <v>0</v>
      </c>
      <c r="G136" s="72"/>
      <c r="H136" s="72"/>
      <c r="I136" s="72"/>
      <c r="J136" s="72"/>
      <c r="K136" s="72"/>
      <c r="L136" s="72"/>
      <c r="M136" s="72"/>
      <c r="N136" s="72"/>
      <c r="O136" s="72"/>
      <c r="P136" s="72"/>
      <c r="Q136" s="72">
        <f t="shared" si="42"/>
        <v>18</v>
      </c>
      <c r="R136" s="72"/>
      <c r="S136" s="22"/>
      <c r="T136" s="22"/>
    </row>
    <row r="137" customFormat="1" ht="32" customHeight="1" spans="1:20">
      <c r="A137" s="19" t="s">
        <v>161</v>
      </c>
      <c r="B137" s="19" t="s">
        <v>776</v>
      </c>
      <c r="C137" s="21" t="s">
        <v>1898</v>
      </c>
      <c r="D137" s="72">
        <v>2.7</v>
      </c>
      <c r="E137" s="72"/>
      <c r="F137" s="72">
        <f t="shared" si="41"/>
        <v>0</v>
      </c>
      <c r="G137" s="72"/>
      <c r="H137" s="72"/>
      <c r="I137" s="72"/>
      <c r="J137" s="72"/>
      <c r="K137" s="72"/>
      <c r="L137" s="72"/>
      <c r="M137" s="72"/>
      <c r="N137" s="72"/>
      <c r="O137" s="72"/>
      <c r="P137" s="72"/>
      <c r="Q137" s="72">
        <f t="shared" si="42"/>
        <v>2.7</v>
      </c>
      <c r="R137" s="72"/>
      <c r="S137" s="108"/>
      <c r="T137" s="108"/>
    </row>
    <row r="138" customFormat="1" ht="32" customHeight="1" spans="1:20">
      <c r="A138" s="19" t="s">
        <v>161</v>
      </c>
      <c r="B138" s="19" t="s">
        <v>776</v>
      </c>
      <c r="C138" s="21" t="s">
        <v>1899</v>
      </c>
      <c r="D138" s="72">
        <v>10</v>
      </c>
      <c r="E138" s="72"/>
      <c r="F138" s="72">
        <f t="shared" si="41"/>
        <v>0</v>
      </c>
      <c r="G138" s="72"/>
      <c r="H138" s="72"/>
      <c r="I138" s="72"/>
      <c r="J138" s="72"/>
      <c r="K138" s="72"/>
      <c r="L138" s="72"/>
      <c r="M138" s="72"/>
      <c r="N138" s="72"/>
      <c r="O138" s="72"/>
      <c r="P138" s="72"/>
      <c r="Q138" s="72">
        <f t="shared" si="42"/>
        <v>10</v>
      </c>
      <c r="R138" s="72"/>
      <c r="S138" s="22"/>
      <c r="T138" s="22"/>
    </row>
    <row r="139" customFormat="1" ht="32" customHeight="1" spans="1:20">
      <c r="A139" s="19" t="s">
        <v>161</v>
      </c>
      <c r="B139" s="19" t="s">
        <v>776</v>
      </c>
      <c r="C139" s="21" t="s">
        <v>1900</v>
      </c>
      <c r="D139" s="72">
        <v>7.22</v>
      </c>
      <c r="E139" s="72"/>
      <c r="F139" s="72">
        <f t="shared" si="41"/>
        <v>0</v>
      </c>
      <c r="G139" s="72"/>
      <c r="H139" s="72"/>
      <c r="I139" s="72"/>
      <c r="J139" s="72"/>
      <c r="K139" s="72"/>
      <c r="L139" s="72"/>
      <c r="M139" s="72"/>
      <c r="N139" s="72"/>
      <c r="O139" s="72"/>
      <c r="P139" s="72"/>
      <c r="Q139" s="72">
        <f t="shared" si="42"/>
        <v>7.22</v>
      </c>
      <c r="R139" s="72"/>
      <c r="S139" s="108"/>
      <c r="T139" s="108"/>
    </row>
    <row r="140" customFormat="1" ht="32" customHeight="1" spans="1:20">
      <c r="A140" s="19" t="s">
        <v>161</v>
      </c>
      <c r="B140" s="19" t="s">
        <v>776</v>
      </c>
      <c r="C140" s="21" t="s">
        <v>1901</v>
      </c>
      <c r="D140" s="85">
        <v>20</v>
      </c>
      <c r="E140" s="85"/>
      <c r="F140" s="72">
        <f t="shared" si="41"/>
        <v>0</v>
      </c>
      <c r="G140" s="72"/>
      <c r="H140" s="72"/>
      <c r="I140" s="72"/>
      <c r="J140" s="72"/>
      <c r="K140" s="72"/>
      <c r="L140" s="72"/>
      <c r="M140" s="72"/>
      <c r="N140" s="72"/>
      <c r="O140" s="72"/>
      <c r="P140" s="72"/>
      <c r="Q140" s="72">
        <f t="shared" si="42"/>
        <v>20</v>
      </c>
      <c r="R140" s="72"/>
      <c r="S140" s="99"/>
      <c r="T140" s="99"/>
    </row>
    <row r="141" customFormat="1" ht="32" customHeight="1" spans="1:20">
      <c r="A141" s="19" t="s">
        <v>161</v>
      </c>
      <c r="B141" s="19" t="s">
        <v>776</v>
      </c>
      <c r="C141" s="21" t="s">
        <v>1902</v>
      </c>
      <c r="D141" s="72">
        <v>80</v>
      </c>
      <c r="E141" s="72"/>
      <c r="F141" s="72">
        <f t="shared" si="41"/>
        <v>0</v>
      </c>
      <c r="G141" s="72"/>
      <c r="H141" s="72"/>
      <c r="I141" s="72"/>
      <c r="J141" s="72"/>
      <c r="K141" s="72"/>
      <c r="L141" s="72"/>
      <c r="M141" s="72"/>
      <c r="N141" s="72"/>
      <c r="O141" s="72"/>
      <c r="P141" s="72"/>
      <c r="Q141" s="72">
        <f t="shared" si="42"/>
        <v>80</v>
      </c>
      <c r="R141" s="72"/>
      <c r="S141" s="22"/>
      <c r="T141" s="22"/>
    </row>
    <row r="142" customFormat="1" ht="32" customHeight="1" spans="1:20">
      <c r="A142" s="106" t="s">
        <v>163</v>
      </c>
      <c r="B142" s="87" t="s">
        <v>776</v>
      </c>
      <c r="C142" s="114" t="s">
        <v>1304</v>
      </c>
      <c r="D142" s="72"/>
      <c r="E142" s="72"/>
      <c r="F142" s="72">
        <f t="shared" si="41"/>
        <v>16</v>
      </c>
      <c r="G142" s="72"/>
      <c r="H142" s="72">
        <v>16</v>
      </c>
      <c r="I142" s="72"/>
      <c r="J142" s="72"/>
      <c r="K142" s="72"/>
      <c r="L142" s="72"/>
      <c r="M142" s="72"/>
      <c r="N142" s="72"/>
      <c r="O142" s="72"/>
      <c r="P142" s="72"/>
      <c r="Q142" s="72">
        <f t="shared" si="42"/>
        <v>16</v>
      </c>
      <c r="R142" s="72"/>
      <c r="S142" s="119" t="s">
        <v>1305</v>
      </c>
      <c r="T142" s="108"/>
    </row>
    <row r="143" customFormat="1" ht="32" customHeight="1" spans="1:20">
      <c r="A143" s="19" t="s">
        <v>163</v>
      </c>
      <c r="B143" s="19" t="s">
        <v>776</v>
      </c>
      <c r="C143" s="21" t="s">
        <v>1903</v>
      </c>
      <c r="D143" s="72">
        <v>32.4</v>
      </c>
      <c r="E143" s="72"/>
      <c r="F143" s="72">
        <f t="shared" si="41"/>
        <v>0</v>
      </c>
      <c r="G143" s="72"/>
      <c r="H143" s="72"/>
      <c r="I143" s="72"/>
      <c r="J143" s="72"/>
      <c r="K143" s="72"/>
      <c r="L143" s="72"/>
      <c r="M143" s="72"/>
      <c r="N143" s="72"/>
      <c r="O143" s="72"/>
      <c r="P143" s="72"/>
      <c r="Q143" s="72">
        <f t="shared" si="42"/>
        <v>32.4</v>
      </c>
      <c r="R143" s="72"/>
      <c r="S143" s="22"/>
      <c r="T143" s="22"/>
    </row>
    <row r="144" customFormat="1" ht="32" customHeight="1" spans="1:20">
      <c r="A144" s="19" t="s">
        <v>163</v>
      </c>
      <c r="B144" s="19" t="s">
        <v>776</v>
      </c>
      <c r="C144" s="114" t="s">
        <v>1904</v>
      </c>
      <c r="D144" s="72">
        <v>15</v>
      </c>
      <c r="E144" s="72"/>
      <c r="F144" s="72">
        <f t="shared" si="41"/>
        <v>0</v>
      </c>
      <c r="G144" s="72"/>
      <c r="H144" s="72"/>
      <c r="I144" s="72"/>
      <c r="J144" s="72"/>
      <c r="K144" s="72"/>
      <c r="L144" s="72"/>
      <c r="M144" s="72"/>
      <c r="N144" s="72"/>
      <c r="O144" s="72"/>
      <c r="P144" s="72"/>
      <c r="Q144" s="72">
        <f t="shared" si="42"/>
        <v>15</v>
      </c>
      <c r="R144" s="72"/>
      <c r="S144" s="22"/>
      <c r="T144" s="22"/>
    </row>
    <row r="145" customFormat="1" ht="32" customHeight="1" spans="1:20">
      <c r="A145" s="19" t="s">
        <v>281</v>
      </c>
      <c r="B145" s="19" t="s">
        <v>776</v>
      </c>
      <c r="C145" s="21" t="s">
        <v>1306</v>
      </c>
      <c r="D145" s="72">
        <v>350</v>
      </c>
      <c r="E145" s="72"/>
      <c r="F145" s="72">
        <f t="shared" si="41"/>
        <v>-54.2</v>
      </c>
      <c r="G145" s="72"/>
      <c r="H145" s="72"/>
      <c r="I145" s="72"/>
      <c r="J145" s="72"/>
      <c r="K145" s="72"/>
      <c r="L145" s="72"/>
      <c r="M145" s="72"/>
      <c r="N145" s="72"/>
      <c r="O145" s="72">
        <v>-54.2</v>
      </c>
      <c r="P145" s="72"/>
      <c r="Q145" s="72">
        <f t="shared" si="42"/>
        <v>295.8</v>
      </c>
      <c r="R145" s="72"/>
      <c r="S145" s="22"/>
      <c r="T145" s="22"/>
    </row>
    <row r="146" customFormat="1" ht="32" customHeight="1" spans="1:20">
      <c r="A146" s="87" t="s">
        <v>568</v>
      </c>
      <c r="B146" s="87" t="s">
        <v>776</v>
      </c>
      <c r="C146" s="114" t="s">
        <v>1307</v>
      </c>
      <c r="D146" s="72"/>
      <c r="E146" s="72"/>
      <c r="F146" s="72">
        <f t="shared" si="41"/>
        <v>5</v>
      </c>
      <c r="G146" s="72"/>
      <c r="H146" s="72">
        <v>5</v>
      </c>
      <c r="I146" s="72"/>
      <c r="J146" s="72"/>
      <c r="K146" s="72"/>
      <c r="L146" s="72"/>
      <c r="M146" s="72"/>
      <c r="N146" s="72"/>
      <c r="O146" s="72"/>
      <c r="P146" s="72"/>
      <c r="Q146" s="72">
        <f t="shared" si="42"/>
        <v>5</v>
      </c>
      <c r="R146" s="72"/>
      <c r="S146" s="119" t="s">
        <v>1308</v>
      </c>
      <c r="T146" s="22"/>
    </row>
    <row r="147" customFormat="1" ht="32" customHeight="1" spans="1:20">
      <c r="A147" s="87" t="s">
        <v>568</v>
      </c>
      <c r="B147" s="87" t="s">
        <v>776</v>
      </c>
      <c r="C147" s="114" t="s">
        <v>1309</v>
      </c>
      <c r="D147" s="72"/>
      <c r="E147" s="72"/>
      <c r="F147" s="72">
        <f t="shared" si="41"/>
        <v>6.09</v>
      </c>
      <c r="G147" s="72"/>
      <c r="H147" s="72">
        <v>6.09</v>
      </c>
      <c r="I147" s="72"/>
      <c r="J147" s="72"/>
      <c r="K147" s="72"/>
      <c r="L147" s="72"/>
      <c r="M147" s="72"/>
      <c r="N147" s="72"/>
      <c r="O147" s="72"/>
      <c r="P147" s="72"/>
      <c r="Q147" s="72">
        <f t="shared" si="42"/>
        <v>6.09</v>
      </c>
      <c r="R147" s="72"/>
      <c r="S147" s="119" t="s">
        <v>1310</v>
      </c>
      <c r="T147" s="22"/>
    </row>
    <row r="148" customFormat="1" ht="32" customHeight="1" spans="1:20">
      <c r="A148" s="87" t="s">
        <v>568</v>
      </c>
      <c r="B148" s="87" t="s">
        <v>776</v>
      </c>
      <c r="C148" s="114" t="s">
        <v>1311</v>
      </c>
      <c r="D148" s="72"/>
      <c r="E148" s="72"/>
      <c r="F148" s="72">
        <f t="shared" si="41"/>
        <v>25</v>
      </c>
      <c r="G148" s="72"/>
      <c r="H148" s="72">
        <v>25</v>
      </c>
      <c r="I148" s="72"/>
      <c r="J148" s="72"/>
      <c r="K148" s="72"/>
      <c r="L148" s="72"/>
      <c r="M148" s="72"/>
      <c r="N148" s="72"/>
      <c r="O148" s="72"/>
      <c r="P148" s="72"/>
      <c r="Q148" s="72">
        <f t="shared" si="42"/>
        <v>25</v>
      </c>
      <c r="R148" s="72"/>
      <c r="S148" s="119" t="s">
        <v>1312</v>
      </c>
      <c r="T148" s="22"/>
    </row>
    <row r="149" customFormat="1" ht="32" customHeight="1" spans="1:20">
      <c r="A149" s="87" t="s">
        <v>568</v>
      </c>
      <c r="B149" s="87" t="s">
        <v>776</v>
      </c>
      <c r="C149" s="114" t="s">
        <v>1313</v>
      </c>
      <c r="D149" s="72"/>
      <c r="E149" s="72"/>
      <c r="F149" s="72">
        <f t="shared" si="41"/>
        <v>7</v>
      </c>
      <c r="G149" s="72"/>
      <c r="H149" s="72">
        <v>7</v>
      </c>
      <c r="I149" s="72"/>
      <c r="J149" s="72"/>
      <c r="K149" s="72"/>
      <c r="L149" s="72"/>
      <c r="M149" s="72"/>
      <c r="N149" s="72"/>
      <c r="O149" s="72"/>
      <c r="P149" s="72"/>
      <c r="Q149" s="72">
        <f t="shared" si="42"/>
        <v>7</v>
      </c>
      <c r="R149" s="72"/>
      <c r="S149" s="119" t="s">
        <v>1314</v>
      </c>
      <c r="T149" s="22"/>
    </row>
    <row r="150" customFormat="1" ht="32" customHeight="1" spans="1:20">
      <c r="A150" s="87" t="s">
        <v>568</v>
      </c>
      <c r="B150" s="87" t="s">
        <v>776</v>
      </c>
      <c r="C150" s="114" t="s">
        <v>1315</v>
      </c>
      <c r="D150" s="72"/>
      <c r="E150" s="72"/>
      <c r="F150" s="72">
        <f t="shared" si="41"/>
        <v>16</v>
      </c>
      <c r="G150" s="72"/>
      <c r="H150" s="72">
        <v>16</v>
      </c>
      <c r="I150" s="72"/>
      <c r="J150" s="72"/>
      <c r="K150" s="72"/>
      <c r="L150" s="72"/>
      <c r="M150" s="72"/>
      <c r="N150" s="72"/>
      <c r="O150" s="72"/>
      <c r="P150" s="72"/>
      <c r="Q150" s="72">
        <f t="shared" si="42"/>
        <v>16</v>
      </c>
      <c r="R150" s="72"/>
      <c r="S150" s="119" t="s">
        <v>1316</v>
      </c>
      <c r="T150" s="22"/>
    </row>
    <row r="151" customFormat="1" ht="32" customHeight="1" spans="1:20">
      <c r="A151" s="87" t="s">
        <v>568</v>
      </c>
      <c r="B151" s="87" t="s">
        <v>776</v>
      </c>
      <c r="C151" s="21" t="s">
        <v>1317</v>
      </c>
      <c r="D151" s="72"/>
      <c r="E151" s="72"/>
      <c r="F151" s="72">
        <f t="shared" si="41"/>
        <v>21</v>
      </c>
      <c r="G151" s="72"/>
      <c r="H151" s="72"/>
      <c r="I151" s="72"/>
      <c r="J151" s="72"/>
      <c r="K151" s="72">
        <v>21</v>
      </c>
      <c r="L151" s="72"/>
      <c r="M151" s="72"/>
      <c r="N151" s="72"/>
      <c r="O151" s="72"/>
      <c r="P151" s="72"/>
      <c r="Q151" s="72">
        <f t="shared" si="42"/>
        <v>21</v>
      </c>
      <c r="R151" s="72"/>
      <c r="S151" s="22" t="s">
        <v>1318</v>
      </c>
      <c r="T151" s="22"/>
    </row>
    <row r="152" customFormat="1" ht="32" customHeight="1" spans="1:20">
      <c r="A152" s="19" t="s">
        <v>612</v>
      </c>
      <c r="B152" s="19" t="s">
        <v>776</v>
      </c>
      <c r="C152" s="21" t="s">
        <v>1319</v>
      </c>
      <c r="D152" s="85">
        <v>900</v>
      </c>
      <c r="E152" s="85"/>
      <c r="F152" s="72">
        <f t="shared" si="41"/>
        <v>-900</v>
      </c>
      <c r="G152" s="72">
        <v>-173.9</v>
      </c>
      <c r="H152" s="72"/>
      <c r="I152" s="72"/>
      <c r="J152" s="72"/>
      <c r="K152" s="72"/>
      <c r="L152" s="72"/>
      <c r="M152" s="72"/>
      <c r="N152" s="72"/>
      <c r="O152" s="72">
        <v>-726.1</v>
      </c>
      <c r="P152" s="72"/>
      <c r="Q152" s="72">
        <f t="shared" si="42"/>
        <v>0</v>
      </c>
      <c r="R152" s="72"/>
      <c r="S152" s="99"/>
      <c r="T152" s="99"/>
    </row>
    <row r="153" customFormat="1" ht="32" customHeight="1" spans="1:20">
      <c r="A153" s="19" t="s">
        <v>612</v>
      </c>
      <c r="B153" s="19" t="s">
        <v>776</v>
      </c>
      <c r="C153" s="21" t="s">
        <v>1320</v>
      </c>
      <c r="D153" s="72">
        <v>70</v>
      </c>
      <c r="E153" s="72"/>
      <c r="F153" s="72">
        <f t="shared" si="41"/>
        <v>-5.28</v>
      </c>
      <c r="G153" s="72">
        <v>-5.28</v>
      </c>
      <c r="H153" s="72"/>
      <c r="I153" s="72"/>
      <c r="J153" s="72"/>
      <c r="K153" s="72"/>
      <c r="L153" s="72"/>
      <c r="M153" s="72"/>
      <c r="N153" s="72"/>
      <c r="O153" s="72"/>
      <c r="P153" s="72"/>
      <c r="Q153" s="72">
        <f t="shared" si="42"/>
        <v>64.72</v>
      </c>
      <c r="R153" s="72"/>
      <c r="S153" s="22"/>
      <c r="T153" s="22"/>
    </row>
    <row r="154" customFormat="1" ht="32" customHeight="1" spans="1:20">
      <c r="A154" s="19" t="s">
        <v>612</v>
      </c>
      <c r="B154" s="19" t="s">
        <v>776</v>
      </c>
      <c r="C154" s="21" t="s">
        <v>1905</v>
      </c>
      <c r="D154" s="72">
        <v>100</v>
      </c>
      <c r="E154" s="72"/>
      <c r="F154" s="72">
        <f t="shared" si="41"/>
        <v>0</v>
      </c>
      <c r="G154" s="72"/>
      <c r="H154" s="72"/>
      <c r="I154" s="72"/>
      <c r="J154" s="72"/>
      <c r="K154" s="72"/>
      <c r="L154" s="72"/>
      <c r="M154" s="72"/>
      <c r="N154" s="72"/>
      <c r="O154" s="72"/>
      <c r="P154" s="72"/>
      <c r="Q154" s="72">
        <f t="shared" si="42"/>
        <v>100</v>
      </c>
      <c r="R154" s="72"/>
      <c r="S154" s="100"/>
      <c r="T154" s="100"/>
    </row>
    <row r="155" customFormat="1" ht="32" customHeight="1" spans="1:20">
      <c r="A155" s="19" t="s">
        <v>612</v>
      </c>
      <c r="B155" s="19" t="s">
        <v>776</v>
      </c>
      <c r="C155" s="21" t="s">
        <v>1906</v>
      </c>
      <c r="D155" s="72">
        <v>132</v>
      </c>
      <c r="E155" s="72"/>
      <c r="F155" s="72">
        <f t="shared" si="41"/>
        <v>0</v>
      </c>
      <c r="G155" s="72"/>
      <c r="H155" s="72"/>
      <c r="I155" s="72"/>
      <c r="J155" s="72"/>
      <c r="K155" s="72"/>
      <c r="L155" s="72"/>
      <c r="M155" s="72"/>
      <c r="N155" s="72"/>
      <c r="O155" s="72"/>
      <c r="P155" s="72"/>
      <c r="Q155" s="72">
        <f t="shared" si="42"/>
        <v>132</v>
      </c>
      <c r="R155" s="72"/>
      <c r="S155" s="22"/>
      <c r="T155" s="22"/>
    </row>
    <row r="156" customFormat="1" ht="32" customHeight="1" spans="1:20">
      <c r="A156" s="80" t="s">
        <v>1216</v>
      </c>
      <c r="B156" s="80" t="s">
        <v>1216</v>
      </c>
      <c r="C156" s="81" t="s">
        <v>1321</v>
      </c>
      <c r="D156" s="82">
        <f t="shared" ref="D156:R156" si="43">SUM(D157:D162)</f>
        <v>454.32</v>
      </c>
      <c r="E156" s="82">
        <f t="shared" si="43"/>
        <v>200</v>
      </c>
      <c r="F156" s="82">
        <f t="shared" si="43"/>
        <v>-14.43</v>
      </c>
      <c r="G156" s="82">
        <f t="shared" si="43"/>
        <v>-45.43</v>
      </c>
      <c r="H156" s="82">
        <f t="shared" si="43"/>
        <v>31</v>
      </c>
      <c r="I156" s="82">
        <f t="shared" si="43"/>
        <v>0</v>
      </c>
      <c r="J156" s="82">
        <f t="shared" si="43"/>
        <v>0</v>
      </c>
      <c r="K156" s="82">
        <f t="shared" si="43"/>
        <v>0</v>
      </c>
      <c r="L156" s="82">
        <f t="shared" si="43"/>
        <v>0</v>
      </c>
      <c r="M156" s="82">
        <f t="shared" si="43"/>
        <v>0</v>
      </c>
      <c r="N156" s="82">
        <f t="shared" si="43"/>
        <v>0</v>
      </c>
      <c r="O156" s="82">
        <f t="shared" si="43"/>
        <v>0</v>
      </c>
      <c r="P156" s="82">
        <f t="shared" si="43"/>
        <v>0</v>
      </c>
      <c r="Q156" s="82">
        <f t="shared" si="43"/>
        <v>439.89</v>
      </c>
      <c r="R156" s="82">
        <f t="shared" si="43"/>
        <v>200</v>
      </c>
      <c r="S156" s="97"/>
      <c r="T156" s="97"/>
    </row>
    <row r="157" customFormat="1" ht="32" customHeight="1" spans="1:20">
      <c r="A157" s="19" t="s">
        <v>124</v>
      </c>
      <c r="B157" s="19" t="s">
        <v>778</v>
      </c>
      <c r="C157" s="21" t="s">
        <v>1907</v>
      </c>
      <c r="D157" s="72">
        <v>29.1</v>
      </c>
      <c r="E157" s="72"/>
      <c r="F157" s="72">
        <f t="shared" ref="F157:F162" si="44">SUM(G157:P157)</f>
        <v>0</v>
      </c>
      <c r="G157" s="72"/>
      <c r="H157" s="72"/>
      <c r="I157" s="72"/>
      <c r="J157" s="72"/>
      <c r="K157" s="72"/>
      <c r="L157" s="72"/>
      <c r="M157" s="72"/>
      <c r="N157" s="72"/>
      <c r="O157" s="72"/>
      <c r="P157" s="72"/>
      <c r="Q157" s="72">
        <f t="shared" ref="Q157:Q162" si="45">D157+F157</f>
        <v>29.1</v>
      </c>
      <c r="R157" s="72"/>
      <c r="S157" s="108"/>
      <c r="T157" s="108"/>
    </row>
    <row r="158" customFormat="1" ht="32" customHeight="1" spans="1:20">
      <c r="A158" s="19" t="s">
        <v>124</v>
      </c>
      <c r="B158" s="19" t="s">
        <v>778</v>
      </c>
      <c r="C158" s="21" t="s">
        <v>1322</v>
      </c>
      <c r="D158" s="72">
        <v>400</v>
      </c>
      <c r="E158" s="72">
        <v>200</v>
      </c>
      <c r="F158" s="72">
        <f t="shared" si="44"/>
        <v>-45.43</v>
      </c>
      <c r="G158" s="72">
        <v>-45.43</v>
      </c>
      <c r="H158" s="72"/>
      <c r="I158" s="72"/>
      <c r="J158" s="72"/>
      <c r="K158" s="72"/>
      <c r="L158" s="72"/>
      <c r="M158" s="72"/>
      <c r="N158" s="72"/>
      <c r="O158" s="72"/>
      <c r="P158" s="72"/>
      <c r="Q158" s="72">
        <f t="shared" si="45"/>
        <v>354.57</v>
      </c>
      <c r="R158" s="72">
        <v>200</v>
      </c>
      <c r="S158" s="22"/>
      <c r="T158" s="22"/>
    </row>
    <row r="159" customFormat="1" ht="32" customHeight="1" spans="1:20">
      <c r="A159" s="19" t="s">
        <v>124</v>
      </c>
      <c r="B159" s="19" t="s">
        <v>778</v>
      </c>
      <c r="C159" s="21" t="s">
        <v>1908</v>
      </c>
      <c r="D159" s="72">
        <v>7.22</v>
      </c>
      <c r="E159" s="72"/>
      <c r="F159" s="72">
        <f t="shared" si="44"/>
        <v>0</v>
      </c>
      <c r="G159" s="72"/>
      <c r="H159" s="72"/>
      <c r="I159" s="72"/>
      <c r="J159" s="72"/>
      <c r="K159" s="72"/>
      <c r="L159" s="72"/>
      <c r="M159" s="72"/>
      <c r="N159" s="72"/>
      <c r="O159" s="72"/>
      <c r="P159" s="72"/>
      <c r="Q159" s="72">
        <f t="shared" si="45"/>
        <v>7.22</v>
      </c>
      <c r="R159" s="72"/>
      <c r="S159" s="108"/>
      <c r="T159" s="108"/>
    </row>
    <row r="160" customFormat="1" ht="32" customHeight="1" spans="1:20">
      <c r="A160" s="19" t="s">
        <v>124</v>
      </c>
      <c r="B160" s="19" t="s">
        <v>778</v>
      </c>
      <c r="C160" s="21" t="s">
        <v>1909</v>
      </c>
      <c r="D160" s="72">
        <v>13.5</v>
      </c>
      <c r="E160" s="72"/>
      <c r="F160" s="72">
        <f t="shared" si="44"/>
        <v>0</v>
      </c>
      <c r="G160" s="72"/>
      <c r="H160" s="72"/>
      <c r="I160" s="72"/>
      <c r="J160" s="72"/>
      <c r="K160" s="72"/>
      <c r="L160" s="72"/>
      <c r="M160" s="72"/>
      <c r="N160" s="72"/>
      <c r="O160" s="72"/>
      <c r="P160" s="72"/>
      <c r="Q160" s="72">
        <f t="shared" si="45"/>
        <v>13.5</v>
      </c>
      <c r="R160" s="72"/>
      <c r="S160" s="22"/>
      <c r="T160" s="22"/>
    </row>
    <row r="161" customFormat="1" ht="32" customHeight="1" spans="1:20">
      <c r="A161" s="19" t="s">
        <v>124</v>
      </c>
      <c r="B161" s="19" t="s">
        <v>778</v>
      </c>
      <c r="C161" s="21" t="s">
        <v>1910</v>
      </c>
      <c r="D161" s="72">
        <v>4.5</v>
      </c>
      <c r="E161" s="72"/>
      <c r="F161" s="72">
        <f t="shared" si="44"/>
        <v>0</v>
      </c>
      <c r="G161" s="72"/>
      <c r="H161" s="72"/>
      <c r="I161" s="72"/>
      <c r="J161" s="72"/>
      <c r="K161" s="72"/>
      <c r="L161" s="72"/>
      <c r="M161" s="72"/>
      <c r="N161" s="72"/>
      <c r="O161" s="72"/>
      <c r="P161" s="72"/>
      <c r="Q161" s="72">
        <f t="shared" si="45"/>
        <v>4.5</v>
      </c>
      <c r="R161" s="72"/>
      <c r="S161" s="22"/>
      <c r="T161" s="22"/>
    </row>
    <row r="162" customFormat="1" ht="32" customHeight="1" spans="1:20">
      <c r="A162" s="106" t="s">
        <v>126</v>
      </c>
      <c r="B162" s="87" t="s">
        <v>778</v>
      </c>
      <c r="C162" s="114" t="s">
        <v>1323</v>
      </c>
      <c r="D162" s="72"/>
      <c r="E162" s="72"/>
      <c r="F162" s="72">
        <f t="shared" si="44"/>
        <v>31</v>
      </c>
      <c r="G162" s="72"/>
      <c r="H162" s="72">
        <v>31</v>
      </c>
      <c r="I162" s="72"/>
      <c r="J162" s="72"/>
      <c r="K162" s="72"/>
      <c r="L162" s="72"/>
      <c r="M162" s="72"/>
      <c r="N162" s="72"/>
      <c r="O162" s="72"/>
      <c r="P162" s="72"/>
      <c r="Q162" s="72">
        <f t="shared" si="45"/>
        <v>31</v>
      </c>
      <c r="R162" s="72"/>
      <c r="S162" s="119" t="s">
        <v>1324</v>
      </c>
      <c r="T162" s="108"/>
    </row>
    <row r="163" customFormat="1" ht="32" customHeight="1" spans="1:20">
      <c r="A163" s="80" t="s">
        <v>1216</v>
      </c>
      <c r="B163" s="80" t="s">
        <v>1216</v>
      </c>
      <c r="C163" s="81" t="s">
        <v>1325</v>
      </c>
      <c r="D163" s="82">
        <f t="shared" ref="D163:R163" si="46">SUM(D164:D212)</f>
        <v>3273.38</v>
      </c>
      <c r="E163" s="82">
        <f t="shared" si="46"/>
        <v>0</v>
      </c>
      <c r="F163" s="82">
        <f t="shared" si="46"/>
        <v>-214.09</v>
      </c>
      <c r="G163" s="82">
        <f t="shared" si="46"/>
        <v>-331.74</v>
      </c>
      <c r="H163" s="82">
        <f t="shared" si="46"/>
        <v>123</v>
      </c>
      <c r="I163" s="82">
        <f t="shared" si="46"/>
        <v>0</v>
      </c>
      <c r="J163" s="82">
        <f t="shared" si="46"/>
        <v>148</v>
      </c>
      <c r="K163" s="82">
        <f t="shared" si="46"/>
        <v>0</v>
      </c>
      <c r="L163" s="82">
        <f t="shared" si="46"/>
        <v>0</v>
      </c>
      <c r="M163" s="82">
        <f t="shared" si="46"/>
        <v>-156.15</v>
      </c>
      <c r="N163" s="82">
        <f t="shared" si="46"/>
        <v>0</v>
      </c>
      <c r="O163" s="82">
        <f t="shared" si="46"/>
        <v>2.8</v>
      </c>
      <c r="P163" s="82">
        <f t="shared" si="46"/>
        <v>0</v>
      </c>
      <c r="Q163" s="82">
        <f t="shared" si="46"/>
        <v>3059.29</v>
      </c>
      <c r="R163" s="82">
        <f t="shared" si="46"/>
        <v>0</v>
      </c>
      <c r="S163" s="97"/>
      <c r="T163" s="97"/>
    </row>
    <row r="164" customFormat="1" ht="32" customHeight="1" spans="1:20">
      <c r="A164" s="19" t="s">
        <v>1911</v>
      </c>
      <c r="B164" s="19" t="s">
        <v>780</v>
      </c>
      <c r="C164" s="21" t="s">
        <v>1326</v>
      </c>
      <c r="D164" s="72">
        <v>20</v>
      </c>
      <c r="E164" s="72"/>
      <c r="F164" s="72">
        <f t="shared" ref="F164:F212" si="47">SUM(G164:P164)</f>
        <v>-1.75</v>
      </c>
      <c r="G164" s="72">
        <v>-1.75</v>
      </c>
      <c r="H164" s="72"/>
      <c r="I164" s="72"/>
      <c r="J164" s="72"/>
      <c r="K164" s="72"/>
      <c r="L164" s="72"/>
      <c r="M164" s="72"/>
      <c r="N164" s="72"/>
      <c r="O164" s="72"/>
      <c r="P164" s="72"/>
      <c r="Q164" s="72">
        <f t="shared" ref="Q164:Q212" si="48">D164+F164</f>
        <v>18.25</v>
      </c>
      <c r="R164" s="72"/>
      <c r="S164" s="100"/>
      <c r="T164" s="100"/>
    </row>
    <row r="165" customFormat="1" ht="32" customHeight="1" spans="1:20">
      <c r="A165" s="19" t="s">
        <v>1911</v>
      </c>
      <c r="B165" s="19" t="s">
        <v>780</v>
      </c>
      <c r="C165" s="21" t="s">
        <v>1327</v>
      </c>
      <c r="D165" s="72">
        <v>80</v>
      </c>
      <c r="E165" s="72"/>
      <c r="F165" s="72">
        <f t="shared" si="47"/>
        <v>-5.14</v>
      </c>
      <c r="G165" s="72">
        <v>-5.14</v>
      </c>
      <c r="H165" s="72"/>
      <c r="I165" s="72"/>
      <c r="J165" s="72"/>
      <c r="K165" s="72"/>
      <c r="L165" s="72"/>
      <c r="M165" s="72"/>
      <c r="N165" s="72"/>
      <c r="O165" s="72"/>
      <c r="P165" s="72"/>
      <c r="Q165" s="72">
        <f t="shared" si="48"/>
        <v>74.86</v>
      </c>
      <c r="R165" s="72"/>
      <c r="S165" s="100"/>
      <c r="T165" s="100"/>
    </row>
    <row r="166" customFormat="1" ht="32" customHeight="1" spans="1:20">
      <c r="A166" s="19" t="s">
        <v>1911</v>
      </c>
      <c r="B166" s="19" t="s">
        <v>780</v>
      </c>
      <c r="C166" s="21" t="s">
        <v>1912</v>
      </c>
      <c r="D166" s="72">
        <v>10</v>
      </c>
      <c r="E166" s="72"/>
      <c r="F166" s="72">
        <f t="shared" si="47"/>
        <v>0</v>
      </c>
      <c r="G166" s="72"/>
      <c r="H166" s="72"/>
      <c r="I166" s="72"/>
      <c r="J166" s="72"/>
      <c r="K166" s="72"/>
      <c r="L166" s="72"/>
      <c r="M166" s="72"/>
      <c r="N166" s="72"/>
      <c r="O166" s="72"/>
      <c r="P166" s="72"/>
      <c r="Q166" s="72">
        <f t="shared" si="48"/>
        <v>10</v>
      </c>
      <c r="R166" s="72"/>
      <c r="S166" s="22"/>
      <c r="T166" s="22"/>
    </row>
    <row r="167" customFormat="1" ht="32" customHeight="1" spans="1:20">
      <c r="A167" s="19" t="s">
        <v>1911</v>
      </c>
      <c r="B167" s="19" t="s">
        <v>780</v>
      </c>
      <c r="C167" s="21" t="s">
        <v>1913</v>
      </c>
      <c r="D167" s="72">
        <v>115</v>
      </c>
      <c r="E167" s="72"/>
      <c r="F167" s="72">
        <f t="shared" si="47"/>
        <v>0</v>
      </c>
      <c r="G167" s="72"/>
      <c r="H167" s="72"/>
      <c r="I167" s="72"/>
      <c r="J167" s="72"/>
      <c r="K167" s="72"/>
      <c r="L167" s="72"/>
      <c r="M167" s="72"/>
      <c r="N167" s="72"/>
      <c r="O167" s="72"/>
      <c r="P167" s="72"/>
      <c r="Q167" s="72">
        <f t="shared" si="48"/>
        <v>115</v>
      </c>
      <c r="R167" s="72"/>
      <c r="S167" s="22"/>
      <c r="T167" s="22"/>
    </row>
    <row r="168" customFormat="1" ht="32" customHeight="1" spans="1:20">
      <c r="A168" s="19" t="s">
        <v>1911</v>
      </c>
      <c r="B168" s="19" t="s">
        <v>780</v>
      </c>
      <c r="C168" s="21" t="s">
        <v>1914</v>
      </c>
      <c r="D168" s="72">
        <v>20</v>
      </c>
      <c r="E168" s="72"/>
      <c r="F168" s="72">
        <f t="shared" si="47"/>
        <v>0</v>
      </c>
      <c r="G168" s="72"/>
      <c r="H168" s="72"/>
      <c r="I168" s="72"/>
      <c r="J168" s="72"/>
      <c r="K168" s="72"/>
      <c r="L168" s="72"/>
      <c r="M168" s="72"/>
      <c r="N168" s="72"/>
      <c r="O168" s="72"/>
      <c r="P168" s="72"/>
      <c r="Q168" s="72">
        <f t="shared" si="48"/>
        <v>20</v>
      </c>
      <c r="R168" s="72"/>
      <c r="S168" s="22"/>
      <c r="T168" s="22"/>
    </row>
    <row r="169" customFormat="1" ht="32" customHeight="1" spans="1:20">
      <c r="A169" s="19" t="s">
        <v>1911</v>
      </c>
      <c r="B169" s="19" t="s">
        <v>780</v>
      </c>
      <c r="C169" s="21" t="s">
        <v>1328</v>
      </c>
      <c r="D169" s="72">
        <v>500</v>
      </c>
      <c r="E169" s="72"/>
      <c r="F169" s="72">
        <f t="shared" si="47"/>
        <v>15</v>
      </c>
      <c r="G169" s="72">
        <v>-25</v>
      </c>
      <c r="H169" s="72"/>
      <c r="I169" s="72"/>
      <c r="J169" s="72"/>
      <c r="K169" s="72"/>
      <c r="L169" s="72"/>
      <c r="M169" s="72"/>
      <c r="N169" s="72"/>
      <c r="O169" s="72">
        <v>40</v>
      </c>
      <c r="P169" s="72"/>
      <c r="Q169" s="72">
        <f t="shared" si="48"/>
        <v>515</v>
      </c>
      <c r="R169" s="72"/>
      <c r="S169" s="22"/>
      <c r="T169" s="22"/>
    </row>
    <row r="170" customFormat="1" ht="32" customHeight="1" spans="1:20">
      <c r="A170" s="19" t="s">
        <v>1911</v>
      </c>
      <c r="B170" s="19" t="s">
        <v>780</v>
      </c>
      <c r="C170" s="21" t="s">
        <v>1915</v>
      </c>
      <c r="D170" s="72">
        <v>12</v>
      </c>
      <c r="E170" s="72"/>
      <c r="F170" s="72">
        <f t="shared" si="47"/>
        <v>0</v>
      </c>
      <c r="G170" s="72"/>
      <c r="H170" s="72"/>
      <c r="I170" s="72"/>
      <c r="J170" s="72"/>
      <c r="K170" s="72"/>
      <c r="L170" s="72"/>
      <c r="M170" s="72"/>
      <c r="N170" s="72"/>
      <c r="O170" s="72"/>
      <c r="P170" s="72"/>
      <c r="Q170" s="72">
        <f t="shared" si="48"/>
        <v>12</v>
      </c>
      <c r="R170" s="72"/>
      <c r="S170" s="22"/>
      <c r="T170" s="22"/>
    </row>
    <row r="171" customFormat="1" ht="32" customHeight="1" spans="1:20">
      <c r="A171" s="19" t="s">
        <v>1911</v>
      </c>
      <c r="B171" s="19" t="s">
        <v>780</v>
      </c>
      <c r="C171" s="21" t="s">
        <v>1916</v>
      </c>
      <c r="D171" s="72">
        <v>50</v>
      </c>
      <c r="E171" s="72"/>
      <c r="F171" s="72">
        <f t="shared" si="47"/>
        <v>0</v>
      </c>
      <c r="G171" s="72"/>
      <c r="H171" s="72"/>
      <c r="I171" s="72"/>
      <c r="J171" s="72"/>
      <c r="K171" s="72"/>
      <c r="L171" s="72"/>
      <c r="M171" s="72"/>
      <c r="N171" s="72"/>
      <c r="O171" s="72"/>
      <c r="P171" s="72"/>
      <c r="Q171" s="72">
        <f t="shared" si="48"/>
        <v>50</v>
      </c>
      <c r="R171" s="72"/>
      <c r="S171" s="22"/>
      <c r="T171" s="22"/>
    </row>
    <row r="172" customFormat="1" ht="32" customHeight="1" spans="1:20">
      <c r="A172" s="19" t="s">
        <v>1911</v>
      </c>
      <c r="B172" s="19" t="s">
        <v>780</v>
      </c>
      <c r="C172" s="21" t="s">
        <v>976</v>
      </c>
      <c r="D172" s="72">
        <v>496</v>
      </c>
      <c r="E172" s="72"/>
      <c r="F172" s="72">
        <f t="shared" si="47"/>
        <v>-496</v>
      </c>
      <c r="G172" s="72">
        <v>-299.85</v>
      </c>
      <c r="H172" s="72"/>
      <c r="I172" s="72"/>
      <c r="J172" s="72"/>
      <c r="K172" s="72"/>
      <c r="L172" s="72"/>
      <c r="M172" s="72">
        <f>-196.15+40</f>
        <v>-156.15</v>
      </c>
      <c r="N172" s="72"/>
      <c r="O172" s="72">
        <v>-40</v>
      </c>
      <c r="P172" s="72"/>
      <c r="Q172" s="72">
        <f t="shared" si="48"/>
        <v>0</v>
      </c>
      <c r="R172" s="72"/>
      <c r="S172" s="120"/>
      <c r="T172" s="120"/>
    </row>
    <row r="173" customFormat="1" ht="32" customHeight="1" spans="1:20">
      <c r="A173" s="19" t="s">
        <v>1911</v>
      </c>
      <c r="B173" s="19" t="s">
        <v>780</v>
      </c>
      <c r="C173" s="21" t="s">
        <v>1917</v>
      </c>
      <c r="D173" s="72">
        <v>4</v>
      </c>
      <c r="E173" s="72"/>
      <c r="F173" s="72">
        <f t="shared" si="47"/>
        <v>0</v>
      </c>
      <c r="G173" s="72"/>
      <c r="H173" s="72"/>
      <c r="I173" s="72"/>
      <c r="J173" s="72"/>
      <c r="K173" s="72"/>
      <c r="L173" s="72"/>
      <c r="M173" s="72"/>
      <c r="N173" s="72"/>
      <c r="O173" s="72"/>
      <c r="P173" s="72"/>
      <c r="Q173" s="72">
        <f t="shared" si="48"/>
        <v>4</v>
      </c>
      <c r="R173" s="72"/>
      <c r="S173" s="22"/>
      <c r="T173" s="22"/>
    </row>
    <row r="174" customFormat="1" ht="32" customHeight="1" spans="1:20">
      <c r="A174" s="19" t="s">
        <v>1911</v>
      </c>
      <c r="B174" s="19" t="s">
        <v>780</v>
      </c>
      <c r="C174" s="21" t="s">
        <v>1918</v>
      </c>
      <c r="D174" s="72">
        <v>46</v>
      </c>
      <c r="E174" s="72"/>
      <c r="F174" s="72">
        <f t="shared" si="47"/>
        <v>0</v>
      </c>
      <c r="G174" s="72"/>
      <c r="H174" s="72"/>
      <c r="I174" s="72"/>
      <c r="J174" s="72"/>
      <c r="K174" s="72"/>
      <c r="L174" s="72"/>
      <c r="M174" s="72"/>
      <c r="N174" s="72"/>
      <c r="O174" s="72"/>
      <c r="P174" s="72"/>
      <c r="Q174" s="72">
        <f t="shared" si="48"/>
        <v>46</v>
      </c>
      <c r="R174" s="72"/>
      <c r="S174" s="22"/>
      <c r="T174" s="22"/>
    </row>
    <row r="175" customFormat="1" ht="32" customHeight="1" spans="1:20">
      <c r="A175" s="19" t="s">
        <v>1911</v>
      </c>
      <c r="B175" s="19" t="s">
        <v>780</v>
      </c>
      <c r="C175" s="21" t="s">
        <v>1919</v>
      </c>
      <c r="D175" s="72">
        <v>2</v>
      </c>
      <c r="E175" s="72"/>
      <c r="F175" s="72">
        <f t="shared" si="47"/>
        <v>0</v>
      </c>
      <c r="G175" s="72"/>
      <c r="H175" s="72"/>
      <c r="I175" s="72"/>
      <c r="J175" s="72"/>
      <c r="K175" s="72"/>
      <c r="L175" s="72"/>
      <c r="M175" s="72"/>
      <c r="N175" s="72"/>
      <c r="O175" s="72"/>
      <c r="P175" s="72"/>
      <c r="Q175" s="72">
        <f t="shared" si="48"/>
        <v>2</v>
      </c>
      <c r="R175" s="72"/>
      <c r="S175" s="22"/>
      <c r="T175" s="22"/>
    </row>
    <row r="176" customFormat="1" ht="32" customHeight="1" spans="1:20">
      <c r="A176" s="19" t="s">
        <v>1911</v>
      </c>
      <c r="B176" s="19" t="s">
        <v>780</v>
      </c>
      <c r="C176" s="21" t="s">
        <v>1424</v>
      </c>
      <c r="D176" s="72">
        <v>2</v>
      </c>
      <c r="E176" s="72"/>
      <c r="F176" s="72">
        <f t="shared" si="47"/>
        <v>0</v>
      </c>
      <c r="G176" s="72"/>
      <c r="H176" s="72"/>
      <c r="I176" s="72"/>
      <c r="J176" s="72"/>
      <c r="K176" s="72"/>
      <c r="L176" s="72"/>
      <c r="M176" s="72"/>
      <c r="N176" s="72"/>
      <c r="O176" s="72"/>
      <c r="P176" s="72"/>
      <c r="Q176" s="72">
        <f t="shared" si="48"/>
        <v>2</v>
      </c>
      <c r="R176" s="72"/>
      <c r="S176" s="22"/>
      <c r="T176" s="22"/>
    </row>
    <row r="177" customFormat="1" ht="32" customHeight="1" spans="1:20">
      <c r="A177" s="19" t="s">
        <v>1911</v>
      </c>
      <c r="B177" s="19" t="s">
        <v>780</v>
      </c>
      <c r="C177" s="21" t="s">
        <v>1920</v>
      </c>
      <c r="D177" s="72">
        <v>30</v>
      </c>
      <c r="E177" s="72"/>
      <c r="F177" s="72">
        <f t="shared" si="47"/>
        <v>0</v>
      </c>
      <c r="G177" s="72"/>
      <c r="H177" s="72"/>
      <c r="I177" s="72"/>
      <c r="J177" s="72"/>
      <c r="K177" s="72"/>
      <c r="L177" s="72"/>
      <c r="M177" s="72"/>
      <c r="N177" s="72"/>
      <c r="O177" s="72"/>
      <c r="P177" s="72"/>
      <c r="Q177" s="72">
        <f t="shared" si="48"/>
        <v>30</v>
      </c>
      <c r="R177" s="72"/>
      <c r="S177" s="22"/>
      <c r="T177" s="22"/>
    </row>
    <row r="178" customFormat="1" ht="32" customHeight="1" spans="1:20">
      <c r="A178" s="19" t="s">
        <v>1911</v>
      </c>
      <c r="B178" s="19" t="s">
        <v>780</v>
      </c>
      <c r="C178" s="21" t="s">
        <v>1921</v>
      </c>
      <c r="D178" s="72">
        <v>5.78</v>
      </c>
      <c r="E178" s="72"/>
      <c r="F178" s="72">
        <f t="shared" si="47"/>
        <v>0</v>
      </c>
      <c r="G178" s="72"/>
      <c r="H178" s="72"/>
      <c r="I178" s="72"/>
      <c r="J178" s="72"/>
      <c r="K178" s="72"/>
      <c r="L178" s="72"/>
      <c r="M178" s="72"/>
      <c r="N178" s="72"/>
      <c r="O178" s="72"/>
      <c r="P178" s="72"/>
      <c r="Q178" s="72">
        <f t="shared" si="48"/>
        <v>5.78</v>
      </c>
      <c r="R178" s="72"/>
      <c r="S178" s="22"/>
      <c r="T178" s="22"/>
    </row>
    <row r="179" customFormat="1" ht="32" customHeight="1" spans="1:20">
      <c r="A179" s="19" t="s">
        <v>189</v>
      </c>
      <c r="B179" s="19" t="s">
        <v>780</v>
      </c>
      <c r="C179" s="114" t="s">
        <v>1329</v>
      </c>
      <c r="D179" s="72"/>
      <c r="E179" s="72"/>
      <c r="F179" s="72">
        <f t="shared" si="47"/>
        <v>2</v>
      </c>
      <c r="G179" s="72"/>
      <c r="H179" s="72">
        <v>2</v>
      </c>
      <c r="I179" s="72"/>
      <c r="J179" s="72"/>
      <c r="K179" s="72"/>
      <c r="L179" s="72"/>
      <c r="M179" s="72"/>
      <c r="N179" s="72"/>
      <c r="O179" s="72"/>
      <c r="P179" s="72"/>
      <c r="Q179" s="72">
        <f t="shared" si="48"/>
        <v>2</v>
      </c>
      <c r="R179" s="72"/>
      <c r="S179" s="119" t="s">
        <v>1330</v>
      </c>
      <c r="T179" s="22"/>
    </row>
    <row r="180" customFormat="1" ht="32" customHeight="1" spans="1:20">
      <c r="A180" s="19" t="s">
        <v>213</v>
      </c>
      <c r="B180" s="19" t="s">
        <v>780</v>
      </c>
      <c r="C180" s="114" t="s">
        <v>1331</v>
      </c>
      <c r="D180" s="72"/>
      <c r="E180" s="72"/>
      <c r="F180" s="72">
        <f t="shared" si="47"/>
        <v>4</v>
      </c>
      <c r="G180" s="72"/>
      <c r="H180" s="72">
        <v>4</v>
      </c>
      <c r="I180" s="72"/>
      <c r="J180" s="72"/>
      <c r="K180" s="72"/>
      <c r="L180" s="72"/>
      <c r="M180" s="72"/>
      <c r="N180" s="72"/>
      <c r="O180" s="72"/>
      <c r="P180" s="72"/>
      <c r="Q180" s="72">
        <f t="shared" si="48"/>
        <v>4</v>
      </c>
      <c r="R180" s="72"/>
      <c r="S180" s="121" t="s">
        <v>1332</v>
      </c>
      <c r="T180" s="22"/>
    </row>
    <row r="181" customFormat="1" ht="32" customHeight="1" spans="1:20">
      <c r="A181" s="19" t="s">
        <v>215</v>
      </c>
      <c r="B181" s="19" t="s">
        <v>780</v>
      </c>
      <c r="C181" s="21" t="s">
        <v>1922</v>
      </c>
      <c r="D181" s="72">
        <v>5.1</v>
      </c>
      <c r="E181" s="72"/>
      <c r="F181" s="72">
        <f t="shared" si="47"/>
        <v>0</v>
      </c>
      <c r="G181" s="72"/>
      <c r="H181" s="72"/>
      <c r="I181" s="72"/>
      <c r="J181" s="72"/>
      <c r="K181" s="72"/>
      <c r="L181" s="72"/>
      <c r="M181" s="72"/>
      <c r="N181" s="72"/>
      <c r="O181" s="72"/>
      <c r="P181" s="72"/>
      <c r="Q181" s="72">
        <f t="shared" si="48"/>
        <v>5.1</v>
      </c>
      <c r="R181" s="72"/>
      <c r="S181" s="22"/>
      <c r="T181" s="22"/>
    </row>
    <row r="182" customFormat="1" ht="32" customHeight="1" spans="1:20">
      <c r="A182" s="19" t="s">
        <v>215</v>
      </c>
      <c r="B182" s="19" t="s">
        <v>780</v>
      </c>
      <c r="C182" s="21" t="s">
        <v>1923</v>
      </c>
      <c r="D182" s="72">
        <v>20</v>
      </c>
      <c r="E182" s="72"/>
      <c r="F182" s="72">
        <f t="shared" si="47"/>
        <v>0</v>
      </c>
      <c r="G182" s="72"/>
      <c r="H182" s="72"/>
      <c r="I182" s="72"/>
      <c r="J182" s="72"/>
      <c r="K182" s="72"/>
      <c r="L182" s="72"/>
      <c r="M182" s="72"/>
      <c r="N182" s="72"/>
      <c r="O182" s="72"/>
      <c r="P182" s="72"/>
      <c r="Q182" s="72">
        <f t="shared" si="48"/>
        <v>20</v>
      </c>
      <c r="R182" s="72"/>
      <c r="S182" s="22"/>
      <c r="T182" s="22"/>
    </row>
    <row r="183" customFormat="1" ht="32" customHeight="1" spans="1:20">
      <c r="A183" s="19" t="s">
        <v>215</v>
      </c>
      <c r="B183" s="19" t="s">
        <v>780</v>
      </c>
      <c r="C183" s="21" t="s">
        <v>1924</v>
      </c>
      <c r="D183" s="72">
        <v>5</v>
      </c>
      <c r="E183" s="72"/>
      <c r="F183" s="72">
        <f t="shared" si="47"/>
        <v>0</v>
      </c>
      <c r="G183" s="72"/>
      <c r="H183" s="72"/>
      <c r="I183" s="72"/>
      <c r="J183" s="72"/>
      <c r="K183" s="72"/>
      <c r="L183" s="72"/>
      <c r="M183" s="72"/>
      <c r="N183" s="72"/>
      <c r="O183" s="72"/>
      <c r="P183" s="72"/>
      <c r="Q183" s="72">
        <f t="shared" si="48"/>
        <v>5</v>
      </c>
      <c r="R183" s="72"/>
      <c r="S183" s="22"/>
      <c r="T183" s="22"/>
    </row>
    <row r="184" customFormat="1" ht="32" customHeight="1" spans="1:20">
      <c r="A184" s="19" t="s">
        <v>215</v>
      </c>
      <c r="B184" s="19" t="s">
        <v>780</v>
      </c>
      <c r="C184" s="21" t="s">
        <v>977</v>
      </c>
      <c r="D184" s="72"/>
      <c r="E184" s="72"/>
      <c r="F184" s="72">
        <f t="shared" si="47"/>
        <v>20</v>
      </c>
      <c r="G184" s="72"/>
      <c r="H184" s="72"/>
      <c r="I184" s="72"/>
      <c r="J184" s="72">
        <v>20</v>
      </c>
      <c r="K184" s="72"/>
      <c r="L184" s="72"/>
      <c r="M184" s="72"/>
      <c r="N184" s="72"/>
      <c r="O184" s="72"/>
      <c r="P184" s="72"/>
      <c r="Q184" s="72">
        <f t="shared" si="48"/>
        <v>20</v>
      </c>
      <c r="R184" s="72"/>
      <c r="S184" s="22"/>
      <c r="T184" s="22"/>
    </row>
    <row r="185" customFormat="1" ht="32" customHeight="1" spans="1:20">
      <c r="A185" s="19" t="s">
        <v>215</v>
      </c>
      <c r="B185" s="19" t="s">
        <v>780</v>
      </c>
      <c r="C185" s="21" t="s">
        <v>1925</v>
      </c>
      <c r="D185" s="72">
        <v>800</v>
      </c>
      <c r="E185" s="72"/>
      <c r="F185" s="72">
        <f t="shared" si="47"/>
        <v>0</v>
      </c>
      <c r="G185" s="72"/>
      <c r="H185" s="72"/>
      <c r="I185" s="72"/>
      <c r="J185" s="72"/>
      <c r="K185" s="72"/>
      <c r="L185" s="72"/>
      <c r="M185" s="72"/>
      <c r="N185" s="72"/>
      <c r="O185" s="72"/>
      <c r="P185" s="72"/>
      <c r="Q185" s="72">
        <f t="shared" si="48"/>
        <v>800</v>
      </c>
      <c r="R185" s="72"/>
      <c r="S185" s="22"/>
      <c r="T185" s="22"/>
    </row>
    <row r="186" customFormat="1" ht="32" customHeight="1" spans="1:20">
      <c r="A186" s="19" t="s">
        <v>215</v>
      </c>
      <c r="B186" s="19" t="s">
        <v>780</v>
      </c>
      <c r="C186" s="21" t="s">
        <v>1926</v>
      </c>
      <c r="D186" s="72">
        <v>125</v>
      </c>
      <c r="E186" s="72"/>
      <c r="F186" s="72">
        <f t="shared" si="47"/>
        <v>0</v>
      </c>
      <c r="G186" s="72"/>
      <c r="H186" s="72"/>
      <c r="I186" s="72"/>
      <c r="J186" s="72"/>
      <c r="K186" s="72"/>
      <c r="L186" s="72"/>
      <c r="M186" s="72"/>
      <c r="N186" s="72"/>
      <c r="O186" s="72"/>
      <c r="P186" s="72"/>
      <c r="Q186" s="72">
        <f t="shared" si="48"/>
        <v>125</v>
      </c>
      <c r="R186" s="72"/>
      <c r="S186" s="22"/>
      <c r="T186" s="22"/>
    </row>
    <row r="187" customFormat="1" ht="32" customHeight="1" spans="1:20">
      <c r="A187" s="19" t="s">
        <v>215</v>
      </c>
      <c r="B187" s="19" t="s">
        <v>780</v>
      </c>
      <c r="C187" s="21" t="s">
        <v>1927</v>
      </c>
      <c r="D187" s="72">
        <v>150</v>
      </c>
      <c r="E187" s="72"/>
      <c r="F187" s="72">
        <f t="shared" si="47"/>
        <v>0</v>
      </c>
      <c r="G187" s="72"/>
      <c r="H187" s="72"/>
      <c r="I187" s="72"/>
      <c r="J187" s="72"/>
      <c r="K187" s="72"/>
      <c r="L187" s="72"/>
      <c r="M187" s="72"/>
      <c r="N187" s="72"/>
      <c r="O187" s="72"/>
      <c r="P187" s="72"/>
      <c r="Q187" s="72">
        <f t="shared" si="48"/>
        <v>150</v>
      </c>
      <c r="R187" s="72"/>
      <c r="S187" s="22"/>
      <c r="T187" s="22"/>
    </row>
    <row r="188" customFormat="1" ht="32" customHeight="1" spans="1:20">
      <c r="A188" s="19" t="s">
        <v>215</v>
      </c>
      <c r="B188" s="19" t="s">
        <v>780</v>
      </c>
      <c r="C188" s="21" t="s">
        <v>1928</v>
      </c>
      <c r="D188" s="72">
        <v>10</v>
      </c>
      <c r="E188" s="72"/>
      <c r="F188" s="72">
        <f t="shared" si="47"/>
        <v>0</v>
      </c>
      <c r="G188" s="72"/>
      <c r="H188" s="72"/>
      <c r="I188" s="72"/>
      <c r="J188" s="72"/>
      <c r="K188" s="72"/>
      <c r="L188" s="72"/>
      <c r="M188" s="72"/>
      <c r="N188" s="72"/>
      <c r="O188" s="72"/>
      <c r="P188" s="72"/>
      <c r="Q188" s="72">
        <f t="shared" si="48"/>
        <v>10</v>
      </c>
      <c r="R188" s="72"/>
      <c r="S188" s="22"/>
      <c r="T188" s="22"/>
    </row>
    <row r="189" customFormat="1" ht="32" customHeight="1" spans="1:20">
      <c r="A189" s="19" t="s">
        <v>215</v>
      </c>
      <c r="B189" s="19" t="s">
        <v>780</v>
      </c>
      <c r="C189" s="21" t="s">
        <v>1929</v>
      </c>
      <c r="D189" s="72">
        <v>135</v>
      </c>
      <c r="E189" s="72"/>
      <c r="F189" s="72">
        <f t="shared" si="47"/>
        <v>0</v>
      </c>
      <c r="G189" s="72"/>
      <c r="H189" s="72"/>
      <c r="I189" s="72"/>
      <c r="J189" s="72"/>
      <c r="K189" s="72"/>
      <c r="L189" s="72"/>
      <c r="M189" s="72"/>
      <c r="N189" s="72"/>
      <c r="O189" s="72"/>
      <c r="P189" s="72"/>
      <c r="Q189" s="72">
        <f t="shared" si="48"/>
        <v>135</v>
      </c>
      <c r="R189" s="72"/>
      <c r="S189" s="22"/>
      <c r="T189" s="22"/>
    </row>
    <row r="190" customFormat="1" ht="32" customHeight="1" spans="1:20">
      <c r="A190" s="19" t="s">
        <v>215</v>
      </c>
      <c r="B190" s="19" t="s">
        <v>780</v>
      </c>
      <c r="C190" s="21" t="s">
        <v>1930</v>
      </c>
      <c r="D190" s="72">
        <v>225.5</v>
      </c>
      <c r="E190" s="72"/>
      <c r="F190" s="72">
        <f t="shared" si="47"/>
        <v>0</v>
      </c>
      <c r="G190" s="72"/>
      <c r="H190" s="72"/>
      <c r="I190" s="72"/>
      <c r="J190" s="72"/>
      <c r="K190" s="72"/>
      <c r="L190" s="72"/>
      <c r="M190" s="72"/>
      <c r="N190" s="72"/>
      <c r="O190" s="72"/>
      <c r="P190" s="72"/>
      <c r="Q190" s="72">
        <f t="shared" si="48"/>
        <v>225.5</v>
      </c>
      <c r="R190" s="72"/>
      <c r="S190" s="22"/>
      <c r="T190" s="22"/>
    </row>
    <row r="191" customFormat="1" ht="32" customHeight="1" spans="1:20">
      <c r="A191" s="19" t="s">
        <v>215</v>
      </c>
      <c r="B191" s="19" t="s">
        <v>780</v>
      </c>
      <c r="C191" s="21" t="s">
        <v>1931</v>
      </c>
      <c r="D191" s="72">
        <v>60</v>
      </c>
      <c r="E191" s="72"/>
      <c r="F191" s="72">
        <f t="shared" si="47"/>
        <v>0</v>
      </c>
      <c r="G191" s="72"/>
      <c r="H191" s="72"/>
      <c r="I191" s="72"/>
      <c r="J191" s="72"/>
      <c r="K191" s="72"/>
      <c r="L191" s="72"/>
      <c r="M191" s="72"/>
      <c r="N191" s="72"/>
      <c r="O191" s="72"/>
      <c r="P191" s="72"/>
      <c r="Q191" s="72">
        <f t="shared" si="48"/>
        <v>60</v>
      </c>
      <c r="R191" s="72"/>
      <c r="S191" s="22"/>
      <c r="T191" s="22"/>
    </row>
    <row r="192" customFormat="1" ht="32" customHeight="1" spans="1:20">
      <c r="A192" s="19" t="s">
        <v>215</v>
      </c>
      <c r="B192" s="19" t="s">
        <v>780</v>
      </c>
      <c r="C192" s="21" t="s">
        <v>1333</v>
      </c>
      <c r="D192" s="72">
        <v>10</v>
      </c>
      <c r="E192" s="72"/>
      <c r="F192" s="72">
        <f t="shared" si="47"/>
        <v>8</v>
      </c>
      <c r="G192" s="72"/>
      <c r="H192" s="72"/>
      <c r="I192" s="72"/>
      <c r="J192" s="72">
        <v>8</v>
      </c>
      <c r="K192" s="72"/>
      <c r="L192" s="72"/>
      <c r="M192" s="72"/>
      <c r="N192" s="72"/>
      <c r="O192" s="72"/>
      <c r="P192" s="72"/>
      <c r="Q192" s="72">
        <f t="shared" si="48"/>
        <v>18</v>
      </c>
      <c r="R192" s="72"/>
      <c r="S192" s="22"/>
      <c r="T192" s="22"/>
    </row>
    <row r="193" customFormat="1" ht="32" customHeight="1" spans="1:20">
      <c r="A193" s="19" t="s">
        <v>215</v>
      </c>
      <c r="B193" s="19" t="s">
        <v>780</v>
      </c>
      <c r="C193" s="21" t="s">
        <v>1932</v>
      </c>
      <c r="D193" s="72">
        <v>10</v>
      </c>
      <c r="E193" s="72"/>
      <c r="F193" s="72">
        <f t="shared" si="47"/>
        <v>0</v>
      </c>
      <c r="G193" s="72"/>
      <c r="H193" s="72"/>
      <c r="I193" s="72"/>
      <c r="J193" s="72"/>
      <c r="K193" s="72"/>
      <c r="L193" s="72"/>
      <c r="M193" s="72"/>
      <c r="N193" s="72"/>
      <c r="O193" s="72"/>
      <c r="P193" s="72"/>
      <c r="Q193" s="72">
        <f t="shared" si="48"/>
        <v>10</v>
      </c>
      <c r="R193" s="72"/>
      <c r="S193" s="22"/>
      <c r="T193" s="22"/>
    </row>
    <row r="194" customFormat="1" ht="32" customHeight="1" spans="1:20">
      <c r="A194" s="19" t="s">
        <v>215</v>
      </c>
      <c r="B194" s="19" t="s">
        <v>780</v>
      </c>
      <c r="C194" s="21" t="s">
        <v>1933</v>
      </c>
      <c r="D194" s="72"/>
      <c r="E194" s="72"/>
      <c r="F194" s="72">
        <f t="shared" si="47"/>
        <v>0</v>
      </c>
      <c r="G194" s="72"/>
      <c r="H194" s="72"/>
      <c r="I194" s="72"/>
      <c r="J194" s="72"/>
      <c r="K194" s="72"/>
      <c r="L194" s="72"/>
      <c r="M194" s="72"/>
      <c r="N194" s="72"/>
      <c r="O194" s="72"/>
      <c r="P194" s="72"/>
      <c r="Q194" s="72">
        <f t="shared" si="48"/>
        <v>0</v>
      </c>
      <c r="R194" s="72"/>
      <c r="S194" s="22"/>
      <c r="T194" s="22"/>
    </row>
    <row r="195" customFormat="1" ht="32" customHeight="1" spans="1:20">
      <c r="A195" s="19" t="s">
        <v>215</v>
      </c>
      <c r="B195" s="19" t="s">
        <v>780</v>
      </c>
      <c r="C195" s="21" t="s">
        <v>1934</v>
      </c>
      <c r="D195" s="72"/>
      <c r="E195" s="72"/>
      <c r="F195" s="72">
        <f t="shared" si="47"/>
        <v>0</v>
      </c>
      <c r="G195" s="72"/>
      <c r="H195" s="72"/>
      <c r="I195" s="72"/>
      <c r="J195" s="72"/>
      <c r="K195" s="72"/>
      <c r="L195" s="72"/>
      <c r="M195" s="72"/>
      <c r="N195" s="72"/>
      <c r="O195" s="72"/>
      <c r="P195" s="72"/>
      <c r="Q195" s="72">
        <f t="shared" si="48"/>
        <v>0</v>
      </c>
      <c r="R195" s="72"/>
      <c r="S195" s="22"/>
      <c r="T195" s="22"/>
    </row>
    <row r="196" customFormat="1" ht="32" customHeight="1" spans="1:20">
      <c r="A196" s="19" t="s">
        <v>1935</v>
      </c>
      <c r="B196" s="19" t="s">
        <v>780</v>
      </c>
      <c r="C196" s="21" t="s">
        <v>1936</v>
      </c>
      <c r="D196" s="72">
        <v>80</v>
      </c>
      <c r="E196" s="72"/>
      <c r="F196" s="72">
        <f t="shared" si="47"/>
        <v>0</v>
      </c>
      <c r="G196" s="72"/>
      <c r="H196" s="72"/>
      <c r="I196" s="72"/>
      <c r="J196" s="72"/>
      <c r="K196" s="72"/>
      <c r="L196" s="72"/>
      <c r="M196" s="72"/>
      <c r="N196" s="72"/>
      <c r="O196" s="72"/>
      <c r="P196" s="72"/>
      <c r="Q196" s="72">
        <f t="shared" si="48"/>
        <v>80</v>
      </c>
      <c r="R196" s="72"/>
      <c r="S196" s="22"/>
      <c r="T196" s="22"/>
    </row>
    <row r="197" customFormat="1" ht="32" customHeight="1" spans="1:20">
      <c r="A197" s="19" t="s">
        <v>1935</v>
      </c>
      <c r="B197" s="19" t="s">
        <v>780</v>
      </c>
      <c r="C197" s="21" t="s">
        <v>979</v>
      </c>
      <c r="D197" s="72"/>
      <c r="E197" s="72"/>
      <c r="F197" s="72">
        <f t="shared" si="47"/>
        <v>30</v>
      </c>
      <c r="G197" s="72"/>
      <c r="H197" s="72"/>
      <c r="I197" s="72"/>
      <c r="J197" s="72">
        <v>30</v>
      </c>
      <c r="K197" s="72"/>
      <c r="L197" s="72"/>
      <c r="M197" s="72"/>
      <c r="N197" s="72"/>
      <c r="O197" s="72"/>
      <c r="P197" s="72"/>
      <c r="Q197" s="72">
        <f t="shared" si="48"/>
        <v>30</v>
      </c>
      <c r="R197" s="72"/>
      <c r="S197" s="22"/>
      <c r="T197" s="22"/>
    </row>
    <row r="198" customFormat="1" ht="32" customHeight="1" spans="1:20">
      <c r="A198" s="19" t="s">
        <v>228</v>
      </c>
      <c r="B198" s="19" t="s">
        <v>780</v>
      </c>
      <c r="C198" s="21" t="s">
        <v>1937</v>
      </c>
      <c r="D198" s="72">
        <v>115</v>
      </c>
      <c r="E198" s="72"/>
      <c r="F198" s="72">
        <f t="shared" si="47"/>
        <v>0</v>
      </c>
      <c r="G198" s="72"/>
      <c r="H198" s="72"/>
      <c r="I198" s="72"/>
      <c r="J198" s="72"/>
      <c r="K198" s="72"/>
      <c r="L198" s="72"/>
      <c r="M198" s="72"/>
      <c r="N198" s="72"/>
      <c r="O198" s="72"/>
      <c r="P198" s="72"/>
      <c r="Q198" s="72">
        <f t="shared" si="48"/>
        <v>115</v>
      </c>
      <c r="R198" s="72"/>
      <c r="S198" s="22"/>
      <c r="T198" s="22"/>
    </row>
    <row r="199" customFormat="1" ht="32" customHeight="1" spans="1:20">
      <c r="A199" s="19" t="s">
        <v>228</v>
      </c>
      <c r="B199" s="19" t="s">
        <v>780</v>
      </c>
      <c r="C199" s="21" t="s">
        <v>1334</v>
      </c>
      <c r="D199" s="72"/>
      <c r="E199" s="72"/>
      <c r="F199" s="72">
        <f t="shared" si="47"/>
        <v>90</v>
      </c>
      <c r="G199" s="72"/>
      <c r="H199" s="72"/>
      <c r="I199" s="72"/>
      <c r="J199" s="72">
        <v>90</v>
      </c>
      <c r="K199" s="72"/>
      <c r="L199" s="72"/>
      <c r="M199" s="72"/>
      <c r="N199" s="72"/>
      <c r="O199" s="72"/>
      <c r="P199" s="72"/>
      <c r="Q199" s="72">
        <f t="shared" si="48"/>
        <v>90</v>
      </c>
      <c r="R199" s="72"/>
      <c r="S199" s="22"/>
      <c r="T199" s="22"/>
    </row>
    <row r="200" customFormat="1" ht="32" customHeight="1" spans="1:20">
      <c r="A200" s="106" t="s">
        <v>232</v>
      </c>
      <c r="B200" s="87" t="s">
        <v>780</v>
      </c>
      <c r="C200" s="114" t="s">
        <v>1335</v>
      </c>
      <c r="D200" s="72"/>
      <c r="E200" s="72"/>
      <c r="F200" s="72">
        <f t="shared" si="47"/>
        <v>62</v>
      </c>
      <c r="G200" s="72"/>
      <c r="H200" s="72">
        <v>62</v>
      </c>
      <c r="I200" s="72"/>
      <c r="J200" s="72"/>
      <c r="K200" s="72"/>
      <c r="L200" s="72"/>
      <c r="M200" s="72"/>
      <c r="N200" s="72"/>
      <c r="O200" s="72"/>
      <c r="P200" s="72"/>
      <c r="Q200" s="72">
        <f t="shared" si="48"/>
        <v>62</v>
      </c>
      <c r="R200" s="72"/>
      <c r="S200" s="119" t="s">
        <v>1336</v>
      </c>
      <c r="T200" s="22"/>
    </row>
    <row r="201" customFormat="1" ht="32" customHeight="1" spans="1:20">
      <c r="A201" s="106" t="s">
        <v>238</v>
      </c>
      <c r="B201" s="87" t="s">
        <v>780</v>
      </c>
      <c r="C201" s="114" t="s">
        <v>1337</v>
      </c>
      <c r="D201" s="72"/>
      <c r="E201" s="72"/>
      <c r="F201" s="72">
        <f t="shared" si="47"/>
        <v>21</v>
      </c>
      <c r="G201" s="72"/>
      <c r="H201" s="72">
        <v>21</v>
      </c>
      <c r="I201" s="72"/>
      <c r="J201" s="72"/>
      <c r="K201" s="72"/>
      <c r="L201" s="72"/>
      <c r="M201" s="72"/>
      <c r="N201" s="72"/>
      <c r="O201" s="72"/>
      <c r="P201" s="72"/>
      <c r="Q201" s="72">
        <f t="shared" si="48"/>
        <v>21</v>
      </c>
      <c r="R201" s="72"/>
      <c r="S201" s="119" t="s">
        <v>1332</v>
      </c>
      <c r="T201" s="22"/>
    </row>
    <row r="202" customFormat="1" ht="32" customHeight="1" spans="1:20">
      <c r="A202" s="106" t="s">
        <v>238</v>
      </c>
      <c r="B202" s="87" t="s">
        <v>780</v>
      </c>
      <c r="C202" s="114" t="s">
        <v>1338</v>
      </c>
      <c r="D202" s="72"/>
      <c r="E202" s="72"/>
      <c r="F202" s="72">
        <f t="shared" si="47"/>
        <v>34</v>
      </c>
      <c r="G202" s="72"/>
      <c r="H202" s="72">
        <v>34</v>
      </c>
      <c r="I202" s="72"/>
      <c r="J202" s="72"/>
      <c r="K202" s="72"/>
      <c r="L202" s="72"/>
      <c r="M202" s="72"/>
      <c r="N202" s="72"/>
      <c r="O202" s="72"/>
      <c r="P202" s="72"/>
      <c r="Q202" s="72">
        <f t="shared" si="48"/>
        <v>34</v>
      </c>
      <c r="R202" s="72"/>
      <c r="S202" s="119" t="s">
        <v>1339</v>
      </c>
      <c r="T202" s="22"/>
    </row>
    <row r="203" customFormat="1" ht="32" customHeight="1" spans="1:20">
      <c r="A203" s="19" t="s">
        <v>240</v>
      </c>
      <c r="B203" s="19" t="s">
        <v>780</v>
      </c>
      <c r="C203" s="21" t="s">
        <v>1938</v>
      </c>
      <c r="D203" s="72">
        <v>32</v>
      </c>
      <c r="E203" s="72"/>
      <c r="F203" s="72">
        <f t="shared" si="47"/>
        <v>0</v>
      </c>
      <c r="G203" s="72"/>
      <c r="H203" s="72"/>
      <c r="I203" s="72"/>
      <c r="J203" s="72"/>
      <c r="K203" s="72"/>
      <c r="L203" s="72"/>
      <c r="M203" s="72"/>
      <c r="N203" s="72"/>
      <c r="O203" s="72"/>
      <c r="P203" s="72"/>
      <c r="Q203" s="72">
        <f t="shared" si="48"/>
        <v>32</v>
      </c>
      <c r="R203" s="72"/>
      <c r="S203" s="22"/>
      <c r="T203" s="22"/>
    </row>
    <row r="204" customFormat="1" ht="32" customHeight="1" spans="1:20">
      <c r="A204" s="19" t="s">
        <v>240</v>
      </c>
      <c r="B204" s="19" t="s">
        <v>780</v>
      </c>
      <c r="C204" s="21" t="s">
        <v>1939</v>
      </c>
      <c r="D204" s="72">
        <v>20</v>
      </c>
      <c r="E204" s="72"/>
      <c r="F204" s="72">
        <f t="shared" si="47"/>
        <v>0</v>
      </c>
      <c r="G204" s="72"/>
      <c r="H204" s="72"/>
      <c r="I204" s="72"/>
      <c r="J204" s="72"/>
      <c r="K204" s="72"/>
      <c r="L204" s="72"/>
      <c r="M204" s="72"/>
      <c r="N204" s="72"/>
      <c r="O204" s="72"/>
      <c r="P204" s="72"/>
      <c r="Q204" s="72">
        <f t="shared" si="48"/>
        <v>20</v>
      </c>
      <c r="R204" s="72"/>
      <c r="S204" s="22"/>
      <c r="T204" s="22"/>
    </row>
    <row r="205" customFormat="1" ht="32" customHeight="1" spans="1:20">
      <c r="A205" s="19" t="s">
        <v>240</v>
      </c>
      <c r="B205" s="19" t="s">
        <v>780</v>
      </c>
      <c r="C205" s="21" t="s">
        <v>1940</v>
      </c>
      <c r="D205" s="72">
        <v>27</v>
      </c>
      <c r="E205" s="72"/>
      <c r="F205" s="72">
        <f t="shared" si="47"/>
        <v>0</v>
      </c>
      <c r="G205" s="72"/>
      <c r="H205" s="72"/>
      <c r="I205" s="72"/>
      <c r="J205" s="72"/>
      <c r="K205" s="72"/>
      <c r="L205" s="72"/>
      <c r="M205" s="72"/>
      <c r="N205" s="72"/>
      <c r="O205" s="72"/>
      <c r="P205" s="72"/>
      <c r="Q205" s="72">
        <f t="shared" si="48"/>
        <v>27</v>
      </c>
      <c r="R205" s="72"/>
      <c r="S205" s="22"/>
      <c r="T205" s="22"/>
    </row>
    <row r="206" customFormat="1" ht="32" customHeight="1" spans="1:20">
      <c r="A206" s="19" t="s">
        <v>240</v>
      </c>
      <c r="B206" s="19" t="s">
        <v>780</v>
      </c>
      <c r="C206" s="21" t="s">
        <v>1941</v>
      </c>
      <c r="D206" s="72">
        <v>5</v>
      </c>
      <c r="E206" s="72"/>
      <c r="F206" s="72">
        <f t="shared" si="47"/>
        <v>0</v>
      </c>
      <c r="G206" s="72"/>
      <c r="H206" s="72"/>
      <c r="I206" s="72"/>
      <c r="J206" s="72"/>
      <c r="K206" s="72"/>
      <c r="L206" s="72"/>
      <c r="M206" s="72"/>
      <c r="N206" s="72"/>
      <c r="O206" s="72"/>
      <c r="P206" s="72"/>
      <c r="Q206" s="72">
        <f t="shared" si="48"/>
        <v>5</v>
      </c>
      <c r="R206" s="72"/>
      <c r="S206" s="22"/>
      <c r="T206" s="22"/>
    </row>
    <row r="207" customFormat="1" ht="32" customHeight="1" spans="1:20">
      <c r="A207" s="19" t="s">
        <v>240</v>
      </c>
      <c r="B207" s="19" t="s">
        <v>780</v>
      </c>
      <c r="C207" s="21" t="s">
        <v>1942</v>
      </c>
      <c r="D207" s="85"/>
      <c r="E207" s="85"/>
      <c r="F207" s="72">
        <f t="shared" si="47"/>
        <v>0</v>
      </c>
      <c r="G207" s="72"/>
      <c r="H207" s="72"/>
      <c r="I207" s="72"/>
      <c r="J207" s="72"/>
      <c r="K207" s="72"/>
      <c r="L207" s="72"/>
      <c r="M207" s="72"/>
      <c r="N207" s="72"/>
      <c r="O207" s="72"/>
      <c r="P207" s="72"/>
      <c r="Q207" s="72">
        <f t="shared" si="48"/>
        <v>0</v>
      </c>
      <c r="R207" s="72"/>
      <c r="S207" s="99"/>
      <c r="T207" s="99"/>
    </row>
    <row r="208" customFormat="1" ht="32" customHeight="1" spans="1:20">
      <c r="A208" s="19" t="s">
        <v>240</v>
      </c>
      <c r="B208" s="19" t="s">
        <v>780</v>
      </c>
      <c r="C208" s="21" t="s">
        <v>1943</v>
      </c>
      <c r="D208" s="85">
        <v>23</v>
      </c>
      <c r="E208" s="85"/>
      <c r="F208" s="72">
        <f t="shared" si="47"/>
        <v>0</v>
      </c>
      <c r="G208" s="72"/>
      <c r="H208" s="72"/>
      <c r="I208" s="72"/>
      <c r="J208" s="72"/>
      <c r="K208" s="72"/>
      <c r="L208" s="72"/>
      <c r="M208" s="72"/>
      <c r="N208" s="72"/>
      <c r="O208" s="72"/>
      <c r="P208" s="72"/>
      <c r="Q208" s="72">
        <f t="shared" si="48"/>
        <v>23</v>
      </c>
      <c r="R208" s="72"/>
      <c r="S208" s="99"/>
      <c r="T208" s="99"/>
    </row>
    <row r="209" customFormat="1" ht="32" customHeight="1" spans="1:20">
      <c r="A209" s="19" t="s">
        <v>240</v>
      </c>
      <c r="B209" s="19" t="s">
        <v>780</v>
      </c>
      <c r="C209" s="21" t="s">
        <v>1944</v>
      </c>
      <c r="D209" s="72">
        <v>21</v>
      </c>
      <c r="E209" s="72"/>
      <c r="F209" s="72">
        <f t="shared" si="47"/>
        <v>0</v>
      </c>
      <c r="G209" s="72"/>
      <c r="H209" s="72"/>
      <c r="I209" s="72"/>
      <c r="J209" s="72"/>
      <c r="K209" s="72"/>
      <c r="L209" s="72"/>
      <c r="M209" s="72"/>
      <c r="N209" s="72"/>
      <c r="O209" s="72"/>
      <c r="P209" s="72"/>
      <c r="Q209" s="72">
        <f t="shared" si="48"/>
        <v>21</v>
      </c>
      <c r="R209" s="72"/>
      <c r="S209" s="22"/>
      <c r="T209" s="22"/>
    </row>
    <row r="210" customFormat="1" ht="32" customHeight="1" spans="1:20">
      <c r="A210" s="19" t="s">
        <v>240</v>
      </c>
      <c r="B210" s="19" t="s">
        <v>780</v>
      </c>
      <c r="C210" s="21" t="s">
        <v>1945</v>
      </c>
      <c r="D210" s="72">
        <v>2</v>
      </c>
      <c r="E210" s="72"/>
      <c r="F210" s="72">
        <f t="shared" si="47"/>
        <v>0</v>
      </c>
      <c r="G210" s="72"/>
      <c r="H210" s="72"/>
      <c r="I210" s="72"/>
      <c r="J210" s="72"/>
      <c r="K210" s="72"/>
      <c r="L210" s="72"/>
      <c r="M210" s="72"/>
      <c r="N210" s="72"/>
      <c r="O210" s="72"/>
      <c r="P210" s="72"/>
      <c r="Q210" s="72">
        <f t="shared" si="48"/>
        <v>2</v>
      </c>
      <c r="R210" s="72"/>
      <c r="S210" s="22"/>
      <c r="T210" s="22"/>
    </row>
    <row r="211" customFormat="1" ht="32" customHeight="1" spans="1:20">
      <c r="A211" s="19" t="s">
        <v>240</v>
      </c>
      <c r="B211" s="19" t="s">
        <v>780</v>
      </c>
      <c r="C211" s="21" t="s">
        <v>1946</v>
      </c>
      <c r="D211" s="85"/>
      <c r="E211" s="85"/>
      <c r="F211" s="72">
        <f t="shared" si="47"/>
        <v>0</v>
      </c>
      <c r="G211" s="72"/>
      <c r="H211" s="72"/>
      <c r="I211" s="72"/>
      <c r="J211" s="72"/>
      <c r="K211" s="72"/>
      <c r="L211" s="72"/>
      <c r="M211" s="72"/>
      <c r="N211" s="72"/>
      <c r="O211" s="72"/>
      <c r="P211" s="72"/>
      <c r="Q211" s="72">
        <f t="shared" si="48"/>
        <v>0</v>
      </c>
      <c r="R211" s="72"/>
      <c r="S211" s="99"/>
      <c r="T211" s="99"/>
    </row>
    <row r="212" customFormat="1" ht="32" customHeight="1" spans="1:20">
      <c r="A212" s="19" t="s">
        <v>281</v>
      </c>
      <c r="B212" s="19" t="s">
        <v>780</v>
      </c>
      <c r="C212" s="21" t="s">
        <v>1306</v>
      </c>
      <c r="D212" s="72"/>
      <c r="E212" s="72"/>
      <c r="F212" s="72">
        <f t="shared" si="47"/>
        <v>2.8</v>
      </c>
      <c r="G212" s="72"/>
      <c r="H212" s="72"/>
      <c r="I212" s="72"/>
      <c r="J212" s="72"/>
      <c r="K212" s="72"/>
      <c r="L212" s="72"/>
      <c r="M212" s="72"/>
      <c r="N212" s="72"/>
      <c r="O212" s="72">
        <v>2.8</v>
      </c>
      <c r="P212" s="72"/>
      <c r="Q212" s="72">
        <f t="shared" si="48"/>
        <v>2.8</v>
      </c>
      <c r="R212" s="72"/>
      <c r="S212" s="22"/>
      <c r="T212" s="22"/>
    </row>
    <row r="213" customFormat="1" ht="32" customHeight="1" spans="1:20">
      <c r="A213" s="80" t="s">
        <v>1216</v>
      </c>
      <c r="B213" s="80" t="s">
        <v>1216</v>
      </c>
      <c r="C213" s="81" t="s">
        <v>1340</v>
      </c>
      <c r="D213" s="82">
        <f t="shared" ref="D213:R213" si="49">SUM(D214:D217)</f>
        <v>26</v>
      </c>
      <c r="E213" s="82">
        <f t="shared" si="49"/>
        <v>0</v>
      </c>
      <c r="F213" s="82">
        <f t="shared" si="49"/>
        <v>0.4</v>
      </c>
      <c r="G213" s="82">
        <f t="shared" si="49"/>
        <v>-2.6</v>
      </c>
      <c r="H213" s="82">
        <f t="shared" si="49"/>
        <v>0</v>
      </c>
      <c r="I213" s="82">
        <f t="shared" si="49"/>
        <v>0</v>
      </c>
      <c r="J213" s="82">
        <f t="shared" si="49"/>
        <v>0</v>
      </c>
      <c r="K213" s="82">
        <f t="shared" si="49"/>
        <v>3</v>
      </c>
      <c r="L213" s="82">
        <f t="shared" si="49"/>
        <v>0</v>
      </c>
      <c r="M213" s="82">
        <f t="shared" si="49"/>
        <v>0</v>
      </c>
      <c r="N213" s="82">
        <f t="shared" si="49"/>
        <v>0</v>
      </c>
      <c r="O213" s="82">
        <f t="shared" si="49"/>
        <v>0</v>
      </c>
      <c r="P213" s="82">
        <f t="shared" si="49"/>
        <v>0</v>
      </c>
      <c r="Q213" s="82">
        <f t="shared" si="49"/>
        <v>26.4</v>
      </c>
      <c r="R213" s="82">
        <f t="shared" si="49"/>
        <v>0</v>
      </c>
      <c r="S213" s="97"/>
      <c r="T213" s="97"/>
    </row>
    <row r="214" customFormat="1" ht="32" customHeight="1" spans="1:20">
      <c r="A214" s="19" t="s">
        <v>1947</v>
      </c>
      <c r="B214" s="19" t="s">
        <v>782</v>
      </c>
      <c r="C214" s="115" t="s">
        <v>1341</v>
      </c>
      <c r="D214" s="72"/>
      <c r="E214" s="72"/>
      <c r="F214" s="72">
        <f t="shared" ref="F214:F217" si="50">SUM(G214:P214)</f>
        <v>3</v>
      </c>
      <c r="G214" s="72"/>
      <c r="H214" s="72"/>
      <c r="I214" s="72"/>
      <c r="J214" s="72"/>
      <c r="K214" s="72">
        <v>3</v>
      </c>
      <c r="L214" s="72"/>
      <c r="M214" s="72"/>
      <c r="N214" s="72"/>
      <c r="O214" s="72"/>
      <c r="P214" s="72"/>
      <c r="Q214" s="72">
        <f t="shared" ref="Q214:Q217" si="51">D214+F214</f>
        <v>3</v>
      </c>
      <c r="R214" s="72"/>
      <c r="S214" s="110" t="s">
        <v>1342</v>
      </c>
      <c r="T214" s="22"/>
    </row>
    <row r="215" customFormat="1" ht="32" customHeight="1" spans="1:20">
      <c r="A215" s="19" t="s">
        <v>728</v>
      </c>
      <c r="B215" s="19" t="s">
        <v>782</v>
      </c>
      <c r="C215" s="21" t="s">
        <v>1343</v>
      </c>
      <c r="D215" s="72">
        <v>8</v>
      </c>
      <c r="E215" s="72"/>
      <c r="F215" s="72">
        <f t="shared" si="50"/>
        <v>-2.6</v>
      </c>
      <c r="G215" s="72">
        <v>-2.6</v>
      </c>
      <c r="H215" s="72"/>
      <c r="I215" s="72"/>
      <c r="J215" s="72"/>
      <c r="K215" s="72"/>
      <c r="L215" s="72"/>
      <c r="M215" s="72"/>
      <c r="N215" s="72"/>
      <c r="O215" s="72"/>
      <c r="P215" s="72"/>
      <c r="Q215" s="72">
        <f t="shared" si="51"/>
        <v>5.4</v>
      </c>
      <c r="R215" s="72"/>
      <c r="S215" s="22"/>
      <c r="T215" s="22"/>
    </row>
    <row r="216" customFormat="1" ht="32" customHeight="1" spans="1:20">
      <c r="A216" s="19" t="s">
        <v>728</v>
      </c>
      <c r="B216" s="19" t="s">
        <v>782</v>
      </c>
      <c r="C216" s="21" t="s">
        <v>1948</v>
      </c>
      <c r="D216" s="72">
        <v>8</v>
      </c>
      <c r="E216" s="72"/>
      <c r="F216" s="72">
        <f t="shared" si="50"/>
        <v>0</v>
      </c>
      <c r="G216" s="72"/>
      <c r="H216" s="72"/>
      <c r="I216" s="72"/>
      <c r="J216" s="72"/>
      <c r="K216" s="72"/>
      <c r="L216" s="72"/>
      <c r="M216" s="72"/>
      <c r="N216" s="72"/>
      <c r="O216" s="72"/>
      <c r="P216" s="72"/>
      <c r="Q216" s="72">
        <f t="shared" si="51"/>
        <v>8</v>
      </c>
      <c r="R216" s="72"/>
      <c r="S216" s="22"/>
      <c r="T216" s="22"/>
    </row>
    <row r="217" customFormat="1" ht="32" customHeight="1" spans="1:20">
      <c r="A217" s="19" t="s">
        <v>728</v>
      </c>
      <c r="B217" s="19" t="s">
        <v>782</v>
      </c>
      <c r="C217" s="21" t="s">
        <v>1949</v>
      </c>
      <c r="D217" s="72">
        <v>10</v>
      </c>
      <c r="E217" s="72"/>
      <c r="F217" s="72">
        <f t="shared" si="50"/>
        <v>0</v>
      </c>
      <c r="G217" s="72"/>
      <c r="H217" s="72"/>
      <c r="I217" s="72"/>
      <c r="J217" s="72"/>
      <c r="K217" s="72"/>
      <c r="L217" s="72"/>
      <c r="M217" s="72"/>
      <c r="N217" s="72"/>
      <c r="O217" s="72"/>
      <c r="P217" s="72"/>
      <c r="Q217" s="72">
        <f t="shared" si="51"/>
        <v>10</v>
      </c>
      <c r="R217" s="72"/>
      <c r="S217" s="22"/>
      <c r="T217" s="22"/>
    </row>
    <row r="218" customFormat="1" ht="32" customHeight="1" spans="1:20">
      <c r="A218" s="80" t="s">
        <v>1216</v>
      </c>
      <c r="B218" s="80" t="s">
        <v>1216</v>
      </c>
      <c r="C218" s="81" t="s">
        <v>1344</v>
      </c>
      <c r="D218" s="82">
        <f t="shared" ref="D218:R218" si="52">SUM(D219:D232)</f>
        <v>495.08</v>
      </c>
      <c r="E218" s="82">
        <f t="shared" si="52"/>
        <v>0</v>
      </c>
      <c r="F218" s="82">
        <f t="shared" si="52"/>
        <v>-40.84</v>
      </c>
      <c r="G218" s="82">
        <f t="shared" si="52"/>
        <v>-50</v>
      </c>
      <c r="H218" s="82">
        <f t="shared" si="52"/>
        <v>9</v>
      </c>
      <c r="I218" s="82">
        <f t="shared" si="52"/>
        <v>0</v>
      </c>
      <c r="J218" s="82">
        <f t="shared" si="52"/>
        <v>0</v>
      </c>
      <c r="K218" s="82">
        <f t="shared" si="52"/>
        <v>125</v>
      </c>
      <c r="L218" s="82">
        <f t="shared" si="52"/>
        <v>0</v>
      </c>
      <c r="M218" s="82">
        <f t="shared" si="52"/>
        <v>-124</v>
      </c>
      <c r="N218" s="82">
        <f t="shared" si="52"/>
        <v>0</v>
      </c>
      <c r="O218" s="82">
        <f t="shared" si="52"/>
        <v>-0.84</v>
      </c>
      <c r="P218" s="82">
        <f t="shared" si="52"/>
        <v>0</v>
      </c>
      <c r="Q218" s="82">
        <f t="shared" si="52"/>
        <v>454.24</v>
      </c>
      <c r="R218" s="82">
        <f t="shared" si="52"/>
        <v>0</v>
      </c>
      <c r="S218" s="97"/>
      <c r="T218" s="97"/>
    </row>
    <row r="219" customFormat="1" ht="32" customHeight="1" spans="1:20">
      <c r="A219" s="19" t="s">
        <v>199</v>
      </c>
      <c r="B219" s="19" t="s">
        <v>784</v>
      </c>
      <c r="C219" s="21" t="s">
        <v>1282</v>
      </c>
      <c r="D219" s="72">
        <v>2.88</v>
      </c>
      <c r="E219" s="72"/>
      <c r="F219" s="72">
        <f t="shared" ref="F219:F232" si="53">SUM(G219:P219)</f>
        <v>0</v>
      </c>
      <c r="G219" s="72"/>
      <c r="H219" s="72"/>
      <c r="I219" s="72"/>
      <c r="J219" s="72"/>
      <c r="K219" s="72"/>
      <c r="L219" s="72"/>
      <c r="M219" s="72"/>
      <c r="N219" s="72"/>
      <c r="O219" s="72"/>
      <c r="P219" s="72"/>
      <c r="Q219" s="72">
        <f t="shared" ref="Q219:Q232" si="54">D219+F219</f>
        <v>2.88</v>
      </c>
      <c r="R219" s="72"/>
      <c r="S219" s="22"/>
      <c r="T219" s="22"/>
    </row>
    <row r="220" customFormat="1" ht="32" customHeight="1" spans="1:20">
      <c r="A220" s="19" t="s">
        <v>199</v>
      </c>
      <c r="B220" s="19" t="s">
        <v>784</v>
      </c>
      <c r="C220" s="21" t="s">
        <v>1950</v>
      </c>
      <c r="D220" s="72">
        <v>35.5</v>
      </c>
      <c r="E220" s="72"/>
      <c r="F220" s="72">
        <f t="shared" si="53"/>
        <v>0</v>
      </c>
      <c r="G220" s="72"/>
      <c r="H220" s="72"/>
      <c r="I220" s="72"/>
      <c r="J220" s="72"/>
      <c r="K220" s="72"/>
      <c r="L220" s="72"/>
      <c r="M220" s="72"/>
      <c r="N220" s="72"/>
      <c r="O220" s="72"/>
      <c r="P220" s="72"/>
      <c r="Q220" s="72">
        <f t="shared" si="54"/>
        <v>35.5</v>
      </c>
      <c r="R220" s="72"/>
      <c r="S220" s="22"/>
      <c r="T220" s="22"/>
    </row>
    <row r="221" customFormat="1" ht="32" customHeight="1" spans="1:20">
      <c r="A221" s="19" t="s">
        <v>199</v>
      </c>
      <c r="B221" s="19" t="s">
        <v>784</v>
      </c>
      <c r="C221" s="21" t="s">
        <v>1951</v>
      </c>
      <c r="D221" s="72">
        <v>80</v>
      </c>
      <c r="E221" s="72"/>
      <c r="F221" s="72">
        <f t="shared" si="53"/>
        <v>0</v>
      </c>
      <c r="G221" s="72"/>
      <c r="H221" s="72"/>
      <c r="I221" s="72"/>
      <c r="J221" s="72"/>
      <c r="K221" s="72"/>
      <c r="L221" s="72"/>
      <c r="M221" s="72"/>
      <c r="N221" s="72"/>
      <c r="O221" s="72"/>
      <c r="P221" s="72"/>
      <c r="Q221" s="72">
        <f t="shared" si="54"/>
        <v>80</v>
      </c>
      <c r="R221" s="72"/>
      <c r="S221" s="22"/>
      <c r="T221" s="22"/>
    </row>
    <row r="222" customFormat="1" ht="32" customHeight="1" spans="1:20">
      <c r="A222" s="19" t="s">
        <v>199</v>
      </c>
      <c r="B222" s="19" t="s">
        <v>784</v>
      </c>
      <c r="C222" s="21" t="s">
        <v>1618</v>
      </c>
      <c r="D222" s="72">
        <v>15.7</v>
      </c>
      <c r="E222" s="72"/>
      <c r="F222" s="72">
        <f t="shared" si="53"/>
        <v>0</v>
      </c>
      <c r="G222" s="72"/>
      <c r="H222" s="72"/>
      <c r="I222" s="72"/>
      <c r="J222" s="72"/>
      <c r="K222" s="72"/>
      <c r="L222" s="72"/>
      <c r="M222" s="72"/>
      <c r="N222" s="72"/>
      <c r="O222" s="72"/>
      <c r="P222" s="72"/>
      <c r="Q222" s="72">
        <f t="shared" si="54"/>
        <v>15.7</v>
      </c>
      <c r="R222" s="72"/>
      <c r="S222" s="22"/>
      <c r="T222" s="22"/>
    </row>
    <row r="223" customFormat="1" ht="32" customHeight="1" spans="1:20">
      <c r="A223" s="19" t="s">
        <v>199</v>
      </c>
      <c r="B223" s="19" t="s">
        <v>784</v>
      </c>
      <c r="C223" s="21" t="s">
        <v>1424</v>
      </c>
      <c r="D223" s="72">
        <v>2</v>
      </c>
      <c r="E223" s="72"/>
      <c r="F223" s="72">
        <f t="shared" si="53"/>
        <v>0</v>
      </c>
      <c r="G223" s="72"/>
      <c r="H223" s="72"/>
      <c r="I223" s="72"/>
      <c r="J223" s="72"/>
      <c r="K223" s="72"/>
      <c r="L223" s="72"/>
      <c r="M223" s="72"/>
      <c r="N223" s="72"/>
      <c r="O223" s="72"/>
      <c r="P223" s="72"/>
      <c r="Q223" s="72">
        <f t="shared" si="54"/>
        <v>2</v>
      </c>
      <c r="R223" s="72"/>
      <c r="S223" s="22"/>
      <c r="T223" s="22"/>
    </row>
    <row r="224" customFormat="1" ht="32" customHeight="1" spans="1:20">
      <c r="A224" s="19" t="s">
        <v>200</v>
      </c>
      <c r="B224" s="19" t="s">
        <v>784</v>
      </c>
      <c r="C224" s="115" t="s">
        <v>1345</v>
      </c>
      <c r="D224" s="72"/>
      <c r="E224" s="72"/>
      <c r="F224" s="72">
        <f t="shared" si="53"/>
        <v>4</v>
      </c>
      <c r="G224" s="72"/>
      <c r="H224" s="72"/>
      <c r="I224" s="72"/>
      <c r="J224" s="72"/>
      <c r="K224" s="72">
        <v>4</v>
      </c>
      <c r="L224" s="72"/>
      <c r="M224" s="72"/>
      <c r="N224" s="72"/>
      <c r="O224" s="72"/>
      <c r="P224" s="72"/>
      <c r="Q224" s="72">
        <f t="shared" si="54"/>
        <v>4</v>
      </c>
      <c r="R224" s="72"/>
      <c r="S224" s="22" t="s">
        <v>1346</v>
      </c>
      <c r="T224" s="22"/>
    </row>
    <row r="225" customFormat="1" ht="32" customHeight="1" spans="1:20">
      <c r="A225" s="106" t="s">
        <v>202</v>
      </c>
      <c r="B225" s="87" t="s">
        <v>784</v>
      </c>
      <c r="C225" s="114" t="s">
        <v>1347</v>
      </c>
      <c r="D225" s="72"/>
      <c r="E225" s="72"/>
      <c r="F225" s="72">
        <f t="shared" si="53"/>
        <v>2</v>
      </c>
      <c r="G225" s="72"/>
      <c r="H225" s="72">
        <v>2</v>
      </c>
      <c r="I225" s="72"/>
      <c r="J225" s="72"/>
      <c r="K225" s="72"/>
      <c r="L225" s="72"/>
      <c r="M225" s="72"/>
      <c r="N225" s="72"/>
      <c r="O225" s="72"/>
      <c r="P225" s="72"/>
      <c r="Q225" s="72">
        <f t="shared" si="54"/>
        <v>2</v>
      </c>
      <c r="R225" s="72"/>
      <c r="S225" s="119" t="s">
        <v>1348</v>
      </c>
      <c r="T225" s="22"/>
    </row>
    <row r="226" customFormat="1" ht="32" customHeight="1" spans="1:20">
      <c r="A226" s="106" t="s">
        <v>202</v>
      </c>
      <c r="B226" s="87" t="s">
        <v>784</v>
      </c>
      <c r="C226" s="114" t="s">
        <v>1347</v>
      </c>
      <c r="D226" s="72"/>
      <c r="E226" s="72"/>
      <c r="F226" s="72">
        <f t="shared" si="53"/>
        <v>3</v>
      </c>
      <c r="G226" s="72"/>
      <c r="H226" s="72">
        <v>3</v>
      </c>
      <c r="I226" s="72"/>
      <c r="J226" s="72"/>
      <c r="K226" s="72"/>
      <c r="L226" s="72"/>
      <c r="M226" s="72"/>
      <c r="N226" s="72"/>
      <c r="O226" s="72"/>
      <c r="P226" s="72"/>
      <c r="Q226" s="72">
        <f t="shared" si="54"/>
        <v>3</v>
      </c>
      <c r="R226" s="72"/>
      <c r="S226" s="119" t="s">
        <v>1349</v>
      </c>
      <c r="T226" s="22"/>
    </row>
    <row r="227" customFormat="1" ht="32" customHeight="1" spans="1:20">
      <c r="A227" s="87" t="s">
        <v>202</v>
      </c>
      <c r="B227" s="87" t="s">
        <v>784</v>
      </c>
      <c r="C227" s="21" t="s">
        <v>1350</v>
      </c>
      <c r="D227" s="72"/>
      <c r="E227" s="72"/>
      <c r="F227" s="72">
        <f t="shared" si="53"/>
        <v>6</v>
      </c>
      <c r="G227" s="72"/>
      <c r="H227" s="72"/>
      <c r="I227" s="72"/>
      <c r="J227" s="72"/>
      <c r="K227" s="72">
        <v>6</v>
      </c>
      <c r="L227" s="72"/>
      <c r="M227" s="72"/>
      <c r="N227" s="72"/>
      <c r="O227" s="72"/>
      <c r="P227" s="72"/>
      <c r="Q227" s="72">
        <f t="shared" si="54"/>
        <v>6</v>
      </c>
      <c r="R227" s="72"/>
      <c r="S227" s="22" t="s">
        <v>1351</v>
      </c>
      <c r="T227" s="22"/>
    </row>
    <row r="228" customFormat="1" ht="32" customHeight="1" spans="1:20">
      <c r="A228" s="106" t="s">
        <v>204</v>
      </c>
      <c r="B228" s="87" t="s">
        <v>784</v>
      </c>
      <c r="C228" s="114" t="s">
        <v>1352</v>
      </c>
      <c r="D228" s="72"/>
      <c r="E228" s="72"/>
      <c r="F228" s="72">
        <f t="shared" si="53"/>
        <v>4</v>
      </c>
      <c r="G228" s="72"/>
      <c r="H228" s="72">
        <v>4</v>
      </c>
      <c r="I228" s="72"/>
      <c r="J228" s="72"/>
      <c r="K228" s="72"/>
      <c r="L228" s="72"/>
      <c r="M228" s="72"/>
      <c r="N228" s="72"/>
      <c r="O228" s="72"/>
      <c r="P228" s="72"/>
      <c r="Q228" s="72">
        <f t="shared" si="54"/>
        <v>4</v>
      </c>
      <c r="R228" s="72"/>
      <c r="S228" s="119" t="s">
        <v>1353</v>
      </c>
      <c r="T228" s="22"/>
    </row>
    <row r="229" customFormat="1" ht="32" customHeight="1" spans="1:20">
      <c r="A229" s="19" t="s">
        <v>204</v>
      </c>
      <c r="B229" s="19" t="s">
        <v>784</v>
      </c>
      <c r="C229" s="21" t="s">
        <v>1952</v>
      </c>
      <c r="D229" s="72">
        <v>15</v>
      </c>
      <c r="E229" s="72"/>
      <c r="F229" s="72">
        <f t="shared" si="53"/>
        <v>0</v>
      </c>
      <c r="G229" s="72"/>
      <c r="H229" s="72"/>
      <c r="I229" s="72"/>
      <c r="J229" s="72"/>
      <c r="K229" s="72"/>
      <c r="L229" s="72"/>
      <c r="M229" s="72"/>
      <c r="N229" s="72"/>
      <c r="O229" s="72"/>
      <c r="P229" s="72"/>
      <c r="Q229" s="72">
        <f t="shared" si="54"/>
        <v>15</v>
      </c>
      <c r="R229" s="72"/>
      <c r="S229" s="22"/>
      <c r="T229" s="22"/>
    </row>
    <row r="230" customFormat="1" ht="32" customHeight="1" spans="1:20">
      <c r="A230" s="19" t="s">
        <v>281</v>
      </c>
      <c r="B230" s="19" t="s">
        <v>784</v>
      </c>
      <c r="C230" s="21" t="s">
        <v>1306</v>
      </c>
      <c r="D230" s="72"/>
      <c r="E230" s="72"/>
      <c r="F230" s="72">
        <f t="shared" si="53"/>
        <v>2.2</v>
      </c>
      <c r="G230" s="72"/>
      <c r="H230" s="72"/>
      <c r="I230" s="72"/>
      <c r="J230" s="72"/>
      <c r="K230" s="72"/>
      <c r="L230" s="72"/>
      <c r="M230" s="72"/>
      <c r="N230" s="72"/>
      <c r="O230" s="72">
        <v>2.2</v>
      </c>
      <c r="P230" s="72"/>
      <c r="Q230" s="72">
        <f t="shared" si="54"/>
        <v>2.2</v>
      </c>
      <c r="R230" s="72"/>
      <c r="S230" s="22"/>
      <c r="T230" s="22"/>
    </row>
    <row r="231" customFormat="1" ht="32" customHeight="1" spans="1:20">
      <c r="A231" s="19" t="s">
        <v>281</v>
      </c>
      <c r="B231" s="19" t="s">
        <v>784</v>
      </c>
      <c r="C231" s="21" t="s">
        <v>1354</v>
      </c>
      <c r="D231" s="72">
        <v>330</v>
      </c>
      <c r="E231" s="72"/>
      <c r="F231" s="72">
        <f t="shared" si="53"/>
        <v>-50</v>
      </c>
      <c r="G231" s="72">
        <v>-50</v>
      </c>
      <c r="H231" s="72"/>
      <c r="I231" s="72"/>
      <c r="J231" s="72"/>
      <c r="K231" s="72">
        <v>115</v>
      </c>
      <c r="L231" s="72"/>
      <c r="M231" s="72">
        <v>-115</v>
      </c>
      <c r="N231" s="72"/>
      <c r="O231" s="72"/>
      <c r="P231" s="72"/>
      <c r="Q231" s="72">
        <f t="shared" si="54"/>
        <v>280</v>
      </c>
      <c r="R231" s="72"/>
      <c r="S231" s="22" t="s">
        <v>1259</v>
      </c>
      <c r="T231" s="22"/>
    </row>
    <row r="232" customFormat="1" ht="32" customHeight="1" spans="1:20">
      <c r="A232" s="19" t="s">
        <v>1953</v>
      </c>
      <c r="B232" s="19" t="s">
        <v>784</v>
      </c>
      <c r="C232" s="21" t="s">
        <v>1355</v>
      </c>
      <c r="D232" s="72">
        <v>14</v>
      </c>
      <c r="E232" s="72"/>
      <c r="F232" s="72">
        <f t="shared" si="53"/>
        <v>-12.04</v>
      </c>
      <c r="G232" s="72"/>
      <c r="H232" s="72"/>
      <c r="I232" s="72"/>
      <c r="J232" s="72"/>
      <c r="K232" s="72"/>
      <c r="L232" s="72"/>
      <c r="M232" s="72">
        <v>-9</v>
      </c>
      <c r="N232" s="123"/>
      <c r="O232" s="123">
        <v>-3.04</v>
      </c>
      <c r="P232" s="123"/>
      <c r="Q232" s="72">
        <f t="shared" si="54"/>
        <v>1.96</v>
      </c>
      <c r="R232" s="72"/>
      <c r="S232" s="22"/>
      <c r="T232" s="22"/>
    </row>
    <row r="233" customFormat="1" ht="32" customHeight="1" spans="1:20">
      <c r="A233" s="80" t="s">
        <v>1216</v>
      </c>
      <c r="B233" s="80" t="s">
        <v>1216</v>
      </c>
      <c r="C233" s="81" t="s">
        <v>1356</v>
      </c>
      <c r="D233" s="82">
        <f t="shared" ref="D233:R233" si="55">SUM(D234:D244)</f>
        <v>95</v>
      </c>
      <c r="E233" s="82">
        <f t="shared" si="55"/>
        <v>0</v>
      </c>
      <c r="F233" s="82">
        <f t="shared" si="55"/>
        <v>108.7</v>
      </c>
      <c r="G233" s="82">
        <f t="shared" si="55"/>
        <v>-9.5</v>
      </c>
      <c r="H233" s="82">
        <f t="shared" si="55"/>
        <v>144</v>
      </c>
      <c r="I233" s="82">
        <f t="shared" si="55"/>
        <v>0</v>
      </c>
      <c r="J233" s="82">
        <f t="shared" si="55"/>
        <v>0</v>
      </c>
      <c r="K233" s="82">
        <f t="shared" si="55"/>
        <v>2</v>
      </c>
      <c r="L233" s="82">
        <f t="shared" si="55"/>
        <v>0</v>
      </c>
      <c r="M233" s="82">
        <f t="shared" si="55"/>
        <v>0</v>
      </c>
      <c r="N233" s="82">
        <f t="shared" si="55"/>
        <v>0</v>
      </c>
      <c r="O233" s="82">
        <f t="shared" si="55"/>
        <v>-27.8</v>
      </c>
      <c r="P233" s="82">
        <f t="shared" si="55"/>
        <v>0</v>
      </c>
      <c r="Q233" s="82">
        <f t="shared" si="55"/>
        <v>203.7</v>
      </c>
      <c r="R233" s="82">
        <f t="shared" si="55"/>
        <v>0</v>
      </c>
      <c r="S233" s="97"/>
      <c r="T233" s="97"/>
    </row>
    <row r="234" customFormat="1" ht="32" customHeight="1" spans="1:20">
      <c r="A234" s="19" t="s">
        <v>96</v>
      </c>
      <c r="B234" s="19" t="s">
        <v>786</v>
      </c>
      <c r="C234" s="21" t="s">
        <v>1954</v>
      </c>
      <c r="D234" s="72">
        <v>30</v>
      </c>
      <c r="E234" s="72"/>
      <c r="F234" s="72">
        <f t="shared" ref="F234:F244" si="56">SUM(G234:P234)</f>
        <v>0</v>
      </c>
      <c r="G234" s="72"/>
      <c r="H234" s="72"/>
      <c r="I234" s="72"/>
      <c r="J234" s="72"/>
      <c r="K234" s="72"/>
      <c r="L234" s="72"/>
      <c r="M234" s="72"/>
      <c r="N234" s="72"/>
      <c r="O234" s="72"/>
      <c r="P234" s="72"/>
      <c r="Q234" s="72">
        <f t="shared" ref="Q234:Q244" si="57">D234+F234</f>
        <v>30</v>
      </c>
      <c r="R234" s="72"/>
      <c r="S234" s="22"/>
      <c r="T234" s="22"/>
    </row>
    <row r="235" customFormat="1" ht="32" customHeight="1" spans="1:20">
      <c r="A235" s="19" t="s">
        <v>96</v>
      </c>
      <c r="B235" s="19" t="s">
        <v>786</v>
      </c>
      <c r="C235" s="21" t="s">
        <v>1357</v>
      </c>
      <c r="D235" s="72">
        <v>22.5</v>
      </c>
      <c r="E235" s="72"/>
      <c r="F235" s="72">
        <f t="shared" si="56"/>
        <v>-6.5</v>
      </c>
      <c r="G235" s="72">
        <v>-6.5</v>
      </c>
      <c r="H235" s="72"/>
      <c r="I235" s="72"/>
      <c r="J235" s="72"/>
      <c r="K235" s="72"/>
      <c r="L235" s="72"/>
      <c r="M235" s="72"/>
      <c r="N235" s="72"/>
      <c r="O235" s="72"/>
      <c r="P235" s="72"/>
      <c r="Q235" s="72">
        <f t="shared" si="57"/>
        <v>16</v>
      </c>
      <c r="R235" s="72"/>
      <c r="S235" s="22"/>
      <c r="T235" s="22"/>
    </row>
    <row r="236" customFormat="1" ht="32" customHeight="1" spans="1:20">
      <c r="A236" s="19" t="s">
        <v>96</v>
      </c>
      <c r="B236" s="19" t="s">
        <v>786</v>
      </c>
      <c r="C236" s="21" t="s">
        <v>1358</v>
      </c>
      <c r="D236" s="72">
        <v>4.5</v>
      </c>
      <c r="E236" s="72"/>
      <c r="F236" s="72">
        <f t="shared" si="56"/>
        <v>-1.5</v>
      </c>
      <c r="G236" s="72">
        <v>-1.5</v>
      </c>
      <c r="H236" s="72"/>
      <c r="I236" s="72"/>
      <c r="J236" s="72"/>
      <c r="K236" s="72"/>
      <c r="L236" s="72"/>
      <c r="M236" s="72"/>
      <c r="N236" s="72"/>
      <c r="O236" s="72"/>
      <c r="P236" s="72"/>
      <c r="Q236" s="72">
        <f t="shared" si="57"/>
        <v>3</v>
      </c>
      <c r="R236" s="72"/>
      <c r="S236" s="22"/>
      <c r="T236" s="22"/>
    </row>
    <row r="237" customFormat="1" ht="32" customHeight="1" spans="1:20">
      <c r="A237" s="19" t="s">
        <v>96</v>
      </c>
      <c r="B237" s="19" t="s">
        <v>786</v>
      </c>
      <c r="C237" s="21" t="s">
        <v>1359</v>
      </c>
      <c r="D237" s="72">
        <v>9</v>
      </c>
      <c r="E237" s="72"/>
      <c r="F237" s="72">
        <f t="shared" si="56"/>
        <v>-1</v>
      </c>
      <c r="G237" s="72">
        <v>-1</v>
      </c>
      <c r="H237" s="72"/>
      <c r="I237" s="72"/>
      <c r="J237" s="72"/>
      <c r="K237" s="72"/>
      <c r="L237" s="72"/>
      <c r="M237" s="72"/>
      <c r="N237" s="72"/>
      <c r="O237" s="72"/>
      <c r="P237" s="72"/>
      <c r="Q237" s="72">
        <f t="shared" si="57"/>
        <v>8</v>
      </c>
      <c r="R237" s="72"/>
      <c r="S237" s="22"/>
      <c r="T237" s="22"/>
    </row>
    <row r="238" customFormat="1" ht="32" customHeight="1" spans="1:20">
      <c r="A238" s="19" t="s">
        <v>96</v>
      </c>
      <c r="B238" s="19" t="s">
        <v>786</v>
      </c>
      <c r="C238" s="21" t="s">
        <v>1424</v>
      </c>
      <c r="D238" s="72">
        <v>2</v>
      </c>
      <c r="E238" s="72"/>
      <c r="F238" s="72">
        <f t="shared" si="56"/>
        <v>0</v>
      </c>
      <c r="G238" s="72"/>
      <c r="H238" s="72"/>
      <c r="I238" s="72"/>
      <c r="J238" s="72"/>
      <c r="K238" s="72"/>
      <c r="L238" s="72"/>
      <c r="M238" s="72"/>
      <c r="N238" s="72"/>
      <c r="O238" s="72"/>
      <c r="P238" s="72"/>
      <c r="Q238" s="72">
        <f t="shared" si="57"/>
        <v>2</v>
      </c>
      <c r="R238" s="72"/>
      <c r="S238" s="22"/>
      <c r="T238" s="22"/>
    </row>
    <row r="239" customFormat="1" ht="32" customHeight="1" spans="1:20">
      <c r="A239" s="19" t="s">
        <v>98</v>
      </c>
      <c r="B239" s="19" t="s">
        <v>786</v>
      </c>
      <c r="C239" s="114" t="s">
        <v>1360</v>
      </c>
      <c r="D239" s="72"/>
      <c r="E239" s="72"/>
      <c r="F239" s="72">
        <f t="shared" si="56"/>
        <v>114</v>
      </c>
      <c r="G239" s="72"/>
      <c r="H239" s="72">
        <v>114</v>
      </c>
      <c r="I239" s="72"/>
      <c r="J239" s="72"/>
      <c r="K239" s="72"/>
      <c r="L239" s="72"/>
      <c r="M239" s="72"/>
      <c r="N239" s="72"/>
      <c r="O239" s="72"/>
      <c r="P239" s="72"/>
      <c r="Q239" s="72">
        <f t="shared" si="57"/>
        <v>114</v>
      </c>
      <c r="R239" s="72"/>
      <c r="S239" s="119" t="s">
        <v>1361</v>
      </c>
      <c r="T239" s="22"/>
    </row>
    <row r="240" customFormat="1" ht="32" customHeight="1" spans="1:20">
      <c r="A240" s="19" t="s">
        <v>100</v>
      </c>
      <c r="B240" s="19" t="s">
        <v>786</v>
      </c>
      <c r="C240" s="21" t="s">
        <v>1362</v>
      </c>
      <c r="D240" s="72">
        <v>4.5</v>
      </c>
      <c r="E240" s="72"/>
      <c r="F240" s="72">
        <f t="shared" si="56"/>
        <v>-0.5</v>
      </c>
      <c r="G240" s="72">
        <v>-0.5</v>
      </c>
      <c r="H240" s="72"/>
      <c r="I240" s="72"/>
      <c r="J240" s="72"/>
      <c r="K240" s="72"/>
      <c r="L240" s="72"/>
      <c r="M240" s="72"/>
      <c r="N240" s="72"/>
      <c r="O240" s="72"/>
      <c r="P240" s="72"/>
      <c r="Q240" s="72">
        <f t="shared" si="57"/>
        <v>4</v>
      </c>
      <c r="R240" s="72"/>
      <c r="S240" s="22"/>
      <c r="T240" s="22"/>
    </row>
    <row r="241" customFormat="1" ht="32" customHeight="1" spans="1:20">
      <c r="A241" s="19" t="s">
        <v>100</v>
      </c>
      <c r="B241" s="19" t="s">
        <v>786</v>
      </c>
      <c r="C241" s="115" t="s">
        <v>1363</v>
      </c>
      <c r="D241" s="72"/>
      <c r="E241" s="72"/>
      <c r="F241" s="72">
        <f t="shared" si="56"/>
        <v>2</v>
      </c>
      <c r="G241" s="72"/>
      <c r="H241" s="72"/>
      <c r="I241" s="72"/>
      <c r="J241" s="72"/>
      <c r="K241" s="72">
        <v>2</v>
      </c>
      <c r="L241" s="72"/>
      <c r="M241" s="72"/>
      <c r="N241" s="72"/>
      <c r="O241" s="72"/>
      <c r="P241" s="72"/>
      <c r="Q241" s="72">
        <f t="shared" si="57"/>
        <v>2</v>
      </c>
      <c r="R241" s="72"/>
      <c r="S241" s="22" t="s">
        <v>1364</v>
      </c>
      <c r="T241" s="22"/>
    </row>
    <row r="242" customFormat="1" ht="32" customHeight="1" spans="1:20">
      <c r="A242" s="19" t="s">
        <v>102</v>
      </c>
      <c r="B242" s="19" t="s">
        <v>786</v>
      </c>
      <c r="C242" s="21" t="s">
        <v>1955</v>
      </c>
      <c r="D242" s="72">
        <v>22.5</v>
      </c>
      <c r="E242" s="72"/>
      <c r="F242" s="72">
        <f t="shared" si="56"/>
        <v>0</v>
      </c>
      <c r="G242" s="72"/>
      <c r="H242" s="72"/>
      <c r="I242" s="72"/>
      <c r="J242" s="72"/>
      <c r="K242" s="72"/>
      <c r="L242" s="72"/>
      <c r="M242" s="72"/>
      <c r="N242" s="72"/>
      <c r="O242" s="72"/>
      <c r="P242" s="72"/>
      <c r="Q242" s="72">
        <f t="shared" si="57"/>
        <v>22.5</v>
      </c>
      <c r="R242" s="72"/>
      <c r="S242" s="22"/>
      <c r="T242" s="22"/>
    </row>
    <row r="243" customFormat="1" ht="32" customHeight="1" spans="1:20">
      <c r="A243" s="87" t="s">
        <v>106</v>
      </c>
      <c r="B243" s="87" t="s">
        <v>786</v>
      </c>
      <c r="C243" s="122" t="s">
        <v>1672</v>
      </c>
      <c r="D243" s="72"/>
      <c r="E243" s="72"/>
      <c r="F243" s="72">
        <f t="shared" si="56"/>
        <v>0</v>
      </c>
      <c r="G243" s="72"/>
      <c r="H243" s="72">
        <v>30</v>
      </c>
      <c r="I243" s="72"/>
      <c r="J243" s="72"/>
      <c r="K243" s="72"/>
      <c r="L243" s="72"/>
      <c r="M243" s="72"/>
      <c r="N243" s="72"/>
      <c r="O243" s="72">
        <v>-30</v>
      </c>
      <c r="P243" s="72"/>
      <c r="Q243" s="72">
        <f t="shared" si="57"/>
        <v>0</v>
      </c>
      <c r="R243" s="72"/>
      <c r="S243" s="22" t="s">
        <v>1956</v>
      </c>
      <c r="T243" s="22"/>
    </row>
    <row r="244" customFormat="1" ht="32" customHeight="1" spans="1:20">
      <c r="A244" s="19" t="s">
        <v>281</v>
      </c>
      <c r="B244" s="19" t="s">
        <v>786</v>
      </c>
      <c r="C244" s="21" t="s">
        <v>1306</v>
      </c>
      <c r="D244" s="72"/>
      <c r="E244" s="72"/>
      <c r="F244" s="72">
        <f t="shared" si="56"/>
        <v>2.2</v>
      </c>
      <c r="G244" s="72"/>
      <c r="H244" s="72"/>
      <c r="I244" s="72"/>
      <c r="J244" s="72"/>
      <c r="K244" s="72"/>
      <c r="L244" s="72"/>
      <c r="M244" s="72"/>
      <c r="N244" s="72"/>
      <c r="O244" s="72">
        <v>2.2</v>
      </c>
      <c r="P244" s="72"/>
      <c r="Q244" s="72">
        <f t="shared" si="57"/>
        <v>2.2</v>
      </c>
      <c r="R244" s="72"/>
      <c r="S244" s="22"/>
      <c r="T244" s="22"/>
    </row>
    <row r="245" customFormat="1" ht="32" customHeight="1" spans="1:20">
      <c r="A245" s="80" t="s">
        <v>1216</v>
      </c>
      <c r="B245" s="80" t="s">
        <v>1216</v>
      </c>
      <c r="C245" s="81" t="s">
        <v>1365</v>
      </c>
      <c r="D245" s="82">
        <f t="shared" ref="D245:R245" si="58">SUM(D246:D246)</f>
        <v>118</v>
      </c>
      <c r="E245" s="82">
        <f t="shared" si="58"/>
        <v>0</v>
      </c>
      <c r="F245" s="82">
        <f t="shared" si="58"/>
        <v>-11.8</v>
      </c>
      <c r="G245" s="82">
        <f t="shared" si="58"/>
        <v>-11.8</v>
      </c>
      <c r="H245" s="82">
        <f t="shared" si="58"/>
        <v>0</v>
      </c>
      <c r="I245" s="82">
        <f t="shared" si="58"/>
        <v>0</v>
      </c>
      <c r="J245" s="82">
        <f t="shared" si="58"/>
        <v>0</v>
      </c>
      <c r="K245" s="82">
        <f t="shared" si="58"/>
        <v>0</v>
      </c>
      <c r="L245" s="82">
        <f t="shared" si="58"/>
        <v>0</v>
      </c>
      <c r="M245" s="82">
        <f t="shared" si="58"/>
        <v>0</v>
      </c>
      <c r="N245" s="82">
        <f t="shared" si="58"/>
        <v>0</v>
      </c>
      <c r="O245" s="82">
        <f t="shared" si="58"/>
        <v>0</v>
      </c>
      <c r="P245" s="82">
        <f t="shared" si="58"/>
        <v>0</v>
      </c>
      <c r="Q245" s="82">
        <f t="shared" si="58"/>
        <v>106.2</v>
      </c>
      <c r="R245" s="82">
        <f t="shared" si="58"/>
        <v>0</v>
      </c>
      <c r="S245" s="97"/>
      <c r="T245" s="97"/>
    </row>
    <row r="246" customFormat="1" ht="32" customHeight="1" spans="1:20">
      <c r="A246" s="19" t="s">
        <v>116</v>
      </c>
      <c r="B246" s="19" t="s">
        <v>788</v>
      </c>
      <c r="C246" s="21" t="s">
        <v>1366</v>
      </c>
      <c r="D246" s="72">
        <v>118</v>
      </c>
      <c r="E246" s="72"/>
      <c r="F246" s="72">
        <f t="shared" ref="F246:F255" si="59">SUM(G246:P246)</f>
        <v>-11.8</v>
      </c>
      <c r="G246" s="72">
        <v>-11.8</v>
      </c>
      <c r="H246" s="72"/>
      <c r="I246" s="72"/>
      <c r="J246" s="72"/>
      <c r="K246" s="72"/>
      <c r="L246" s="72"/>
      <c r="M246" s="72"/>
      <c r="N246" s="72"/>
      <c r="O246" s="72"/>
      <c r="P246" s="72"/>
      <c r="Q246" s="72">
        <f t="shared" ref="Q246:Q255" si="60">D246+F246</f>
        <v>106.2</v>
      </c>
      <c r="R246" s="72"/>
      <c r="S246" s="22"/>
      <c r="T246" s="22"/>
    </row>
    <row r="247" customFormat="1" ht="32" customHeight="1" spans="1:20">
      <c r="A247" s="80" t="s">
        <v>1216</v>
      </c>
      <c r="B247" s="80" t="s">
        <v>1216</v>
      </c>
      <c r="C247" s="81" t="s">
        <v>1367</v>
      </c>
      <c r="D247" s="82">
        <f t="shared" ref="D247:R247" si="61">SUM(D248:D255)</f>
        <v>70</v>
      </c>
      <c r="E247" s="82">
        <f t="shared" si="61"/>
        <v>0</v>
      </c>
      <c r="F247" s="82">
        <f t="shared" si="61"/>
        <v>-1.5</v>
      </c>
      <c r="G247" s="82">
        <f t="shared" si="61"/>
        <v>-7</v>
      </c>
      <c r="H247" s="82">
        <f t="shared" si="61"/>
        <v>0</v>
      </c>
      <c r="I247" s="82">
        <f t="shared" si="61"/>
        <v>0</v>
      </c>
      <c r="J247" s="82">
        <f t="shared" si="61"/>
        <v>5.5</v>
      </c>
      <c r="K247" s="82">
        <f t="shared" si="61"/>
        <v>0</v>
      </c>
      <c r="L247" s="82">
        <f t="shared" si="61"/>
        <v>0</v>
      </c>
      <c r="M247" s="82">
        <f t="shared" si="61"/>
        <v>0</v>
      </c>
      <c r="N247" s="82">
        <f t="shared" si="61"/>
        <v>0</v>
      </c>
      <c r="O247" s="82">
        <f t="shared" si="61"/>
        <v>0</v>
      </c>
      <c r="P247" s="82">
        <f t="shared" si="61"/>
        <v>0</v>
      </c>
      <c r="Q247" s="82">
        <f t="shared" si="61"/>
        <v>68.5</v>
      </c>
      <c r="R247" s="82">
        <f t="shared" si="61"/>
        <v>0</v>
      </c>
      <c r="S247" s="97"/>
      <c r="T247" s="97"/>
    </row>
    <row r="248" customFormat="1" ht="32" customHeight="1" spans="1:20">
      <c r="A248" s="19" t="s">
        <v>146</v>
      </c>
      <c r="B248" s="19" t="s">
        <v>790</v>
      </c>
      <c r="C248" s="21" t="s">
        <v>1368</v>
      </c>
      <c r="D248" s="72">
        <v>8</v>
      </c>
      <c r="E248" s="72"/>
      <c r="F248" s="72">
        <f t="shared" si="59"/>
        <v>-0.5</v>
      </c>
      <c r="G248" s="72">
        <v>-0.5</v>
      </c>
      <c r="H248" s="72"/>
      <c r="I248" s="72"/>
      <c r="J248" s="72"/>
      <c r="K248" s="72"/>
      <c r="L248" s="72"/>
      <c r="M248" s="72"/>
      <c r="N248" s="72"/>
      <c r="O248" s="72"/>
      <c r="P248" s="72"/>
      <c r="Q248" s="72">
        <f t="shared" si="60"/>
        <v>7.5</v>
      </c>
      <c r="R248" s="72"/>
      <c r="S248" s="100"/>
      <c r="T248" s="100"/>
    </row>
    <row r="249" customFormat="1" ht="32" customHeight="1" spans="1:20">
      <c r="A249" s="19" t="s">
        <v>146</v>
      </c>
      <c r="B249" s="19" t="s">
        <v>790</v>
      </c>
      <c r="C249" s="21" t="s">
        <v>1369</v>
      </c>
      <c r="D249" s="85">
        <v>2</v>
      </c>
      <c r="E249" s="85"/>
      <c r="F249" s="72">
        <f t="shared" si="59"/>
        <v>-0.5</v>
      </c>
      <c r="G249" s="72">
        <v>-0.5</v>
      </c>
      <c r="H249" s="72"/>
      <c r="I249" s="72"/>
      <c r="J249" s="72"/>
      <c r="K249" s="72"/>
      <c r="L249" s="72"/>
      <c r="M249" s="72"/>
      <c r="N249" s="72"/>
      <c r="O249" s="72"/>
      <c r="P249" s="72"/>
      <c r="Q249" s="72">
        <f t="shared" si="60"/>
        <v>1.5</v>
      </c>
      <c r="R249" s="72"/>
      <c r="S249" s="99"/>
      <c r="T249" s="99"/>
    </row>
    <row r="250" customFormat="1" ht="32" customHeight="1" spans="1:20">
      <c r="A250" s="19" t="s">
        <v>146</v>
      </c>
      <c r="B250" s="19" t="s">
        <v>790</v>
      </c>
      <c r="C250" s="21" t="s">
        <v>984</v>
      </c>
      <c r="D250" s="72"/>
      <c r="E250" s="72"/>
      <c r="F250" s="72">
        <f t="shared" si="59"/>
        <v>3.5</v>
      </c>
      <c r="G250" s="72"/>
      <c r="H250" s="72"/>
      <c r="I250" s="72"/>
      <c r="J250" s="72">
        <v>3.5</v>
      </c>
      <c r="K250" s="72"/>
      <c r="L250" s="72"/>
      <c r="M250" s="72"/>
      <c r="N250" s="72"/>
      <c r="O250" s="72"/>
      <c r="P250" s="72"/>
      <c r="Q250" s="72">
        <f t="shared" si="60"/>
        <v>3.5</v>
      </c>
      <c r="R250" s="72"/>
      <c r="S250" s="100"/>
      <c r="T250" s="100"/>
    </row>
    <row r="251" customFormat="1" ht="32" customHeight="1" spans="1:20">
      <c r="A251" s="19" t="s">
        <v>146</v>
      </c>
      <c r="B251" s="19" t="s">
        <v>790</v>
      </c>
      <c r="C251" s="21" t="s">
        <v>983</v>
      </c>
      <c r="D251" s="72"/>
      <c r="E251" s="72"/>
      <c r="F251" s="72">
        <f t="shared" si="59"/>
        <v>2</v>
      </c>
      <c r="G251" s="72"/>
      <c r="H251" s="72"/>
      <c r="I251" s="72"/>
      <c r="J251" s="72">
        <v>2</v>
      </c>
      <c r="K251" s="72"/>
      <c r="L251" s="72"/>
      <c r="M251" s="72"/>
      <c r="N251" s="72"/>
      <c r="O251" s="72"/>
      <c r="P251" s="72"/>
      <c r="Q251" s="72">
        <f t="shared" si="60"/>
        <v>2</v>
      </c>
      <c r="R251" s="72"/>
      <c r="S251" s="100"/>
      <c r="T251" s="100"/>
    </row>
    <row r="252" customFormat="1" ht="32" customHeight="1" spans="1:20">
      <c r="A252" s="19" t="s">
        <v>146</v>
      </c>
      <c r="B252" s="19" t="s">
        <v>790</v>
      </c>
      <c r="C252" s="21" t="s">
        <v>1370</v>
      </c>
      <c r="D252" s="72">
        <v>5</v>
      </c>
      <c r="E252" s="72"/>
      <c r="F252" s="72">
        <f t="shared" si="59"/>
        <v>-0.5</v>
      </c>
      <c r="G252" s="72">
        <v>-0.5</v>
      </c>
      <c r="H252" s="72"/>
      <c r="I252" s="72"/>
      <c r="J252" s="72"/>
      <c r="K252" s="72"/>
      <c r="L252" s="72"/>
      <c r="M252" s="72"/>
      <c r="N252" s="72"/>
      <c r="O252" s="72"/>
      <c r="P252" s="72"/>
      <c r="Q252" s="72">
        <f t="shared" si="60"/>
        <v>4.5</v>
      </c>
      <c r="R252" s="72"/>
      <c r="S252" s="100"/>
      <c r="T252" s="100"/>
    </row>
    <row r="253" customFormat="1" ht="32" customHeight="1" spans="1:20">
      <c r="A253" s="19" t="s">
        <v>148</v>
      </c>
      <c r="B253" s="19" t="s">
        <v>790</v>
      </c>
      <c r="C253" s="21" t="s">
        <v>1371</v>
      </c>
      <c r="D253" s="72">
        <v>27</v>
      </c>
      <c r="E253" s="72"/>
      <c r="F253" s="72">
        <f t="shared" si="59"/>
        <v>-5</v>
      </c>
      <c r="G253" s="72">
        <v>-5</v>
      </c>
      <c r="H253" s="72"/>
      <c r="I253" s="72"/>
      <c r="J253" s="72"/>
      <c r="K253" s="72"/>
      <c r="L253" s="72"/>
      <c r="M253" s="72"/>
      <c r="N253" s="72"/>
      <c r="O253" s="72"/>
      <c r="P253" s="72"/>
      <c r="Q253" s="72">
        <f t="shared" si="60"/>
        <v>22</v>
      </c>
      <c r="R253" s="72"/>
      <c r="S253" s="22"/>
      <c r="T253" s="22"/>
    </row>
    <row r="254" customFormat="1" ht="32" customHeight="1" spans="1:20">
      <c r="A254" s="19" t="s">
        <v>148</v>
      </c>
      <c r="B254" s="19" t="s">
        <v>790</v>
      </c>
      <c r="C254" s="21" t="s">
        <v>1957</v>
      </c>
      <c r="D254" s="72">
        <v>25</v>
      </c>
      <c r="E254" s="72"/>
      <c r="F254" s="72">
        <f t="shared" si="59"/>
        <v>0</v>
      </c>
      <c r="G254" s="72"/>
      <c r="H254" s="72"/>
      <c r="I254" s="72"/>
      <c r="J254" s="72"/>
      <c r="K254" s="72"/>
      <c r="L254" s="72"/>
      <c r="M254" s="72"/>
      <c r="N254" s="72"/>
      <c r="O254" s="72"/>
      <c r="P254" s="72"/>
      <c r="Q254" s="72">
        <f t="shared" si="60"/>
        <v>25</v>
      </c>
      <c r="R254" s="72"/>
      <c r="S254" s="22"/>
      <c r="T254" s="22"/>
    </row>
    <row r="255" customFormat="1" ht="32" customHeight="1" spans="1:20">
      <c r="A255" s="19" t="s">
        <v>148</v>
      </c>
      <c r="B255" s="19" t="s">
        <v>790</v>
      </c>
      <c r="C255" s="21" t="s">
        <v>1372</v>
      </c>
      <c r="D255" s="72">
        <v>3</v>
      </c>
      <c r="E255" s="72"/>
      <c r="F255" s="72">
        <f t="shared" si="59"/>
        <v>-0.5</v>
      </c>
      <c r="G255" s="72">
        <v>-0.5</v>
      </c>
      <c r="H255" s="72"/>
      <c r="I255" s="72"/>
      <c r="J255" s="72"/>
      <c r="K255" s="72"/>
      <c r="L255" s="72"/>
      <c r="M255" s="72"/>
      <c r="N255" s="72"/>
      <c r="O255" s="72"/>
      <c r="P255" s="72"/>
      <c r="Q255" s="72">
        <f t="shared" si="60"/>
        <v>2.5</v>
      </c>
      <c r="R255" s="72"/>
      <c r="S255" s="22"/>
      <c r="T255" s="22"/>
    </row>
    <row r="256" customFormat="1" ht="32" customHeight="1" spans="1:20">
      <c r="A256" s="80" t="s">
        <v>1216</v>
      </c>
      <c r="B256" s="80" t="s">
        <v>1216</v>
      </c>
      <c r="C256" s="81" t="s">
        <v>1373</v>
      </c>
      <c r="D256" s="82">
        <f t="shared" ref="D256:R256" si="62">SUM(D257:D265)</f>
        <v>1302</v>
      </c>
      <c r="E256" s="82">
        <f t="shared" si="62"/>
        <v>0</v>
      </c>
      <c r="F256" s="82">
        <f t="shared" si="62"/>
        <v>-15</v>
      </c>
      <c r="G256" s="82">
        <f t="shared" si="62"/>
        <v>-130</v>
      </c>
      <c r="H256" s="82">
        <f t="shared" si="62"/>
        <v>105</v>
      </c>
      <c r="I256" s="82">
        <f t="shared" si="62"/>
        <v>0</v>
      </c>
      <c r="J256" s="82">
        <f t="shared" si="62"/>
        <v>0</v>
      </c>
      <c r="K256" s="82">
        <f t="shared" si="62"/>
        <v>10</v>
      </c>
      <c r="L256" s="82">
        <f t="shared" si="62"/>
        <v>0</v>
      </c>
      <c r="M256" s="82">
        <f t="shared" si="62"/>
        <v>0</v>
      </c>
      <c r="N256" s="82">
        <f t="shared" si="62"/>
        <v>0</v>
      </c>
      <c r="O256" s="82">
        <f t="shared" si="62"/>
        <v>0</v>
      </c>
      <c r="P256" s="82">
        <f t="shared" si="62"/>
        <v>0</v>
      </c>
      <c r="Q256" s="82">
        <f t="shared" si="62"/>
        <v>1287</v>
      </c>
      <c r="R256" s="82">
        <f t="shared" si="62"/>
        <v>0</v>
      </c>
      <c r="S256" s="97"/>
      <c r="T256" s="97"/>
    </row>
    <row r="257" customFormat="1" ht="32" customHeight="1" spans="1:20">
      <c r="A257" s="19" t="s">
        <v>169</v>
      </c>
      <c r="B257" s="19" t="s">
        <v>792</v>
      </c>
      <c r="C257" s="21" t="s">
        <v>1374</v>
      </c>
      <c r="D257" s="72">
        <v>1005</v>
      </c>
      <c r="E257" s="72"/>
      <c r="F257" s="72">
        <f t="shared" ref="F257:F265" si="63">SUM(G257:P257)</f>
        <v>-130</v>
      </c>
      <c r="G257" s="72">
        <v>-130</v>
      </c>
      <c r="H257" s="72"/>
      <c r="I257" s="72"/>
      <c r="J257" s="72"/>
      <c r="K257" s="72"/>
      <c r="L257" s="72"/>
      <c r="M257" s="72"/>
      <c r="N257" s="72"/>
      <c r="O257" s="72"/>
      <c r="P257" s="72"/>
      <c r="Q257" s="72">
        <f t="shared" ref="Q257:Q265" si="64">D257+F257</f>
        <v>875</v>
      </c>
      <c r="R257" s="72"/>
      <c r="S257" s="22"/>
      <c r="T257" s="22"/>
    </row>
    <row r="258" customFormat="1" ht="32" customHeight="1" spans="1:20">
      <c r="A258" s="87" t="s">
        <v>169</v>
      </c>
      <c r="B258" s="87" t="s">
        <v>792</v>
      </c>
      <c r="C258" s="114" t="s">
        <v>1375</v>
      </c>
      <c r="D258" s="72"/>
      <c r="E258" s="72"/>
      <c r="F258" s="72">
        <f t="shared" si="63"/>
        <v>100</v>
      </c>
      <c r="G258" s="72"/>
      <c r="H258" s="72">
        <v>100</v>
      </c>
      <c r="I258" s="72"/>
      <c r="J258" s="72"/>
      <c r="K258" s="72"/>
      <c r="L258" s="72"/>
      <c r="M258" s="72"/>
      <c r="N258" s="72"/>
      <c r="O258" s="72"/>
      <c r="P258" s="72"/>
      <c r="Q258" s="123">
        <f t="shared" si="64"/>
        <v>100</v>
      </c>
      <c r="R258" s="72"/>
      <c r="S258" s="119" t="s">
        <v>1376</v>
      </c>
      <c r="T258" s="22"/>
    </row>
    <row r="259" customFormat="1" ht="32" customHeight="1" spans="1:20">
      <c r="A259" s="19" t="s">
        <v>169</v>
      </c>
      <c r="B259" s="19" t="s">
        <v>792</v>
      </c>
      <c r="C259" s="21" t="s">
        <v>1958</v>
      </c>
      <c r="D259" s="72">
        <v>5</v>
      </c>
      <c r="E259" s="72"/>
      <c r="F259" s="72">
        <f t="shared" si="63"/>
        <v>0</v>
      </c>
      <c r="G259" s="72"/>
      <c r="H259" s="72"/>
      <c r="I259" s="72"/>
      <c r="J259" s="72"/>
      <c r="K259" s="72"/>
      <c r="L259" s="72"/>
      <c r="M259" s="72"/>
      <c r="N259" s="72"/>
      <c r="O259" s="72"/>
      <c r="P259" s="72"/>
      <c r="Q259" s="72">
        <f t="shared" si="64"/>
        <v>5</v>
      </c>
      <c r="R259" s="72"/>
      <c r="S259" s="22"/>
      <c r="T259" s="22"/>
    </row>
    <row r="260" customFormat="1" ht="32" customHeight="1" spans="1:20">
      <c r="A260" s="19" t="s">
        <v>169</v>
      </c>
      <c r="B260" s="19" t="s">
        <v>792</v>
      </c>
      <c r="C260" s="21" t="s">
        <v>1959</v>
      </c>
      <c r="D260" s="72">
        <v>50</v>
      </c>
      <c r="E260" s="72"/>
      <c r="F260" s="72">
        <f t="shared" si="63"/>
        <v>0</v>
      </c>
      <c r="G260" s="72"/>
      <c r="H260" s="72"/>
      <c r="I260" s="72"/>
      <c r="J260" s="72"/>
      <c r="K260" s="72"/>
      <c r="L260" s="72"/>
      <c r="M260" s="72"/>
      <c r="N260" s="72"/>
      <c r="O260" s="72"/>
      <c r="P260" s="72"/>
      <c r="Q260" s="72">
        <f t="shared" si="64"/>
        <v>50</v>
      </c>
      <c r="R260" s="72"/>
      <c r="S260" s="22"/>
      <c r="T260" s="22"/>
    </row>
    <row r="261" customFormat="1" ht="32" customHeight="1" spans="1:20">
      <c r="A261" s="19" t="s">
        <v>169</v>
      </c>
      <c r="B261" s="19" t="s">
        <v>792</v>
      </c>
      <c r="C261" s="21" t="s">
        <v>1960</v>
      </c>
      <c r="D261" s="72">
        <v>240</v>
      </c>
      <c r="E261" s="72"/>
      <c r="F261" s="72">
        <f t="shared" si="63"/>
        <v>0</v>
      </c>
      <c r="G261" s="72"/>
      <c r="H261" s="72"/>
      <c r="I261" s="72"/>
      <c r="J261" s="72"/>
      <c r="K261" s="72"/>
      <c r="L261" s="72"/>
      <c r="M261" s="72"/>
      <c r="N261" s="72"/>
      <c r="O261" s="72"/>
      <c r="P261" s="72"/>
      <c r="Q261" s="72">
        <f t="shared" si="64"/>
        <v>240</v>
      </c>
      <c r="R261" s="72"/>
      <c r="S261" s="108"/>
      <c r="T261" s="108"/>
    </row>
    <row r="262" customFormat="1" ht="32" customHeight="1" spans="1:20">
      <c r="A262" s="19" t="s">
        <v>169</v>
      </c>
      <c r="B262" s="19" t="s">
        <v>792</v>
      </c>
      <c r="C262" s="21" t="s">
        <v>1424</v>
      </c>
      <c r="D262" s="72">
        <v>2</v>
      </c>
      <c r="E262" s="72"/>
      <c r="F262" s="72">
        <f t="shared" si="63"/>
        <v>0</v>
      </c>
      <c r="G262" s="72"/>
      <c r="H262" s="72"/>
      <c r="I262" s="72"/>
      <c r="J262" s="72"/>
      <c r="K262" s="72"/>
      <c r="L262" s="72"/>
      <c r="M262" s="72"/>
      <c r="N262" s="72"/>
      <c r="O262" s="72"/>
      <c r="P262" s="72"/>
      <c r="Q262" s="72">
        <f t="shared" si="64"/>
        <v>2</v>
      </c>
      <c r="R262" s="72"/>
      <c r="S262" s="108"/>
      <c r="T262" s="108"/>
    </row>
    <row r="263" customFormat="1" ht="32" customHeight="1" spans="1:20">
      <c r="A263" s="19" t="s">
        <v>169</v>
      </c>
      <c r="B263" s="19" t="s">
        <v>792</v>
      </c>
      <c r="C263" s="115" t="s">
        <v>1377</v>
      </c>
      <c r="D263" s="72">
        <v>0</v>
      </c>
      <c r="E263" s="72"/>
      <c r="F263" s="72">
        <f t="shared" si="63"/>
        <v>10</v>
      </c>
      <c r="G263" s="72"/>
      <c r="H263" s="72"/>
      <c r="I263" s="72"/>
      <c r="J263" s="72"/>
      <c r="K263" s="72">
        <v>10</v>
      </c>
      <c r="L263" s="72"/>
      <c r="M263" s="72"/>
      <c r="N263" s="72"/>
      <c r="O263" s="72"/>
      <c r="P263" s="72"/>
      <c r="Q263" s="72">
        <f t="shared" si="64"/>
        <v>10</v>
      </c>
      <c r="R263" s="72"/>
      <c r="S263" s="108" t="s">
        <v>1378</v>
      </c>
      <c r="T263" s="108"/>
    </row>
    <row r="264" customFormat="1" ht="32" customHeight="1" spans="1:20">
      <c r="A264" s="87" t="s">
        <v>1961</v>
      </c>
      <c r="B264" s="87" t="s">
        <v>792</v>
      </c>
      <c r="C264" s="114" t="s">
        <v>1379</v>
      </c>
      <c r="D264" s="72"/>
      <c r="E264" s="72"/>
      <c r="F264" s="72">
        <f t="shared" si="63"/>
        <v>2</v>
      </c>
      <c r="G264" s="72"/>
      <c r="H264" s="72">
        <v>2</v>
      </c>
      <c r="I264" s="72"/>
      <c r="J264" s="72"/>
      <c r="K264" s="72"/>
      <c r="L264" s="72"/>
      <c r="M264" s="72"/>
      <c r="N264" s="72"/>
      <c r="O264" s="72"/>
      <c r="P264" s="72"/>
      <c r="Q264" s="72">
        <f t="shared" si="64"/>
        <v>2</v>
      </c>
      <c r="R264" s="72"/>
      <c r="S264" s="119" t="s">
        <v>1380</v>
      </c>
      <c r="T264" s="22"/>
    </row>
    <row r="265" customFormat="1" ht="32" customHeight="1" spans="1:20">
      <c r="A265" s="87" t="s">
        <v>308</v>
      </c>
      <c r="B265" s="87" t="s">
        <v>792</v>
      </c>
      <c r="C265" s="114" t="s">
        <v>1381</v>
      </c>
      <c r="D265" s="72"/>
      <c r="E265" s="72"/>
      <c r="F265" s="72">
        <f t="shared" si="63"/>
        <v>3</v>
      </c>
      <c r="G265" s="72"/>
      <c r="H265" s="72">
        <v>3</v>
      </c>
      <c r="I265" s="72"/>
      <c r="J265" s="72"/>
      <c r="K265" s="72"/>
      <c r="L265" s="72"/>
      <c r="M265" s="72"/>
      <c r="N265" s="72"/>
      <c r="O265" s="72"/>
      <c r="P265" s="72"/>
      <c r="Q265" s="72">
        <f t="shared" si="64"/>
        <v>3</v>
      </c>
      <c r="R265" s="72"/>
      <c r="S265" s="119" t="s">
        <v>1382</v>
      </c>
      <c r="T265" s="108"/>
    </row>
    <row r="266" customFormat="1" ht="32" customHeight="1" spans="1:20">
      <c r="A266" s="80" t="s">
        <v>1216</v>
      </c>
      <c r="B266" s="80" t="s">
        <v>1216</v>
      </c>
      <c r="C266" s="81" t="s">
        <v>1383</v>
      </c>
      <c r="D266" s="82">
        <f t="shared" ref="D266:R266" si="65">SUM(D267:D272)</f>
        <v>82</v>
      </c>
      <c r="E266" s="82">
        <f t="shared" si="65"/>
        <v>0</v>
      </c>
      <c r="F266" s="82">
        <f t="shared" si="65"/>
        <v>291.8</v>
      </c>
      <c r="G266" s="82">
        <f t="shared" si="65"/>
        <v>-8.2</v>
      </c>
      <c r="H266" s="82">
        <f t="shared" si="65"/>
        <v>0</v>
      </c>
      <c r="I266" s="82">
        <f t="shared" si="65"/>
        <v>0</v>
      </c>
      <c r="J266" s="82">
        <f t="shared" si="65"/>
        <v>0</v>
      </c>
      <c r="K266" s="82">
        <f t="shared" si="65"/>
        <v>300</v>
      </c>
      <c r="L266" s="82">
        <f t="shared" si="65"/>
        <v>0</v>
      </c>
      <c r="M266" s="82">
        <f t="shared" si="65"/>
        <v>0</v>
      </c>
      <c r="N266" s="82">
        <f t="shared" si="65"/>
        <v>0</v>
      </c>
      <c r="O266" s="82">
        <f t="shared" si="65"/>
        <v>0</v>
      </c>
      <c r="P266" s="82">
        <f t="shared" si="65"/>
        <v>0</v>
      </c>
      <c r="Q266" s="82">
        <f t="shared" si="65"/>
        <v>373.8</v>
      </c>
      <c r="R266" s="82">
        <f t="shared" si="65"/>
        <v>0</v>
      </c>
      <c r="S266" s="97"/>
      <c r="T266" s="97"/>
    </row>
    <row r="267" customFormat="1" ht="32" customHeight="1" spans="1:20">
      <c r="A267" s="19" t="s">
        <v>1962</v>
      </c>
      <c r="B267" s="19" t="s">
        <v>794</v>
      </c>
      <c r="C267" s="115" t="s">
        <v>1384</v>
      </c>
      <c r="D267" s="72"/>
      <c r="E267" s="72"/>
      <c r="F267" s="72">
        <f t="shared" ref="F267:F272" si="66">SUM(G267:P267)</f>
        <v>290</v>
      </c>
      <c r="G267" s="72"/>
      <c r="H267" s="72"/>
      <c r="I267" s="72"/>
      <c r="J267" s="72"/>
      <c r="K267" s="72">
        <v>290</v>
      </c>
      <c r="L267" s="72"/>
      <c r="M267" s="72"/>
      <c r="N267" s="72"/>
      <c r="O267" s="72"/>
      <c r="P267" s="72"/>
      <c r="Q267" s="72">
        <f t="shared" ref="Q267:Q272" si="67">D267+F267</f>
        <v>290</v>
      </c>
      <c r="R267" s="72"/>
      <c r="S267" s="110" t="s">
        <v>1385</v>
      </c>
      <c r="T267" s="125"/>
    </row>
    <row r="268" customFormat="1" ht="32" customHeight="1" spans="1:20">
      <c r="A268" s="19" t="s">
        <v>176</v>
      </c>
      <c r="B268" s="19" t="s">
        <v>794</v>
      </c>
      <c r="C268" s="21" t="s">
        <v>1386</v>
      </c>
      <c r="D268" s="72">
        <v>18</v>
      </c>
      <c r="E268" s="72"/>
      <c r="F268" s="72">
        <f t="shared" si="66"/>
        <v>-1.8</v>
      </c>
      <c r="G268" s="72">
        <v>-1.8</v>
      </c>
      <c r="H268" s="72"/>
      <c r="I268" s="72"/>
      <c r="J268" s="72"/>
      <c r="K268" s="72"/>
      <c r="L268" s="72"/>
      <c r="M268" s="72"/>
      <c r="N268" s="72"/>
      <c r="O268" s="72"/>
      <c r="P268" s="72"/>
      <c r="Q268" s="72">
        <f t="shared" si="67"/>
        <v>16.2</v>
      </c>
      <c r="R268" s="72"/>
      <c r="S268" s="22"/>
      <c r="T268" s="22"/>
    </row>
    <row r="269" customFormat="1" ht="32" customHeight="1" spans="1:20">
      <c r="A269" s="19" t="s">
        <v>176</v>
      </c>
      <c r="B269" s="19" t="s">
        <v>794</v>
      </c>
      <c r="C269" s="21" t="s">
        <v>1387</v>
      </c>
      <c r="D269" s="85">
        <v>20</v>
      </c>
      <c r="E269" s="85"/>
      <c r="F269" s="72">
        <f t="shared" si="66"/>
        <v>-4</v>
      </c>
      <c r="G269" s="72">
        <v>-4</v>
      </c>
      <c r="H269" s="72"/>
      <c r="I269" s="72"/>
      <c r="J269" s="72"/>
      <c r="K269" s="72"/>
      <c r="L269" s="72"/>
      <c r="M269" s="72"/>
      <c r="N269" s="72"/>
      <c r="O269" s="72"/>
      <c r="P269" s="72"/>
      <c r="Q269" s="72">
        <f t="shared" si="67"/>
        <v>16</v>
      </c>
      <c r="R269" s="72"/>
      <c r="S269" s="126"/>
      <c r="T269" s="126"/>
    </row>
    <row r="270" customFormat="1" ht="32" customHeight="1" spans="1:20">
      <c r="A270" s="19" t="s">
        <v>178</v>
      </c>
      <c r="B270" s="19" t="s">
        <v>794</v>
      </c>
      <c r="C270" s="21" t="s">
        <v>1388</v>
      </c>
      <c r="D270" s="72">
        <v>24</v>
      </c>
      <c r="E270" s="72"/>
      <c r="F270" s="72">
        <f t="shared" si="66"/>
        <v>-2.4</v>
      </c>
      <c r="G270" s="72">
        <v>-2.4</v>
      </c>
      <c r="H270" s="72"/>
      <c r="I270" s="72"/>
      <c r="J270" s="72"/>
      <c r="K270" s="72"/>
      <c r="L270" s="72"/>
      <c r="M270" s="72"/>
      <c r="N270" s="72"/>
      <c r="O270" s="72"/>
      <c r="P270" s="72"/>
      <c r="Q270" s="72">
        <f t="shared" si="67"/>
        <v>21.6</v>
      </c>
      <c r="R270" s="72"/>
      <c r="S270" s="22"/>
      <c r="T270" s="22"/>
    </row>
    <row r="271" customFormat="1" ht="32" customHeight="1" spans="1:20">
      <c r="A271" s="19" t="s">
        <v>182</v>
      </c>
      <c r="B271" s="19" t="s">
        <v>794</v>
      </c>
      <c r="C271" s="115" t="s">
        <v>1389</v>
      </c>
      <c r="D271" s="72"/>
      <c r="E271" s="72"/>
      <c r="F271" s="72">
        <f t="shared" si="66"/>
        <v>10</v>
      </c>
      <c r="G271" s="72"/>
      <c r="H271" s="72"/>
      <c r="I271" s="72"/>
      <c r="J271" s="72"/>
      <c r="K271" s="72">
        <v>10</v>
      </c>
      <c r="L271" s="72"/>
      <c r="M271" s="72"/>
      <c r="N271" s="72"/>
      <c r="O271" s="72"/>
      <c r="P271" s="72"/>
      <c r="Q271" s="72">
        <f t="shared" si="67"/>
        <v>10</v>
      </c>
      <c r="R271" s="72"/>
      <c r="S271" s="110" t="s">
        <v>1390</v>
      </c>
      <c r="T271" s="22"/>
    </row>
    <row r="272" customFormat="1" ht="32" customHeight="1" spans="1:20">
      <c r="A272" s="19" t="s">
        <v>182</v>
      </c>
      <c r="B272" s="19" t="s">
        <v>794</v>
      </c>
      <c r="C272" s="21" t="s">
        <v>1963</v>
      </c>
      <c r="D272" s="72">
        <v>20</v>
      </c>
      <c r="E272" s="72"/>
      <c r="F272" s="72">
        <f t="shared" si="66"/>
        <v>0</v>
      </c>
      <c r="G272" s="72"/>
      <c r="H272" s="72"/>
      <c r="I272" s="72"/>
      <c r="J272" s="72"/>
      <c r="K272" s="72"/>
      <c r="L272" s="72"/>
      <c r="M272" s="72"/>
      <c r="N272" s="72"/>
      <c r="O272" s="72"/>
      <c r="P272" s="72"/>
      <c r="Q272" s="72">
        <f t="shared" si="67"/>
        <v>20</v>
      </c>
      <c r="R272" s="72"/>
      <c r="S272" s="22"/>
      <c r="T272" s="22"/>
    </row>
    <row r="273" customFormat="1" ht="32" customHeight="1" spans="1:20">
      <c r="A273" s="80" t="s">
        <v>1216</v>
      </c>
      <c r="B273" s="80" t="s">
        <v>1216</v>
      </c>
      <c r="C273" s="81" t="s">
        <v>1391</v>
      </c>
      <c r="D273" s="82">
        <f t="shared" ref="D273:R273" si="68">SUM(D274:D281)</f>
        <v>310.7</v>
      </c>
      <c r="E273" s="82">
        <f t="shared" si="68"/>
        <v>0</v>
      </c>
      <c r="F273" s="82">
        <f t="shared" si="68"/>
        <v>42.16</v>
      </c>
      <c r="G273" s="82">
        <f t="shared" si="68"/>
        <v>-0.24</v>
      </c>
      <c r="H273" s="82">
        <f t="shared" si="68"/>
        <v>67.6</v>
      </c>
      <c r="I273" s="82">
        <f t="shared" si="68"/>
        <v>0</v>
      </c>
      <c r="J273" s="82">
        <f t="shared" si="68"/>
        <v>0</v>
      </c>
      <c r="K273" s="82">
        <f t="shared" si="68"/>
        <v>0</v>
      </c>
      <c r="L273" s="82">
        <f t="shared" si="68"/>
        <v>0</v>
      </c>
      <c r="M273" s="82">
        <f t="shared" si="68"/>
        <v>0</v>
      </c>
      <c r="N273" s="82">
        <f t="shared" si="68"/>
        <v>0</v>
      </c>
      <c r="O273" s="82">
        <f t="shared" si="68"/>
        <v>-25.2</v>
      </c>
      <c r="P273" s="82">
        <f t="shared" si="68"/>
        <v>0</v>
      </c>
      <c r="Q273" s="82">
        <f t="shared" si="68"/>
        <v>352.86</v>
      </c>
      <c r="R273" s="82">
        <f t="shared" si="68"/>
        <v>0</v>
      </c>
      <c r="S273" s="97"/>
      <c r="T273" s="97"/>
    </row>
    <row r="274" customFormat="1" ht="32" customHeight="1" spans="1:20">
      <c r="A274" s="19" t="s">
        <v>66</v>
      </c>
      <c r="B274" s="19" t="s">
        <v>796</v>
      </c>
      <c r="C274" s="21" t="s">
        <v>1392</v>
      </c>
      <c r="D274" s="72">
        <v>2</v>
      </c>
      <c r="E274" s="72"/>
      <c r="F274" s="72">
        <f t="shared" ref="F274:F281" si="69">SUM(G274:P274)</f>
        <v>-0.2</v>
      </c>
      <c r="G274" s="72">
        <v>-0.2</v>
      </c>
      <c r="H274" s="72"/>
      <c r="I274" s="72"/>
      <c r="J274" s="72"/>
      <c r="K274" s="72"/>
      <c r="L274" s="72"/>
      <c r="M274" s="72"/>
      <c r="N274" s="72"/>
      <c r="O274" s="72"/>
      <c r="P274" s="72"/>
      <c r="Q274" s="72">
        <f t="shared" ref="Q274:Q281" si="70">D274+F274</f>
        <v>1.8</v>
      </c>
      <c r="R274" s="72"/>
      <c r="S274" s="22"/>
      <c r="T274" s="22"/>
    </row>
    <row r="275" customFormat="1" ht="32" customHeight="1" spans="1:20">
      <c r="A275" s="19" t="s">
        <v>66</v>
      </c>
      <c r="B275" s="19" t="s">
        <v>796</v>
      </c>
      <c r="C275" s="21" t="s">
        <v>1964</v>
      </c>
      <c r="D275" s="72">
        <v>148.5</v>
      </c>
      <c r="E275" s="72"/>
      <c r="F275" s="72">
        <f t="shared" si="69"/>
        <v>0</v>
      </c>
      <c r="G275" s="72"/>
      <c r="H275" s="72"/>
      <c r="I275" s="72"/>
      <c r="J275" s="72"/>
      <c r="K275" s="72"/>
      <c r="L275" s="72"/>
      <c r="M275" s="72"/>
      <c r="N275" s="72"/>
      <c r="O275" s="72"/>
      <c r="P275" s="72"/>
      <c r="Q275" s="72">
        <f t="shared" si="70"/>
        <v>148.5</v>
      </c>
      <c r="R275" s="72"/>
      <c r="S275" s="22"/>
      <c r="T275" s="22"/>
    </row>
    <row r="276" customFormat="1" ht="32" customHeight="1" spans="1:20">
      <c r="A276" s="19" t="s">
        <v>66</v>
      </c>
      <c r="B276" s="19" t="s">
        <v>796</v>
      </c>
      <c r="C276" s="21" t="s">
        <v>1393</v>
      </c>
      <c r="D276" s="72">
        <v>7.2</v>
      </c>
      <c r="E276" s="72"/>
      <c r="F276" s="72">
        <f t="shared" si="69"/>
        <v>-7.2</v>
      </c>
      <c r="G276" s="72"/>
      <c r="H276" s="72"/>
      <c r="I276" s="72"/>
      <c r="J276" s="72"/>
      <c r="K276" s="72"/>
      <c r="L276" s="72"/>
      <c r="M276" s="72"/>
      <c r="N276" s="72"/>
      <c r="O276" s="72">
        <v>-7.2</v>
      </c>
      <c r="P276" s="72"/>
      <c r="Q276" s="72">
        <f t="shared" si="70"/>
        <v>0</v>
      </c>
      <c r="R276" s="72"/>
      <c r="S276" s="22"/>
      <c r="T276" s="22"/>
    </row>
    <row r="277" customFormat="1" ht="32" customHeight="1" spans="1:20">
      <c r="A277" s="19" t="s">
        <v>66</v>
      </c>
      <c r="B277" s="19" t="s">
        <v>796</v>
      </c>
      <c r="C277" s="21" t="s">
        <v>1394</v>
      </c>
      <c r="D277" s="72">
        <v>18</v>
      </c>
      <c r="E277" s="72"/>
      <c r="F277" s="72">
        <f t="shared" si="69"/>
        <v>-18</v>
      </c>
      <c r="G277" s="72"/>
      <c r="H277" s="72"/>
      <c r="I277" s="72"/>
      <c r="J277" s="72"/>
      <c r="K277" s="72"/>
      <c r="L277" s="72"/>
      <c r="M277" s="72"/>
      <c r="N277" s="72"/>
      <c r="O277" s="72">
        <v>-18</v>
      </c>
      <c r="P277" s="72"/>
      <c r="Q277" s="72">
        <f t="shared" si="70"/>
        <v>0</v>
      </c>
      <c r="R277" s="72"/>
      <c r="S277" s="22"/>
      <c r="T277" s="22"/>
    </row>
    <row r="278" customFormat="1" ht="32" customHeight="1" spans="1:20">
      <c r="A278" s="19" t="s">
        <v>66</v>
      </c>
      <c r="B278" s="19" t="s">
        <v>796</v>
      </c>
      <c r="C278" s="21" t="s">
        <v>1965</v>
      </c>
      <c r="D278" s="72">
        <v>7</v>
      </c>
      <c r="E278" s="72"/>
      <c r="F278" s="72">
        <f t="shared" si="69"/>
        <v>0</v>
      </c>
      <c r="G278" s="72"/>
      <c r="H278" s="72"/>
      <c r="I278" s="72"/>
      <c r="J278" s="72"/>
      <c r="K278" s="72"/>
      <c r="L278" s="72"/>
      <c r="M278" s="72"/>
      <c r="N278" s="72"/>
      <c r="O278" s="72"/>
      <c r="P278" s="72"/>
      <c r="Q278" s="72">
        <f t="shared" si="70"/>
        <v>7</v>
      </c>
      <c r="R278" s="72"/>
      <c r="S278" s="22"/>
      <c r="T278" s="22"/>
    </row>
    <row r="279" customFormat="1" ht="32" customHeight="1" spans="1:20">
      <c r="A279" s="19" t="s">
        <v>66</v>
      </c>
      <c r="B279" s="19" t="s">
        <v>796</v>
      </c>
      <c r="C279" s="21" t="s">
        <v>1966</v>
      </c>
      <c r="D279" s="72">
        <v>120</v>
      </c>
      <c r="E279" s="72"/>
      <c r="F279" s="72">
        <f t="shared" si="69"/>
        <v>0</v>
      </c>
      <c r="G279" s="72"/>
      <c r="H279" s="72"/>
      <c r="I279" s="72"/>
      <c r="J279" s="72"/>
      <c r="K279" s="72"/>
      <c r="L279" s="72"/>
      <c r="M279" s="72"/>
      <c r="N279" s="72"/>
      <c r="O279" s="72"/>
      <c r="P279" s="72"/>
      <c r="Q279" s="72">
        <f t="shared" si="70"/>
        <v>120</v>
      </c>
      <c r="R279" s="72"/>
      <c r="S279" s="22"/>
      <c r="T279" s="22"/>
    </row>
    <row r="280" customFormat="1" ht="32" customHeight="1" spans="1:20">
      <c r="A280" s="19" t="s">
        <v>66</v>
      </c>
      <c r="B280" s="19" t="s">
        <v>796</v>
      </c>
      <c r="C280" s="21" t="s">
        <v>1395</v>
      </c>
      <c r="D280" s="72">
        <v>8</v>
      </c>
      <c r="E280" s="72"/>
      <c r="F280" s="72">
        <f t="shared" si="69"/>
        <v>-0.04</v>
      </c>
      <c r="G280" s="72">
        <v>-0.04</v>
      </c>
      <c r="H280" s="72"/>
      <c r="I280" s="72"/>
      <c r="J280" s="72"/>
      <c r="K280" s="72"/>
      <c r="L280" s="72"/>
      <c r="M280" s="72"/>
      <c r="N280" s="72"/>
      <c r="O280" s="72"/>
      <c r="P280" s="72"/>
      <c r="Q280" s="72">
        <f t="shared" si="70"/>
        <v>7.96</v>
      </c>
      <c r="R280" s="72"/>
      <c r="S280" s="22"/>
      <c r="T280" s="22"/>
    </row>
    <row r="281" customFormat="1" ht="32" customHeight="1" spans="1:20">
      <c r="A281" s="87" t="s">
        <v>660</v>
      </c>
      <c r="B281" s="87" t="s">
        <v>796</v>
      </c>
      <c r="C281" s="114" t="s">
        <v>1396</v>
      </c>
      <c r="D281" s="72"/>
      <c r="E281" s="72"/>
      <c r="F281" s="72">
        <f t="shared" si="69"/>
        <v>67.6</v>
      </c>
      <c r="G281" s="72"/>
      <c r="H281" s="72">
        <v>67.6</v>
      </c>
      <c r="I281" s="72"/>
      <c r="J281" s="72"/>
      <c r="K281" s="72"/>
      <c r="L281" s="72"/>
      <c r="M281" s="72"/>
      <c r="N281" s="72"/>
      <c r="O281" s="72"/>
      <c r="P281" s="72"/>
      <c r="Q281" s="72">
        <f t="shared" si="70"/>
        <v>67.6</v>
      </c>
      <c r="R281" s="72"/>
      <c r="S281" s="119" t="s">
        <v>1397</v>
      </c>
      <c r="T281" s="22"/>
    </row>
    <row r="282" customFormat="1" ht="32" customHeight="1" spans="1:20">
      <c r="A282" s="80" t="s">
        <v>1216</v>
      </c>
      <c r="B282" s="80" t="s">
        <v>1216</v>
      </c>
      <c r="C282" s="81" t="s">
        <v>1398</v>
      </c>
      <c r="D282" s="82">
        <f t="shared" ref="D282:R282" si="71">SUM(D283:D290)</f>
        <v>20170.82</v>
      </c>
      <c r="E282" s="82">
        <f t="shared" si="71"/>
        <v>0</v>
      </c>
      <c r="F282" s="82">
        <f t="shared" si="71"/>
        <v>-5152.88</v>
      </c>
      <c r="G282" s="82">
        <f t="shared" si="71"/>
        <v>0</v>
      </c>
      <c r="H282" s="82">
        <f t="shared" si="71"/>
        <v>0</v>
      </c>
      <c r="I282" s="82">
        <f t="shared" si="71"/>
        <v>0</v>
      </c>
      <c r="J282" s="82">
        <f t="shared" si="71"/>
        <v>30</v>
      </c>
      <c r="K282" s="82">
        <f t="shared" si="71"/>
        <v>0</v>
      </c>
      <c r="L282" s="82">
        <f t="shared" si="71"/>
        <v>0</v>
      </c>
      <c r="M282" s="82">
        <f t="shared" si="71"/>
        <v>-5000</v>
      </c>
      <c r="N282" s="82">
        <f t="shared" si="71"/>
        <v>0</v>
      </c>
      <c r="O282" s="82">
        <f t="shared" si="71"/>
        <v>-182.88</v>
      </c>
      <c r="P282" s="82">
        <f t="shared" si="71"/>
        <v>0</v>
      </c>
      <c r="Q282" s="82">
        <f t="shared" si="71"/>
        <v>15017.94</v>
      </c>
      <c r="R282" s="82">
        <f t="shared" si="71"/>
        <v>0</v>
      </c>
      <c r="S282" s="97"/>
      <c r="T282" s="97"/>
    </row>
    <row r="283" customFormat="1" ht="32" customHeight="1" spans="1:20">
      <c r="A283" s="19" t="s">
        <v>66</v>
      </c>
      <c r="B283" s="19" t="s">
        <v>798</v>
      </c>
      <c r="C283" s="21" t="s">
        <v>1967</v>
      </c>
      <c r="D283" s="72">
        <v>7.22</v>
      </c>
      <c r="E283" s="72"/>
      <c r="F283" s="72">
        <f t="shared" ref="F283:F290" si="72">SUM(G283:P283)</f>
        <v>0</v>
      </c>
      <c r="G283" s="72"/>
      <c r="H283" s="72"/>
      <c r="I283" s="72"/>
      <c r="J283" s="72"/>
      <c r="K283" s="72"/>
      <c r="L283" s="72"/>
      <c r="M283" s="72"/>
      <c r="N283" s="72"/>
      <c r="O283" s="72"/>
      <c r="P283" s="72"/>
      <c r="Q283" s="72">
        <f t="shared" ref="Q283:Q290" si="73">D283+F283</f>
        <v>7.22</v>
      </c>
      <c r="R283" s="72"/>
      <c r="S283" s="108"/>
      <c r="T283" s="108"/>
    </row>
    <row r="284" s="52" customFormat="1" ht="32" customHeight="1" spans="1:20">
      <c r="A284" s="19" t="s">
        <v>281</v>
      </c>
      <c r="B284" s="19" t="s">
        <v>798</v>
      </c>
      <c r="C284" s="21" t="s">
        <v>1306</v>
      </c>
      <c r="D284" s="72"/>
      <c r="E284" s="72"/>
      <c r="F284" s="72">
        <f t="shared" si="72"/>
        <v>2.2</v>
      </c>
      <c r="G284" s="72"/>
      <c r="H284" s="72"/>
      <c r="I284" s="72"/>
      <c r="J284" s="72"/>
      <c r="K284" s="72"/>
      <c r="L284" s="72"/>
      <c r="M284" s="72"/>
      <c r="N284" s="72"/>
      <c r="O284" s="72">
        <v>2.2</v>
      </c>
      <c r="P284" s="72"/>
      <c r="Q284" s="72">
        <f t="shared" si="73"/>
        <v>2.2</v>
      </c>
      <c r="R284" s="72"/>
      <c r="S284" s="22"/>
      <c r="T284" s="22"/>
    </row>
    <row r="285" customFormat="1" ht="32" customHeight="1" spans="1:20">
      <c r="A285" s="19" t="s">
        <v>652</v>
      </c>
      <c r="B285" s="19" t="s">
        <v>798</v>
      </c>
      <c r="C285" s="21" t="s">
        <v>1392</v>
      </c>
      <c r="D285" s="72">
        <v>2</v>
      </c>
      <c r="E285" s="72"/>
      <c r="F285" s="72">
        <f t="shared" si="72"/>
        <v>0</v>
      </c>
      <c r="G285" s="72"/>
      <c r="H285" s="72"/>
      <c r="I285" s="72"/>
      <c r="J285" s="72"/>
      <c r="K285" s="72"/>
      <c r="L285" s="72"/>
      <c r="M285" s="72"/>
      <c r="N285" s="72"/>
      <c r="O285" s="72"/>
      <c r="P285" s="72"/>
      <c r="Q285" s="72">
        <f t="shared" si="73"/>
        <v>2</v>
      </c>
      <c r="R285" s="72"/>
      <c r="S285" s="22"/>
      <c r="T285" s="22"/>
    </row>
    <row r="286" customFormat="1" ht="32" customHeight="1" spans="1:20">
      <c r="A286" s="19" t="s">
        <v>652</v>
      </c>
      <c r="B286" s="19" t="s">
        <v>798</v>
      </c>
      <c r="C286" s="21" t="s">
        <v>1964</v>
      </c>
      <c r="D286" s="72">
        <v>57.6</v>
      </c>
      <c r="E286" s="72"/>
      <c r="F286" s="72">
        <f t="shared" si="72"/>
        <v>0</v>
      </c>
      <c r="G286" s="72"/>
      <c r="H286" s="72"/>
      <c r="I286" s="72"/>
      <c r="J286" s="72"/>
      <c r="K286" s="72"/>
      <c r="L286" s="72"/>
      <c r="M286" s="72"/>
      <c r="N286" s="72"/>
      <c r="O286" s="72"/>
      <c r="P286" s="72"/>
      <c r="Q286" s="72">
        <f t="shared" si="73"/>
        <v>57.6</v>
      </c>
      <c r="R286" s="72"/>
      <c r="S286" s="22"/>
      <c r="T286" s="22"/>
    </row>
    <row r="287" customFormat="1" ht="32" customHeight="1" spans="1:20">
      <c r="A287" s="19" t="s">
        <v>654</v>
      </c>
      <c r="B287" s="19" t="s">
        <v>798</v>
      </c>
      <c r="C287" s="124" t="s">
        <v>986</v>
      </c>
      <c r="D287" s="72">
        <v>20000</v>
      </c>
      <c r="E287" s="72"/>
      <c r="F287" s="72">
        <f t="shared" si="72"/>
        <v>-5185.08</v>
      </c>
      <c r="G287" s="72"/>
      <c r="H287" s="72"/>
      <c r="I287" s="72"/>
      <c r="J287" s="72"/>
      <c r="K287" s="72"/>
      <c r="L287" s="72"/>
      <c r="M287" s="72">
        <v>-5000</v>
      </c>
      <c r="N287" s="72"/>
      <c r="O287" s="72">
        <v>-185.08</v>
      </c>
      <c r="P287" s="72"/>
      <c r="Q287" s="72">
        <f t="shared" si="73"/>
        <v>14814.92</v>
      </c>
      <c r="R287" s="72"/>
      <c r="S287" s="22"/>
      <c r="T287" s="22"/>
    </row>
    <row r="288" customFormat="1" ht="32" customHeight="1" spans="1:20">
      <c r="A288" s="19" t="s">
        <v>654</v>
      </c>
      <c r="B288" s="19" t="s">
        <v>798</v>
      </c>
      <c r="C288" s="21" t="s">
        <v>1968</v>
      </c>
      <c r="D288" s="72">
        <v>80</v>
      </c>
      <c r="E288" s="72"/>
      <c r="F288" s="72">
        <f t="shared" si="72"/>
        <v>0</v>
      </c>
      <c r="G288" s="72"/>
      <c r="H288" s="72"/>
      <c r="I288" s="72"/>
      <c r="J288" s="72"/>
      <c r="K288" s="72"/>
      <c r="L288" s="72"/>
      <c r="M288" s="72"/>
      <c r="N288" s="72"/>
      <c r="O288" s="72"/>
      <c r="P288" s="72"/>
      <c r="Q288" s="72">
        <f t="shared" si="73"/>
        <v>80</v>
      </c>
      <c r="R288" s="72"/>
      <c r="S288" s="22"/>
      <c r="T288" s="22"/>
    </row>
    <row r="289" s="52" customFormat="1" ht="32" customHeight="1" spans="1:20">
      <c r="A289" s="19" t="s">
        <v>654</v>
      </c>
      <c r="B289" s="19" t="s">
        <v>798</v>
      </c>
      <c r="C289" s="21" t="s">
        <v>1969</v>
      </c>
      <c r="D289" s="72">
        <v>24</v>
      </c>
      <c r="E289" s="72"/>
      <c r="F289" s="72">
        <f t="shared" si="72"/>
        <v>0</v>
      </c>
      <c r="G289" s="72"/>
      <c r="H289" s="72"/>
      <c r="I289" s="72"/>
      <c r="J289" s="72"/>
      <c r="K289" s="72"/>
      <c r="L289" s="72"/>
      <c r="M289" s="72"/>
      <c r="N289" s="72"/>
      <c r="O289" s="72"/>
      <c r="P289" s="72"/>
      <c r="Q289" s="72">
        <f t="shared" si="73"/>
        <v>24</v>
      </c>
      <c r="R289" s="72"/>
      <c r="S289" s="22"/>
      <c r="T289" s="22"/>
    </row>
    <row r="290" customFormat="1" ht="32" customHeight="1" spans="1:20">
      <c r="A290" s="19" t="s">
        <v>654</v>
      </c>
      <c r="B290" s="19" t="s">
        <v>798</v>
      </c>
      <c r="C290" s="21" t="s">
        <v>987</v>
      </c>
      <c r="D290" s="72"/>
      <c r="E290" s="72"/>
      <c r="F290" s="72">
        <f t="shared" si="72"/>
        <v>30</v>
      </c>
      <c r="G290" s="72"/>
      <c r="H290" s="72"/>
      <c r="I290" s="72"/>
      <c r="J290" s="72">
        <v>30</v>
      </c>
      <c r="K290" s="72"/>
      <c r="L290" s="72"/>
      <c r="M290" s="72"/>
      <c r="N290" s="72"/>
      <c r="O290" s="72"/>
      <c r="P290" s="72"/>
      <c r="Q290" s="72">
        <f t="shared" si="73"/>
        <v>30</v>
      </c>
      <c r="R290" s="72"/>
      <c r="S290" s="22"/>
      <c r="T290" s="22"/>
    </row>
    <row r="291" customFormat="1" ht="32" customHeight="1" spans="1:20">
      <c r="A291" s="80" t="s">
        <v>1216</v>
      </c>
      <c r="B291" s="80" t="s">
        <v>1216</v>
      </c>
      <c r="C291" s="81" t="s">
        <v>1399</v>
      </c>
      <c r="D291" s="82">
        <f t="shared" ref="D291:R291" si="74">SUM(D292:D295)</f>
        <v>140.5</v>
      </c>
      <c r="E291" s="82">
        <f t="shared" si="74"/>
        <v>0</v>
      </c>
      <c r="F291" s="82">
        <f t="shared" si="74"/>
        <v>9.7</v>
      </c>
      <c r="G291" s="82">
        <f t="shared" si="74"/>
        <v>0</v>
      </c>
      <c r="H291" s="82">
        <f t="shared" si="74"/>
        <v>0</v>
      </c>
      <c r="I291" s="82">
        <f t="shared" si="74"/>
        <v>0</v>
      </c>
      <c r="J291" s="82">
        <f t="shared" si="74"/>
        <v>0</v>
      </c>
      <c r="K291" s="82">
        <f t="shared" si="74"/>
        <v>0</v>
      </c>
      <c r="L291" s="82">
        <f t="shared" si="74"/>
        <v>0</v>
      </c>
      <c r="M291" s="82">
        <f t="shared" si="74"/>
        <v>0</v>
      </c>
      <c r="N291" s="82">
        <f t="shared" si="74"/>
        <v>7.5</v>
      </c>
      <c r="O291" s="82">
        <f t="shared" si="74"/>
        <v>2.2</v>
      </c>
      <c r="P291" s="82">
        <f t="shared" si="74"/>
        <v>0</v>
      </c>
      <c r="Q291" s="82">
        <f t="shared" si="74"/>
        <v>150.2</v>
      </c>
      <c r="R291" s="82">
        <f t="shared" si="74"/>
        <v>0</v>
      </c>
      <c r="S291" s="97"/>
      <c r="T291" s="97"/>
    </row>
    <row r="292" customFormat="1" ht="32" customHeight="1" spans="1:20">
      <c r="A292" s="19" t="s">
        <v>86</v>
      </c>
      <c r="B292" s="19" t="s">
        <v>800</v>
      </c>
      <c r="C292" s="21" t="s">
        <v>1970</v>
      </c>
      <c r="D292" s="72">
        <v>58.5</v>
      </c>
      <c r="E292" s="72"/>
      <c r="F292" s="72">
        <f t="shared" ref="F292:F295" si="75">SUM(G292:P292)</f>
        <v>0</v>
      </c>
      <c r="G292" s="72"/>
      <c r="H292" s="72"/>
      <c r="I292" s="72"/>
      <c r="J292" s="72"/>
      <c r="K292" s="72"/>
      <c r="L292" s="72"/>
      <c r="M292" s="72"/>
      <c r="N292" s="72"/>
      <c r="O292" s="72"/>
      <c r="P292" s="72"/>
      <c r="Q292" s="72">
        <f t="shared" ref="Q292:Q295" si="76">D292+F292</f>
        <v>58.5</v>
      </c>
      <c r="R292" s="72"/>
      <c r="S292" s="108"/>
      <c r="T292" s="108"/>
    </row>
    <row r="293" customFormat="1" ht="32" customHeight="1" spans="1:20">
      <c r="A293" s="19" t="s">
        <v>88</v>
      </c>
      <c r="B293" s="19" t="s">
        <v>800</v>
      </c>
      <c r="C293" s="21" t="s">
        <v>1400</v>
      </c>
      <c r="D293" s="72">
        <v>72</v>
      </c>
      <c r="E293" s="72"/>
      <c r="F293" s="72">
        <f t="shared" si="75"/>
        <v>7.5</v>
      </c>
      <c r="G293" s="72"/>
      <c r="H293" s="72"/>
      <c r="I293" s="72"/>
      <c r="J293" s="72"/>
      <c r="K293" s="72"/>
      <c r="L293" s="72"/>
      <c r="M293" s="72"/>
      <c r="N293" s="72">
        <v>7.5</v>
      </c>
      <c r="O293" s="72"/>
      <c r="P293" s="72"/>
      <c r="Q293" s="72">
        <f t="shared" si="76"/>
        <v>79.5</v>
      </c>
      <c r="R293" s="72"/>
      <c r="S293" s="22"/>
      <c r="T293" s="22"/>
    </row>
    <row r="294" customFormat="1" ht="32" customHeight="1" spans="1:20">
      <c r="A294" s="19" t="s">
        <v>90</v>
      </c>
      <c r="B294" s="19" t="s">
        <v>800</v>
      </c>
      <c r="C294" s="21" t="s">
        <v>1971</v>
      </c>
      <c r="D294" s="72">
        <v>10</v>
      </c>
      <c r="E294" s="72"/>
      <c r="F294" s="72">
        <f t="shared" si="75"/>
        <v>0</v>
      </c>
      <c r="G294" s="72"/>
      <c r="H294" s="72"/>
      <c r="I294" s="72"/>
      <c r="J294" s="72"/>
      <c r="K294" s="72"/>
      <c r="L294" s="72"/>
      <c r="M294" s="72"/>
      <c r="N294" s="72"/>
      <c r="O294" s="72"/>
      <c r="P294" s="72"/>
      <c r="Q294" s="72">
        <f t="shared" si="76"/>
        <v>10</v>
      </c>
      <c r="R294" s="72"/>
      <c r="S294" s="22"/>
      <c r="T294" s="22"/>
    </row>
    <row r="295" customFormat="1" ht="32" customHeight="1" spans="1:20">
      <c r="A295" s="19" t="s">
        <v>281</v>
      </c>
      <c r="B295" s="19" t="s">
        <v>800</v>
      </c>
      <c r="C295" s="21" t="s">
        <v>1306</v>
      </c>
      <c r="D295" s="72"/>
      <c r="E295" s="72"/>
      <c r="F295" s="72">
        <f t="shared" si="75"/>
        <v>2.2</v>
      </c>
      <c r="G295" s="72"/>
      <c r="H295" s="72"/>
      <c r="I295" s="72"/>
      <c r="J295" s="72"/>
      <c r="K295" s="72"/>
      <c r="L295" s="72"/>
      <c r="M295" s="72"/>
      <c r="N295" s="72"/>
      <c r="O295" s="72">
        <v>2.2</v>
      </c>
      <c r="P295" s="72"/>
      <c r="Q295" s="72">
        <f t="shared" si="76"/>
        <v>2.2</v>
      </c>
      <c r="R295" s="72"/>
      <c r="S295" s="22"/>
      <c r="T295" s="22"/>
    </row>
    <row r="296" customFormat="1" ht="32" customHeight="1" spans="1:20">
      <c r="A296" s="80" t="s">
        <v>1216</v>
      </c>
      <c r="B296" s="80" t="s">
        <v>1216</v>
      </c>
      <c r="C296" s="81" t="s">
        <v>1401</v>
      </c>
      <c r="D296" s="82">
        <f t="shared" ref="D296:R296" si="77">SUM(D297:D298)</f>
        <v>0</v>
      </c>
      <c r="E296" s="82">
        <f t="shared" si="77"/>
        <v>0</v>
      </c>
      <c r="F296" s="82">
        <f t="shared" si="77"/>
        <v>22.68</v>
      </c>
      <c r="G296" s="82">
        <f t="shared" si="77"/>
        <v>-2.52</v>
      </c>
      <c r="H296" s="82">
        <f t="shared" si="77"/>
        <v>0</v>
      </c>
      <c r="I296" s="82">
        <f t="shared" si="77"/>
        <v>0</v>
      </c>
      <c r="J296" s="82">
        <f t="shared" si="77"/>
        <v>0</v>
      </c>
      <c r="K296" s="82">
        <f t="shared" si="77"/>
        <v>0</v>
      </c>
      <c r="L296" s="82">
        <f t="shared" si="77"/>
        <v>0</v>
      </c>
      <c r="M296" s="82">
        <f t="shared" si="77"/>
        <v>0</v>
      </c>
      <c r="N296" s="82">
        <f t="shared" si="77"/>
        <v>0</v>
      </c>
      <c r="O296" s="82">
        <f t="shared" si="77"/>
        <v>25.2</v>
      </c>
      <c r="P296" s="82">
        <f t="shared" si="77"/>
        <v>0</v>
      </c>
      <c r="Q296" s="82">
        <f t="shared" si="77"/>
        <v>22.68</v>
      </c>
      <c r="R296" s="82">
        <f t="shared" si="77"/>
        <v>0</v>
      </c>
      <c r="S296" s="97"/>
      <c r="T296" s="97"/>
    </row>
    <row r="297" customFormat="1" ht="32" customHeight="1" spans="1:20">
      <c r="A297" s="19" t="s">
        <v>66</v>
      </c>
      <c r="B297" s="19" t="s">
        <v>802</v>
      </c>
      <c r="C297" s="21" t="s">
        <v>1393</v>
      </c>
      <c r="D297" s="72"/>
      <c r="E297" s="72"/>
      <c r="F297" s="72">
        <f t="shared" ref="F297:F338" si="78">SUM(G297:P297)</f>
        <v>6.48</v>
      </c>
      <c r="G297" s="72">
        <v>-0.72</v>
      </c>
      <c r="H297" s="72"/>
      <c r="I297" s="72"/>
      <c r="J297" s="72"/>
      <c r="K297" s="72"/>
      <c r="L297" s="72"/>
      <c r="M297" s="72"/>
      <c r="N297" s="72"/>
      <c r="O297" s="72">
        <v>7.2</v>
      </c>
      <c r="P297" s="72"/>
      <c r="Q297" s="72">
        <f t="shared" ref="Q297:Q338" si="79">D297+F297</f>
        <v>6.48</v>
      </c>
      <c r="R297" s="72"/>
      <c r="S297" s="22"/>
      <c r="T297" s="22"/>
    </row>
    <row r="298" customFormat="1" ht="32" customHeight="1" spans="1:20">
      <c r="A298" s="19" t="s">
        <v>66</v>
      </c>
      <c r="B298" s="19" t="s">
        <v>802</v>
      </c>
      <c r="C298" s="21" t="s">
        <v>1394</v>
      </c>
      <c r="D298" s="72"/>
      <c r="E298" s="72"/>
      <c r="F298" s="72">
        <f t="shared" si="78"/>
        <v>16.2</v>
      </c>
      <c r="G298" s="72">
        <v>-1.8</v>
      </c>
      <c r="H298" s="72"/>
      <c r="I298" s="72"/>
      <c r="J298" s="72"/>
      <c r="K298" s="72"/>
      <c r="L298" s="72"/>
      <c r="M298" s="72"/>
      <c r="N298" s="72"/>
      <c r="O298" s="72">
        <v>18</v>
      </c>
      <c r="P298" s="72"/>
      <c r="Q298" s="72">
        <f t="shared" si="79"/>
        <v>16.2</v>
      </c>
      <c r="R298" s="72"/>
      <c r="S298" s="22"/>
      <c r="T298" s="22"/>
    </row>
    <row r="299" customFormat="1" ht="32" customHeight="1" spans="1:20">
      <c r="A299" s="80" t="s">
        <v>1216</v>
      </c>
      <c r="B299" s="80" t="s">
        <v>1216</v>
      </c>
      <c r="C299" s="81" t="s">
        <v>1402</v>
      </c>
      <c r="D299" s="82">
        <f t="shared" ref="D299:R299" si="80">SUM(D300:D338)</f>
        <v>4657.9</v>
      </c>
      <c r="E299" s="82">
        <f t="shared" si="80"/>
        <v>0</v>
      </c>
      <c r="F299" s="82">
        <f t="shared" si="80"/>
        <v>74.7047000000002</v>
      </c>
      <c r="G299" s="82">
        <f t="shared" si="80"/>
        <v>0</v>
      </c>
      <c r="H299" s="82">
        <f t="shared" si="80"/>
        <v>659.8</v>
      </c>
      <c r="I299" s="82">
        <f t="shared" si="80"/>
        <v>0</v>
      </c>
      <c r="J299" s="82">
        <f t="shared" si="80"/>
        <v>0</v>
      </c>
      <c r="K299" s="82">
        <f t="shared" si="80"/>
        <v>89</v>
      </c>
      <c r="L299" s="82">
        <f t="shared" si="80"/>
        <v>0</v>
      </c>
      <c r="M299" s="82">
        <f t="shared" si="80"/>
        <v>-12</v>
      </c>
      <c r="N299" s="82">
        <f t="shared" si="80"/>
        <v>414.4</v>
      </c>
      <c r="O299" s="82">
        <f t="shared" si="80"/>
        <v>-1076.4953</v>
      </c>
      <c r="P299" s="82">
        <f t="shared" si="80"/>
        <v>0</v>
      </c>
      <c r="Q299" s="82">
        <f t="shared" si="80"/>
        <v>4732.6047</v>
      </c>
      <c r="R299" s="82">
        <f t="shared" si="80"/>
        <v>414.4</v>
      </c>
      <c r="S299" s="97"/>
      <c r="T299" s="97"/>
    </row>
    <row r="300" customFormat="1" ht="32" customHeight="1" spans="1:20">
      <c r="A300" s="19" t="s">
        <v>281</v>
      </c>
      <c r="B300" s="19" t="s">
        <v>804</v>
      </c>
      <c r="C300" s="21" t="s">
        <v>1306</v>
      </c>
      <c r="D300" s="72"/>
      <c r="E300" s="72"/>
      <c r="F300" s="72">
        <f t="shared" si="78"/>
        <v>2.2</v>
      </c>
      <c r="G300" s="72"/>
      <c r="H300" s="72"/>
      <c r="I300" s="72"/>
      <c r="J300" s="72"/>
      <c r="K300" s="72"/>
      <c r="L300" s="72"/>
      <c r="M300" s="72"/>
      <c r="N300" s="72"/>
      <c r="O300" s="72">
        <v>2.2</v>
      </c>
      <c r="P300" s="72"/>
      <c r="Q300" s="72">
        <f t="shared" si="79"/>
        <v>2.2</v>
      </c>
      <c r="R300" s="72"/>
      <c r="S300" s="22"/>
      <c r="T300" s="22"/>
    </row>
    <row r="301" customFormat="1" ht="32" customHeight="1" spans="1:20">
      <c r="A301" s="19" t="s">
        <v>559</v>
      </c>
      <c r="B301" s="19" t="s">
        <v>804</v>
      </c>
      <c r="C301" s="21" t="s">
        <v>1972</v>
      </c>
      <c r="D301" s="72">
        <v>100</v>
      </c>
      <c r="E301" s="72"/>
      <c r="F301" s="72">
        <f t="shared" si="78"/>
        <v>0</v>
      </c>
      <c r="G301" s="72"/>
      <c r="H301" s="72"/>
      <c r="I301" s="72"/>
      <c r="J301" s="72"/>
      <c r="K301" s="72"/>
      <c r="L301" s="72"/>
      <c r="M301" s="72"/>
      <c r="N301" s="72"/>
      <c r="O301" s="72"/>
      <c r="P301" s="72"/>
      <c r="Q301" s="72">
        <f t="shared" si="79"/>
        <v>100</v>
      </c>
      <c r="R301" s="72"/>
      <c r="S301" s="22"/>
      <c r="T301" s="22"/>
    </row>
    <row r="302" customFormat="1" ht="32" customHeight="1" spans="1:20">
      <c r="A302" s="19" t="s">
        <v>559</v>
      </c>
      <c r="B302" s="19" t="s">
        <v>804</v>
      </c>
      <c r="C302" s="21" t="s">
        <v>1973</v>
      </c>
      <c r="D302" s="72">
        <v>92</v>
      </c>
      <c r="E302" s="72"/>
      <c r="F302" s="72">
        <f t="shared" si="78"/>
        <v>0</v>
      </c>
      <c r="G302" s="72"/>
      <c r="H302" s="72"/>
      <c r="I302" s="72"/>
      <c r="J302" s="72"/>
      <c r="K302" s="72"/>
      <c r="L302" s="72"/>
      <c r="M302" s="72"/>
      <c r="N302" s="72"/>
      <c r="O302" s="72"/>
      <c r="P302" s="72"/>
      <c r="Q302" s="72">
        <f t="shared" si="79"/>
        <v>92</v>
      </c>
      <c r="R302" s="72"/>
      <c r="S302" s="22"/>
      <c r="T302" s="22"/>
    </row>
    <row r="303" customFormat="1" ht="32" customHeight="1" spans="1:20">
      <c r="A303" s="19" t="s">
        <v>561</v>
      </c>
      <c r="B303" s="19" t="s">
        <v>804</v>
      </c>
      <c r="C303" s="21" t="s">
        <v>1974</v>
      </c>
      <c r="D303" s="72">
        <v>50</v>
      </c>
      <c r="E303" s="72"/>
      <c r="F303" s="72">
        <f t="shared" si="78"/>
        <v>0</v>
      </c>
      <c r="G303" s="72"/>
      <c r="H303" s="72"/>
      <c r="I303" s="72"/>
      <c r="J303" s="72"/>
      <c r="K303" s="72"/>
      <c r="L303" s="72"/>
      <c r="M303" s="72"/>
      <c r="N303" s="72"/>
      <c r="O303" s="72"/>
      <c r="P303" s="72"/>
      <c r="Q303" s="72">
        <f t="shared" si="79"/>
        <v>50</v>
      </c>
      <c r="R303" s="72"/>
      <c r="S303" s="22"/>
      <c r="T303" s="22"/>
    </row>
    <row r="304" customFormat="1" ht="32" customHeight="1" spans="1:20">
      <c r="A304" s="106" t="s">
        <v>1975</v>
      </c>
      <c r="B304" s="87" t="s">
        <v>804</v>
      </c>
      <c r="C304" s="114" t="s">
        <v>1403</v>
      </c>
      <c r="D304" s="72"/>
      <c r="E304" s="72"/>
      <c r="F304" s="72">
        <f t="shared" si="78"/>
        <v>47</v>
      </c>
      <c r="G304" s="72"/>
      <c r="H304" s="72">
        <v>47</v>
      </c>
      <c r="I304" s="72"/>
      <c r="J304" s="72"/>
      <c r="K304" s="72"/>
      <c r="L304" s="72"/>
      <c r="M304" s="72"/>
      <c r="N304" s="72"/>
      <c r="O304" s="72"/>
      <c r="P304" s="72"/>
      <c r="Q304" s="72">
        <f t="shared" si="79"/>
        <v>47</v>
      </c>
      <c r="R304" s="72"/>
      <c r="S304" s="119" t="s">
        <v>1404</v>
      </c>
      <c r="T304" s="22"/>
    </row>
    <row r="305" customFormat="1" ht="32" customHeight="1" spans="1:20">
      <c r="A305" s="87" t="s">
        <v>570</v>
      </c>
      <c r="B305" s="87" t="s">
        <v>804</v>
      </c>
      <c r="C305" s="114" t="s">
        <v>1405</v>
      </c>
      <c r="D305" s="72"/>
      <c r="E305" s="72"/>
      <c r="F305" s="72">
        <f t="shared" si="78"/>
        <v>162</v>
      </c>
      <c r="G305" s="72"/>
      <c r="H305" s="72">
        <v>162</v>
      </c>
      <c r="I305" s="72"/>
      <c r="J305" s="72"/>
      <c r="K305" s="72"/>
      <c r="L305" s="72"/>
      <c r="M305" s="72"/>
      <c r="N305" s="72"/>
      <c r="O305" s="72"/>
      <c r="P305" s="72"/>
      <c r="Q305" s="72">
        <f t="shared" si="79"/>
        <v>162</v>
      </c>
      <c r="R305" s="72"/>
      <c r="S305" s="119" t="s">
        <v>1406</v>
      </c>
      <c r="T305" s="22"/>
    </row>
    <row r="306" customFormat="1" ht="32" customHeight="1" spans="1:20">
      <c r="A306" s="19" t="s">
        <v>570</v>
      </c>
      <c r="B306" s="19" t="s">
        <v>804</v>
      </c>
      <c r="C306" s="21" t="s">
        <v>1976</v>
      </c>
      <c r="D306" s="72">
        <v>3.3</v>
      </c>
      <c r="E306" s="72"/>
      <c r="F306" s="72">
        <f t="shared" si="78"/>
        <v>0</v>
      </c>
      <c r="G306" s="72"/>
      <c r="H306" s="72"/>
      <c r="I306" s="72"/>
      <c r="J306" s="72"/>
      <c r="K306" s="72"/>
      <c r="L306" s="72"/>
      <c r="M306" s="72"/>
      <c r="N306" s="72"/>
      <c r="O306" s="72"/>
      <c r="P306" s="72"/>
      <c r="Q306" s="72">
        <f t="shared" si="79"/>
        <v>3.3</v>
      </c>
      <c r="R306" s="72"/>
      <c r="S306" s="22"/>
      <c r="T306" s="22"/>
    </row>
    <row r="307" s="59" customFormat="1" ht="32" customHeight="1" spans="1:20">
      <c r="A307" s="19" t="s">
        <v>570</v>
      </c>
      <c r="B307" s="19" t="s">
        <v>804</v>
      </c>
      <c r="C307" s="21" t="s">
        <v>1977</v>
      </c>
      <c r="D307" s="72">
        <v>30</v>
      </c>
      <c r="E307" s="72"/>
      <c r="F307" s="72">
        <f t="shared" si="78"/>
        <v>0</v>
      </c>
      <c r="G307" s="72"/>
      <c r="H307" s="72"/>
      <c r="I307" s="72"/>
      <c r="J307" s="72"/>
      <c r="K307" s="72"/>
      <c r="L307" s="72"/>
      <c r="M307" s="72"/>
      <c r="N307" s="72"/>
      <c r="O307" s="72"/>
      <c r="P307" s="72"/>
      <c r="Q307" s="72">
        <f t="shared" si="79"/>
        <v>30</v>
      </c>
      <c r="R307" s="72"/>
      <c r="S307" s="22"/>
      <c r="T307" s="22"/>
    </row>
    <row r="308" customFormat="1" ht="32" customHeight="1" spans="1:20">
      <c r="A308" s="19" t="s">
        <v>570</v>
      </c>
      <c r="B308" s="19" t="s">
        <v>804</v>
      </c>
      <c r="C308" s="21" t="s">
        <v>1978</v>
      </c>
      <c r="D308" s="72">
        <v>160</v>
      </c>
      <c r="E308" s="72"/>
      <c r="F308" s="72">
        <f t="shared" si="78"/>
        <v>0</v>
      </c>
      <c r="G308" s="72"/>
      <c r="H308" s="72"/>
      <c r="I308" s="72"/>
      <c r="J308" s="72"/>
      <c r="K308" s="72"/>
      <c r="L308" s="72"/>
      <c r="M308" s="72"/>
      <c r="N308" s="72"/>
      <c r="O308" s="72"/>
      <c r="P308" s="72"/>
      <c r="Q308" s="72">
        <f t="shared" si="79"/>
        <v>160</v>
      </c>
      <c r="R308" s="72"/>
      <c r="S308" s="22"/>
      <c r="T308" s="22"/>
    </row>
    <row r="309" customFormat="1" ht="32" customHeight="1" spans="1:20">
      <c r="A309" s="19" t="s">
        <v>570</v>
      </c>
      <c r="B309" s="19" t="s">
        <v>804</v>
      </c>
      <c r="C309" s="21" t="s">
        <v>992</v>
      </c>
      <c r="D309" s="72"/>
      <c r="E309" s="72"/>
      <c r="F309" s="72">
        <f t="shared" si="78"/>
        <v>110.3</v>
      </c>
      <c r="G309" s="72"/>
      <c r="H309" s="72"/>
      <c r="I309" s="72"/>
      <c r="J309" s="72"/>
      <c r="K309" s="72"/>
      <c r="L309" s="72"/>
      <c r="M309" s="72"/>
      <c r="N309" s="72">
        <v>110.3</v>
      </c>
      <c r="O309" s="72"/>
      <c r="P309" s="72"/>
      <c r="Q309" s="72">
        <f t="shared" si="79"/>
        <v>110.3</v>
      </c>
      <c r="R309" s="72">
        <v>110.3</v>
      </c>
      <c r="S309" s="22"/>
      <c r="T309" s="22"/>
    </row>
    <row r="310" customFormat="1" ht="32" customHeight="1" spans="1:20">
      <c r="A310" s="19" t="s">
        <v>570</v>
      </c>
      <c r="B310" s="19" t="s">
        <v>804</v>
      </c>
      <c r="C310" s="21" t="s">
        <v>993</v>
      </c>
      <c r="D310" s="72"/>
      <c r="E310" s="72"/>
      <c r="F310" s="72">
        <f t="shared" si="78"/>
        <v>304.1</v>
      </c>
      <c r="G310" s="72"/>
      <c r="H310" s="72"/>
      <c r="I310" s="72"/>
      <c r="J310" s="72"/>
      <c r="K310" s="72"/>
      <c r="L310" s="72"/>
      <c r="M310" s="72"/>
      <c r="N310" s="72">
        <v>304.1</v>
      </c>
      <c r="O310" s="72"/>
      <c r="P310" s="72"/>
      <c r="Q310" s="72">
        <f t="shared" si="79"/>
        <v>304.1</v>
      </c>
      <c r="R310" s="72">
        <v>304.1</v>
      </c>
      <c r="S310" s="22"/>
      <c r="T310" s="22"/>
    </row>
    <row r="311" customFormat="1" ht="32" customHeight="1" spans="1:20">
      <c r="A311" s="19" t="s">
        <v>570</v>
      </c>
      <c r="B311" s="19" t="s">
        <v>804</v>
      </c>
      <c r="C311" s="21" t="s">
        <v>1979</v>
      </c>
      <c r="D311" s="72">
        <v>3</v>
      </c>
      <c r="E311" s="72"/>
      <c r="F311" s="72">
        <f t="shared" si="78"/>
        <v>0</v>
      </c>
      <c r="G311" s="72"/>
      <c r="H311" s="72"/>
      <c r="I311" s="72"/>
      <c r="J311" s="72"/>
      <c r="K311" s="72"/>
      <c r="L311" s="72"/>
      <c r="M311" s="72"/>
      <c r="N311" s="72"/>
      <c r="O311" s="72"/>
      <c r="P311" s="72"/>
      <c r="Q311" s="72">
        <f t="shared" si="79"/>
        <v>3</v>
      </c>
      <c r="R311" s="72"/>
      <c r="S311" s="22"/>
      <c r="T311" s="22"/>
    </row>
    <row r="312" customFormat="1" ht="32" customHeight="1" spans="1:20">
      <c r="A312" s="19" t="s">
        <v>570</v>
      </c>
      <c r="B312" s="19" t="s">
        <v>804</v>
      </c>
      <c r="C312" s="21" t="s">
        <v>1980</v>
      </c>
      <c r="D312" s="72">
        <v>12</v>
      </c>
      <c r="E312" s="72"/>
      <c r="F312" s="72">
        <f t="shared" si="78"/>
        <v>0</v>
      </c>
      <c r="G312" s="72"/>
      <c r="H312" s="72"/>
      <c r="I312" s="72"/>
      <c r="J312" s="72"/>
      <c r="K312" s="72"/>
      <c r="L312" s="72"/>
      <c r="M312" s="72"/>
      <c r="N312" s="72"/>
      <c r="O312" s="72"/>
      <c r="P312" s="72"/>
      <c r="Q312" s="72">
        <f t="shared" si="79"/>
        <v>12</v>
      </c>
      <c r="R312" s="72"/>
      <c r="S312" s="22"/>
      <c r="T312" s="22"/>
    </row>
    <row r="313" customFormat="1" ht="32" customHeight="1" spans="1:20">
      <c r="A313" s="19" t="s">
        <v>570</v>
      </c>
      <c r="B313" s="19" t="s">
        <v>804</v>
      </c>
      <c r="C313" s="21" t="s">
        <v>1407</v>
      </c>
      <c r="D313" s="72">
        <v>0</v>
      </c>
      <c r="E313" s="72"/>
      <c r="F313" s="72">
        <f t="shared" si="78"/>
        <v>20</v>
      </c>
      <c r="G313" s="72"/>
      <c r="H313" s="72"/>
      <c r="I313" s="72"/>
      <c r="J313" s="72"/>
      <c r="K313" s="72"/>
      <c r="L313" s="72"/>
      <c r="M313" s="72"/>
      <c r="N313" s="72"/>
      <c r="O313" s="72">
        <v>20</v>
      </c>
      <c r="P313" s="72"/>
      <c r="Q313" s="72">
        <f t="shared" si="79"/>
        <v>20</v>
      </c>
      <c r="R313" s="72"/>
      <c r="S313" s="22"/>
      <c r="T313" s="22"/>
    </row>
    <row r="314" customFormat="1" ht="32" customHeight="1" spans="1:20">
      <c r="A314" s="19" t="s">
        <v>574</v>
      </c>
      <c r="B314" s="19" t="s">
        <v>804</v>
      </c>
      <c r="C314" s="21" t="s">
        <v>1981</v>
      </c>
      <c r="D314" s="72">
        <v>54</v>
      </c>
      <c r="E314" s="72"/>
      <c r="F314" s="72">
        <f t="shared" si="78"/>
        <v>0</v>
      </c>
      <c r="G314" s="72"/>
      <c r="H314" s="72"/>
      <c r="I314" s="72"/>
      <c r="J314" s="72"/>
      <c r="K314" s="72"/>
      <c r="L314" s="72"/>
      <c r="M314" s="72"/>
      <c r="N314" s="72"/>
      <c r="O314" s="72"/>
      <c r="P314" s="72"/>
      <c r="Q314" s="72">
        <f t="shared" si="79"/>
        <v>54</v>
      </c>
      <c r="R314" s="72"/>
      <c r="S314" s="22"/>
      <c r="T314" s="22"/>
    </row>
    <row r="315" customFormat="1" ht="32" customHeight="1" spans="1:20">
      <c r="A315" s="19" t="s">
        <v>576</v>
      </c>
      <c r="B315" s="19" t="s">
        <v>804</v>
      </c>
      <c r="C315" s="21" t="s">
        <v>1982</v>
      </c>
      <c r="D315" s="72">
        <v>70</v>
      </c>
      <c r="E315" s="72"/>
      <c r="F315" s="72">
        <f t="shared" si="78"/>
        <v>-62</v>
      </c>
      <c r="G315" s="72"/>
      <c r="H315" s="72"/>
      <c r="I315" s="72"/>
      <c r="J315" s="72"/>
      <c r="K315" s="72"/>
      <c r="L315" s="72"/>
      <c r="M315" s="72"/>
      <c r="N315" s="72"/>
      <c r="O315" s="72">
        <v>-62</v>
      </c>
      <c r="P315" s="72"/>
      <c r="Q315" s="72">
        <f t="shared" si="79"/>
        <v>8</v>
      </c>
      <c r="R315" s="72"/>
      <c r="S315" s="22"/>
      <c r="T315" s="22"/>
    </row>
    <row r="316" customFormat="1" ht="32" customHeight="1" spans="1:20">
      <c r="A316" s="19" t="s">
        <v>606</v>
      </c>
      <c r="B316" s="19" t="s">
        <v>804</v>
      </c>
      <c r="C316" s="21" t="s">
        <v>1982</v>
      </c>
      <c r="D316" s="72"/>
      <c r="E316" s="72"/>
      <c r="F316" s="72">
        <f t="shared" si="78"/>
        <v>62</v>
      </c>
      <c r="G316" s="72"/>
      <c r="H316" s="72"/>
      <c r="I316" s="72"/>
      <c r="J316" s="72"/>
      <c r="K316" s="72"/>
      <c r="L316" s="72"/>
      <c r="M316" s="72"/>
      <c r="N316" s="72"/>
      <c r="O316" s="72">
        <v>62</v>
      </c>
      <c r="P316" s="72"/>
      <c r="Q316" s="72">
        <f t="shared" si="79"/>
        <v>62</v>
      </c>
      <c r="R316" s="72"/>
      <c r="S316" s="22"/>
      <c r="T316" s="22"/>
    </row>
    <row r="317" customFormat="1" ht="32" customHeight="1" spans="1:20">
      <c r="A317" s="19" t="s">
        <v>576</v>
      </c>
      <c r="B317" s="19" t="s">
        <v>804</v>
      </c>
      <c r="C317" s="21" t="s">
        <v>1983</v>
      </c>
      <c r="D317" s="72">
        <v>30</v>
      </c>
      <c r="E317" s="72"/>
      <c r="F317" s="72">
        <f t="shared" si="78"/>
        <v>0</v>
      </c>
      <c r="G317" s="72"/>
      <c r="H317" s="72"/>
      <c r="I317" s="72"/>
      <c r="J317" s="72"/>
      <c r="K317" s="72"/>
      <c r="L317" s="72"/>
      <c r="M317" s="72"/>
      <c r="N317" s="72"/>
      <c r="O317" s="72"/>
      <c r="P317" s="72"/>
      <c r="Q317" s="72">
        <f t="shared" si="79"/>
        <v>30</v>
      </c>
      <c r="R317" s="72"/>
      <c r="S317" s="22"/>
      <c r="T317" s="22"/>
    </row>
    <row r="318" customFormat="1" ht="32" customHeight="1" spans="1:20">
      <c r="A318" s="19" t="s">
        <v>578</v>
      </c>
      <c r="B318" s="19" t="s">
        <v>804</v>
      </c>
      <c r="C318" s="115" t="s">
        <v>1248</v>
      </c>
      <c r="D318" s="72"/>
      <c r="E318" s="72"/>
      <c r="F318" s="72">
        <f t="shared" si="78"/>
        <v>30</v>
      </c>
      <c r="G318" s="72"/>
      <c r="H318" s="72"/>
      <c r="I318" s="72"/>
      <c r="J318" s="72"/>
      <c r="K318" s="72">
        <v>30</v>
      </c>
      <c r="L318" s="72"/>
      <c r="M318" s="72"/>
      <c r="N318" s="72"/>
      <c r="O318" s="72"/>
      <c r="P318" s="72"/>
      <c r="Q318" s="72">
        <f t="shared" si="79"/>
        <v>30</v>
      </c>
      <c r="R318" s="72"/>
      <c r="S318" s="22" t="s">
        <v>1249</v>
      </c>
      <c r="T318" s="22"/>
    </row>
    <row r="319" customFormat="1" ht="32" customHeight="1" spans="1:20">
      <c r="A319" s="19" t="s">
        <v>582</v>
      </c>
      <c r="B319" s="19" t="s">
        <v>804</v>
      </c>
      <c r="C319" s="21" t="s">
        <v>1984</v>
      </c>
      <c r="D319" s="72">
        <v>40</v>
      </c>
      <c r="E319" s="72"/>
      <c r="F319" s="72">
        <f t="shared" si="78"/>
        <v>0</v>
      </c>
      <c r="G319" s="72"/>
      <c r="H319" s="72"/>
      <c r="I319" s="72"/>
      <c r="J319" s="72"/>
      <c r="K319" s="72"/>
      <c r="L319" s="72"/>
      <c r="M319" s="72"/>
      <c r="N319" s="72"/>
      <c r="O319" s="72"/>
      <c r="P319" s="72"/>
      <c r="Q319" s="72">
        <f t="shared" si="79"/>
        <v>40</v>
      </c>
      <c r="R319" s="72"/>
      <c r="S319" s="22"/>
      <c r="T319" s="22"/>
    </row>
    <row r="320" customFormat="1" ht="32" customHeight="1" spans="1:20">
      <c r="A320" s="19" t="s">
        <v>584</v>
      </c>
      <c r="B320" s="19" t="s">
        <v>804</v>
      </c>
      <c r="C320" s="21" t="s">
        <v>1985</v>
      </c>
      <c r="D320" s="72">
        <v>200</v>
      </c>
      <c r="E320" s="72"/>
      <c r="F320" s="72">
        <f t="shared" si="78"/>
        <v>-50</v>
      </c>
      <c r="G320" s="72"/>
      <c r="H320" s="72"/>
      <c r="I320" s="72"/>
      <c r="J320" s="72"/>
      <c r="K320" s="72"/>
      <c r="L320" s="72"/>
      <c r="M320" s="72"/>
      <c r="N320" s="72"/>
      <c r="O320" s="72">
        <v>-50</v>
      </c>
      <c r="P320" s="72"/>
      <c r="Q320" s="72">
        <f t="shared" si="79"/>
        <v>150</v>
      </c>
      <c r="R320" s="72"/>
      <c r="S320" s="22"/>
      <c r="T320" s="22"/>
    </row>
    <row r="321" customFormat="1" ht="32" customHeight="1" spans="1:20">
      <c r="A321" s="19" t="s">
        <v>606</v>
      </c>
      <c r="B321" s="19" t="s">
        <v>804</v>
      </c>
      <c r="C321" s="21" t="s">
        <v>1985</v>
      </c>
      <c r="D321" s="72"/>
      <c r="E321" s="72"/>
      <c r="F321" s="72">
        <f t="shared" si="78"/>
        <v>50</v>
      </c>
      <c r="G321" s="72"/>
      <c r="H321" s="72"/>
      <c r="I321" s="72"/>
      <c r="J321" s="72"/>
      <c r="K321" s="72"/>
      <c r="L321" s="72"/>
      <c r="M321" s="72"/>
      <c r="N321" s="72"/>
      <c r="O321" s="72">
        <v>50</v>
      </c>
      <c r="P321" s="72"/>
      <c r="Q321" s="72">
        <f t="shared" si="79"/>
        <v>50</v>
      </c>
      <c r="R321" s="72"/>
      <c r="S321" s="22"/>
      <c r="T321" s="22"/>
    </row>
    <row r="322" customFormat="1" ht="32" customHeight="1" spans="1:20">
      <c r="A322" s="19" t="s">
        <v>584</v>
      </c>
      <c r="B322" s="19" t="s">
        <v>804</v>
      </c>
      <c r="C322" s="21" t="s">
        <v>1986</v>
      </c>
      <c r="D322" s="72">
        <v>50</v>
      </c>
      <c r="E322" s="72"/>
      <c r="F322" s="72">
        <f t="shared" si="78"/>
        <v>0</v>
      </c>
      <c r="G322" s="72"/>
      <c r="H322" s="72"/>
      <c r="I322" s="72"/>
      <c r="J322" s="72"/>
      <c r="K322" s="72"/>
      <c r="L322" s="72"/>
      <c r="M322" s="72"/>
      <c r="N322" s="72"/>
      <c r="O322" s="72"/>
      <c r="P322" s="72"/>
      <c r="Q322" s="72">
        <f t="shared" si="79"/>
        <v>50</v>
      </c>
      <c r="R322" s="72"/>
      <c r="S322" s="22"/>
      <c r="T322" s="22"/>
    </row>
    <row r="323" customFormat="1" ht="32" customHeight="1" spans="1:20">
      <c r="A323" s="19" t="s">
        <v>586</v>
      </c>
      <c r="B323" s="19" t="s">
        <v>804</v>
      </c>
      <c r="C323" s="21" t="s">
        <v>1987</v>
      </c>
      <c r="D323" s="72">
        <v>6.6</v>
      </c>
      <c r="E323" s="72"/>
      <c r="F323" s="72">
        <f t="shared" si="78"/>
        <v>0</v>
      </c>
      <c r="G323" s="72"/>
      <c r="H323" s="72"/>
      <c r="I323" s="72"/>
      <c r="J323" s="72"/>
      <c r="K323" s="72"/>
      <c r="L323" s="72"/>
      <c r="M323" s="72"/>
      <c r="N323" s="72"/>
      <c r="O323" s="72"/>
      <c r="P323" s="72"/>
      <c r="Q323" s="72">
        <f t="shared" si="79"/>
        <v>6.6</v>
      </c>
      <c r="R323" s="72"/>
      <c r="S323" s="22"/>
      <c r="T323" s="22"/>
    </row>
    <row r="324" customFormat="1" ht="32" customHeight="1" spans="1:20">
      <c r="A324" s="19" t="s">
        <v>586</v>
      </c>
      <c r="B324" s="19" t="s">
        <v>804</v>
      </c>
      <c r="C324" s="21" t="s">
        <v>1988</v>
      </c>
      <c r="D324" s="72">
        <v>50</v>
      </c>
      <c r="E324" s="72"/>
      <c r="F324" s="72">
        <f t="shared" si="78"/>
        <v>0</v>
      </c>
      <c r="G324" s="72"/>
      <c r="H324" s="72"/>
      <c r="I324" s="72"/>
      <c r="J324" s="72"/>
      <c r="K324" s="72"/>
      <c r="L324" s="72"/>
      <c r="M324" s="72"/>
      <c r="N324" s="72"/>
      <c r="O324" s="72"/>
      <c r="P324" s="72"/>
      <c r="Q324" s="72">
        <f t="shared" si="79"/>
        <v>50</v>
      </c>
      <c r="R324" s="72"/>
      <c r="S324" s="22"/>
      <c r="T324" s="22"/>
    </row>
    <row r="325" customFormat="1" ht="32" customHeight="1" spans="1:20">
      <c r="A325" s="19" t="s">
        <v>592</v>
      </c>
      <c r="B325" s="87" t="s">
        <v>804</v>
      </c>
      <c r="C325" s="114" t="s">
        <v>1408</v>
      </c>
      <c r="D325" s="72"/>
      <c r="E325" s="72"/>
      <c r="F325" s="72">
        <f t="shared" si="78"/>
        <v>180.8</v>
      </c>
      <c r="G325" s="72"/>
      <c r="H325" s="72">
        <v>180.8</v>
      </c>
      <c r="I325" s="72"/>
      <c r="J325" s="72"/>
      <c r="K325" s="72"/>
      <c r="L325" s="72"/>
      <c r="M325" s="72"/>
      <c r="N325" s="72"/>
      <c r="O325" s="72"/>
      <c r="P325" s="72"/>
      <c r="Q325" s="72">
        <f t="shared" si="79"/>
        <v>180.8</v>
      </c>
      <c r="R325" s="72"/>
      <c r="S325" s="119" t="s">
        <v>1409</v>
      </c>
      <c r="T325" s="22"/>
    </row>
    <row r="326" customFormat="1" ht="32" customHeight="1" spans="1:20">
      <c r="A326" s="19" t="s">
        <v>592</v>
      </c>
      <c r="B326" s="19" t="s">
        <v>804</v>
      </c>
      <c r="C326" s="21" t="s">
        <v>1989</v>
      </c>
      <c r="D326" s="72">
        <v>200</v>
      </c>
      <c r="E326" s="72"/>
      <c r="F326" s="72">
        <f t="shared" si="78"/>
        <v>0</v>
      </c>
      <c r="G326" s="72"/>
      <c r="H326" s="72"/>
      <c r="I326" s="72"/>
      <c r="J326" s="72"/>
      <c r="K326" s="72"/>
      <c r="L326" s="72"/>
      <c r="M326" s="72"/>
      <c r="N326" s="72"/>
      <c r="O326" s="72"/>
      <c r="P326" s="72"/>
      <c r="Q326" s="72">
        <f t="shared" si="79"/>
        <v>200</v>
      </c>
      <c r="R326" s="72"/>
      <c r="S326" s="22"/>
      <c r="T326" s="22"/>
    </row>
    <row r="327" customFormat="1" ht="32" customHeight="1" spans="1:20">
      <c r="A327" s="19" t="s">
        <v>1990</v>
      </c>
      <c r="B327" s="19" t="s">
        <v>804</v>
      </c>
      <c r="C327" s="21" t="s">
        <v>1991</v>
      </c>
      <c r="D327" s="72">
        <v>50</v>
      </c>
      <c r="E327" s="72"/>
      <c r="F327" s="72">
        <f t="shared" si="78"/>
        <v>0</v>
      </c>
      <c r="G327" s="72"/>
      <c r="H327" s="72"/>
      <c r="I327" s="72"/>
      <c r="J327" s="72"/>
      <c r="K327" s="72"/>
      <c r="L327" s="72"/>
      <c r="M327" s="72"/>
      <c r="N327" s="72"/>
      <c r="O327" s="72"/>
      <c r="P327" s="72"/>
      <c r="Q327" s="72">
        <f t="shared" si="79"/>
        <v>50</v>
      </c>
      <c r="R327" s="72"/>
      <c r="S327" s="22"/>
      <c r="T327" s="22"/>
    </row>
    <row r="328" customFormat="1" ht="32" customHeight="1" spans="1:20">
      <c r="A328" s="19" t="s">
        <v>595</v>
      </c>
      <c r="B328" s="19" t="s">
        <v>804</v>
      </c>
      <c r="C328" s="21" t="s">
        <v>991</v>
      </c>
      <c r="D328" s="72">
        <v>24</v>
      </c>
      <c r="E328" s="72"/>
      <c r="F328" s="72">
        <f t="shared" si="78"/>
        <v>-12</v>
      </c>
      <c r="G328" s="72"/>
      <c r="H328" s="72"/>
      <c r="I328" s="72"/>
      <c r="J328" s="72"/>
      <c r="K328" s="72"/>
      <c r="L328" s="72"/>
      <c r="M328" s="72">
        <v>-12</v>
      </c>
      <c r="N328" s="72"/>
      <c r="O328" s="72"/>
      <c r="P328" s="72"/>
      <c r="Q328" s="72">
        <f t="shared" si="79"/>
        <v>12</v>
      </c>
      <c r="R328" s="72"/>
      <c r="S328" s="22"/>
      <c r="T328" s="22"/>
    </row>
    <row r="329" customFormat="1" ht="32" customHeight="1" spans="1:20">
      <c r="A329" s="19" t="s">
        <v>597</v>
      </c>
      <c r="B329" s="19" t="s">
        <v>804</v>
      </c>
      <c r="C329" s="21" t="s">
        <v>1992</v>
      </c>
      <c r="D329" s="72">
        <v>335</v>
      </c>
      <c r="E329" s="72"/>
      <c r="F329" s="72">
        <f t="shared" si="78"/>
        <v>0</v>
      </c>
      <c r="G329" s="72"/>
      <c r="H329" s="72"/>
      <c r="I329" s="72"/>
      <c r="J329" s="72"/>
      <c r="K329" s="72"/>
      <c r="L329" s="72"/>
      <c r="M329" s="72"/>
      <c r="N329" s="72"/>
      <c r="O329" s="72"/>
      <c r="P329" s="72"/>
      <c r="Q329" s="72">
        <f t="shared" si="79"/>
        <v>335</v>
      </c>
      <c r="R329" s="72"/>
      <c r="S329" s="22"/>
      <c r="T329" s="22"/>
    </row>
    <row r="330" customFormat="1" ht="32" customHeight="1" spans="1:20">
      <c r="A330" s="19" t="s">
        <v>597</v>
      </c>
      <c r="B330" s="19" t="s">
        <v>804</v>
      </c>
      <c r="C330" s="21" t="s">
        <v>1993</v>
      </c>
      <c r="D330" s="72">
        <v>5</v>
      </c>
      <c r="E330" s="72"/>
      <c r="F330" s="72">
        <f t="shared" si="78"/>
        <v>0</v>
      </c>
      <c r="G330" s="72"/>
      <c r="H330" s="72"/>
      <c r="I330" s="72"/>
      <c r="J330" s="72"/>
      <c r="K330" s="72"/>
      <c r="L330" s="72"/>
      <c r="M330" s="72"/>
      <c r="N330" s="72"/>
      <c r="O330" s="72"/>
      <c r="P330" s="72"/>
      <c r="Q330" s="72">
        <f t="shared" si="79"/>
        <v>5</v>
      </c>
      <c r="R330" s="72"/>
      <c r="S330" s="22"/>
      <c r="T330" s="22"/>
    </row>
    <row r="331" customFormat="1" ht="32" customHeight="1" spans="1:20">
      <c r="A331" s="19" t="s">
        <v>599</v>
      </c>
      <c r="B331" s="19" t="s">
        <v>804</v>
      </c>
      <c r="C331" s="21" t="s">
        <v>1994</v>
      </c>
      <c r="D331" s="72">
        <v>85</v>
      </c>
      <c r="E331" s="72"/>
      <c r="F331" s="72">
        <f t="shared" si="78"/>
        <v>0</v>
      </c>
      <c r="G331" s="72"/>
      <c r="H331" s="72"/>
      <c r="I331" s="72"/>
      <c r="J331" s="72"/>
      <c r="K331" s="72"/>
      <c r="L331" s="72"/>
      <c r="M331" s="72"/>
      <c r="N331" s="72"/>
      <c r="O331" s="72"/>
      <c r="P331" s="72"/>
      <c r="Q331" s="72">
        <f t="shared" si="79"/>
        <v>85</v>
      </c>
      <c r="R331" s="72"/>
      <c r="S331" s="22"/>
      <c r="T331" s="22"/>
    </row>
    <row r="332" customFormat="1" ht="32" customHeight="1" spans="1:20">
      <c r="A332" s="19" t="s">
        <v>599</v>
      </c>
      <c r="B332" s="19" t="s">
        <v>804</v>
      </c>
      <c r="C332" s="21" t="s">
        <v>1995</v>
      </c>
      <c r="D332" s="72">
        <v>8</v>
      </c>
      <c r="E332" s="72"/>
      <c r="F332" s="72">
        <f t="shared" si="78"/>
        <v>0</v>
      </c>
      <c r="G332" s="72"/>
      <c r="H332" s="72"/>
      <c r="I332" s="72"/>
      <c r="J332" s="72"/>
      <c r="K332" s="72"/>
      <c r="L332" s="72"/>
      <c r="M332" s="72"/>
      <c r="N332" s="72"/>
      <c r="O332" s="72"/>
      <c r="P332" s="72"/>
      <c r="Q332" s="72">
        <f t="shared" si="79"/>
        <v>8</v>
      </c>
      <c r="R332" s="72"/>
      <c r="S332" s="22"/>
      <c r="T332" s="22"/>
    </row>
    <row r="333" customFormat="1" ht="32" customHeight="1" spans="1:20">
      <c r="A333" s="19" t="s">
        <v>601</v>
      </c>
      <c r="B333" s="87" t="s">
        <v>804</v>
      </c>
      <c r="C333" s="114" t="s">
        <v>1410</v>
      </c>
      <c r="D333" s="72"/>
      <c r="E333" s="72"/>
      <c r="F333" s="72">
        <f t="shared" si="78"/>
        <v>165</v>
      </c>
      <c r="G333" s="72"/>
      <c r="H333" s="72">
        <v>165</v>
      </c>
      <c r="I333" s="72"/>
      <c r="J333" s="72"/>
      <c r="K333" s="72"/>
      <c r="L333" s="72"/>
      <c r="M333" s="72"/>
      <c r="N333" s="72"/>
      <c r="O333" s="72"/>
      <c r="P333" s="72"/>
      <c r="Q333" s="72">
        <f t="shared" si="79"/>
        <v>165</v>
      </c>
      <c r="R333" s="72"/>
      <c r="S333" s="119" t="s">
        <v>1411</v>
      </c>
      <c r="T333" s="22"/>
    </row>
    <row r="334" customFormat="1" ht="32" customHeight="1" spans="1:20">
      <c r="A334" s="19" t="s">
        <v>601</v>
      </c>
      <c r="B334" s="87" t="s">
        <v>804</v>
      </c>
      <c r="C334" s="114" t="s">
        <v>1412</v>
      </c>
      <c r="D334" s="72"/>
      <c r="E334" s="72"/>
      <c r="F334" s="72">
        <f t="shared" si="78"/>
        <v>6</v>
      </c>
      <c r="G334" s="72"/>
      <c r="H334" s="72">
        <v>6</v>
      </c>
      <c r="I334" s="72"/>
      <c r="J334" s="72"/>
      <c r="K334" s="72"/>
      <c r="L334" s="72"/>
      <c r="M334" s="72"/>
      <c r="N334" s="72"/>
      <c r="O334" s="72"/>
      <c r="P334" s="72"/>
      <c r="Q334" s="72">
        <f t="shared" si="79"/>
        <v>6</v>
      </c>
      <c r="R334" s="72"/>
      <c r="S334" s="119" t="s">
        <v>1413</v>
      </c>
      <c r="T334" s="22"/>
    </row>
    <row r="335" customFormat="1" ht="32" customHeight="1" spans="1:20">
      <c r="A335" s="19" t="s">
        <v>601</v>
      </c>
      <c r="B335" s="87" t="s">
        <v>804</v>
      </c>
      <c r="C335" s="115" t="s">
        <v>1414</v>
      </c>
      <c r="D335" s="72"/>
      <c r="E335" s="72"/>
      <c r="F335" s="72">
        <f t="shared" si="78"/>
        <v>59</v>
      </c>
      <c r="G335" s="72"/>
      <c r="H335" s="72"/>
      <c r="I335" s="72"/>
      <c r="J335" s="72"/>
      <c r="K335" s="72">
        <v>59</v>
      </c>
      <c r="L335" s="72"/>
      <c r="M335" s="72"/>
      <c r="N335" s="72"/>
      <c r="O335" s="72"/>
      <c r="P335" s="72"/>
      <c r="Q335" s="72">
        <f t="shared" si="79"/>
        <v>59</v>
      </c>
      <c r="R335" s="72"/>
      <c r="S335" s="119" t="s">
        <v>1415</v>
      </c>
      <c r="T335" s="22"/>
    </row>
    <row r="336" customFormat="1" ht="32" customHeight="1" spans="1:20">
      <c r="A336" s="19" t="s">
        <v>606</v>
      </c>
      <c r="B336" s="19" t="s">
        <v>804</v>
      </c>
      <c r="C336" s="21" t="s">
        <v>1416</v>
      </c>
      <c r="D336" s="72">
        <v>3000</v>
      </c>
      <c r="E336" s="72"/>
      <c r="F336" s="72">
        <f t="shared" si="78"/>
        <v>-1098.6953</v>
      </c>
      <c r="G336" s="72"/>
      <c r="H336" s="72"/>
      <c r="I336" s="72"/>
      <c r="J336" s="72"/>
      <c r="K336" s="72"/>
      <c r="L336" s="72"/>
      <c r="M336" s="72"/>
      <c r="N336" s="72"/>
      <c r="O336" s="72">
        <f>-1071.0373-12.6176-0.29-14.7504</f>
        <v>-1098.6953</v>
      </c>
      <c r="P336" s="72"/>
      <c r="Q336" s="72">
        <f t="shared" si="79"/>
        <v>1901.3047</v>
      </c>
      <c r="R336" s="72"/>
      <c r="S336" s="127"/>
      <c r="T336" s="127"/>
    </row>
    <row r="337" customFormat="1" ht="32" customHeight="1" spans="1:20">
      <c r="A337" s="87" t="s">
        <v>1996</v>
      </c>
      <c r="B337" s="87" t="s">
        <v>804</v>
      </c>
      <c r="C337" s="21" t="s">
        <v>1417</v>
      </c>
      <c r="D337" s="72"/>
      <c r="E337" s="72"/>
      <c r="F337" s="72">
        <f t="shared" si="78"/>
        <v>70</v>
      </c>
      <c r="G337" s="72"/>
      <c r="H337" s="72">
        <v>70</v>
      </c>
      <c r="I337" s="72"/>
      <c r="J337" s="72"/>
      <c r="K337" s="72"/>
      <c r="L337" s="72"/>
      <c r="M337" s="72"/>
      <c r="N337" s="72"/>
      <c r="O337" s="72"/>
      <c r="P337" s="72"/>
      <c r="Q337" s="72">
        <f t="shared" si="79"/>
        <v>70</v>
      </c>
      <c r="R337" s="72"/>
      <c r="S337" s="128" t="s">
        <v>1418</v>
      </c>
      <c r="T337" s="22"/>
    </row>
    <row r="338" customFormat="1" ht="32" customHeight="1" spans="1:20">
      <c r="A338" s="87" t="s">
        <v>1997</v>
      </c>
      <c r="B338" s="87" t="s">
        <v>804</v>
      </c>
      <c r="C338" s="114" t="s">
        <v>1405</v>
      </c>
      <c r="D338" s="72"/>
      <c r="E338" s="72"/>
      <c r="F338" s="72">
        <f t="shared" si="78"/>
        <v>29</v>
      </c>
      <c r="G338" s="72"/>
      <c r="H338" s="72">
        <v>29</v>
      </c>
      <c r="I338" s="72"/>
      <c r="J338" s="72"/>
      <c r="K338" s="72"/>
      <c r="L338" s="72"/>
      <c r="M338" s="72"/>
      <c r="N338" s="72"/>
      <c r="O338" s="72"/>
      <c r="P338" s="72"/>
      <c r="Q338" s="72">
        <f t="shared" si="79"/>
        <v>29</v>
      </c>
      <c r="R338" s="72"/>
      <c r="S338" s="119" t="s">
        <v>1406</v>
      </c>
      <c r="T338" s="22"/>
    </row>
    <row r="339" customFormat="1" ht="32" customHeight="1" spans="1:20">
      <c r="A339" s="80" t="s">
        <v>1216</v>
      </c>
      <c r="B339" s="80" t="s">
        <v>1216</v>
      </c>
      <c r="C339" s="81" t="s">
        <v>1419</v>
      </c>
      <c r="D339" s="82">
        <f t="shared" ref="D339:R339" si="81">SUM(D340:D366)</f>
        <v>9618.8</v>
      </c>
      <c r="E339" s="82">
        <f t="shared" si="81"/>
        <v>0</v>
      </c>
      <c r="F339" s="82">
        <f t="shared" si="81"/>
        <v>286.03</v>
      </c>
      <c r="G339" s="82">
        <f t="shared" si="81"/>
        <v>-963</v>
      </c>
      <c r="H339" s="82">
        <f t="shared" si="81"/>
        <v>546.49</v>
      </c>
      <c r="I339" s="82">
        <f t="shared" si="81"/>
        <v>0</v>
      </c>
      <c r="J339" s="82">
        <f t="shared" si="81"/>
        <v>17.4</v>
      </c>
      <c r="K339" s="82">
        <f t="shared" si="81"/>
        <v>2847.1195</v>
      </c>
      <c r="L339" s="82">
        <f t="shared" si="81"/>
        <v>0</v>
      </c>
      <c r="M339" s="82">
        <f t="shared" si="81"/>
        <v>-2307.7995</v>
      </c>
      <c r="N339" s="82">
        <f t="shared" si="81"/>
        <v>92</v>
      </c>
      <c r="O339" s="82">
        <f t="shared" si="81"/>
        <v>53.82</v>
      </c>
      <c r="P339" s="82">
        <f t="shared" si="81"/>
        <v>0</v>
      </c>
      <c r="Q339" s="82">
        <f t="shared" si="81"/>
        <v>9904.83</v>
      </c>
      <c r="R339" s="82">
        <f t="shared" si="81"/>
        <v>0</v>
      </c>
      <c r="S339" s="97"/>
      <c r="T339" s="97"/>
    </row>
    <row r="340" customFormat="1" ht="32" customHeight="1" spans="1:20">
      <c r="A340" s="19" t="s">
        <v>321</v>
      </c>
      <c r="B340" s="19" t="s">
        <v>806</v>
      </c>
      <c r="C340" s="21" t="s">
        <v>1998</v>
      </c>
      <c r="D340" s="85">
        <v>50</v>
      </c>
      <c r="E340" s="85"/>
      <c r="F340" s="72">
        <f t="shared" ref="F340:F366" si="82">SUM(G340:P340)</f>
        <v>0</v>
      </c>
      <c r="G340" s="72"/>
      <c r="H340" s="72"/>
      <c r="I340" s="72"/>
      <c r="J340" s="72"/>
      <c r="K340" s="72"/>
      <c r="L340" s="72"/>
      <c r="M340" s="72"/>
      <c r="N340" s="72"/>
      <c r="O340" s="72"/>
      <c r="P340" s="72"/>
      <c r="Q340" s="72">
        <f t="shared" ref="Q340:Q366" si="83">D340+F340</f>
        <v>50</v>
      </c>
      <c r="R340" s="72"/>
      <c r="S340" s="129"/>
      <c r="T340" s="130"/>
    </row>
    <row r="341" customFormat="1" ht="32" customHeight="1" spans="1:20">
      <c r="A341" s="106" t="s">
        <v>321</v>
      </c>
      <c r="B341" s="87" t="s">
        <v>806</v>
      </c>
      <c r="C341" s="21" t="s">
        <v>1420</v>
      </c>
      <c r="D341" s="72"/>
      <c r="E341" s="72"/>
      <c r="F341" s="72">
        <f t="shared" si="82"/>
        <v>225.67</v>
      </c>
      <c r="G341" s="72"/>
      <c r="H341" s="72">
        <v>225.67</v>
      </c>
      <c r="I341" s="72"/>
      <c r="J341" s="72"/>
      <c r="K341" s="72"/>
      <c r="L341" s="72"/>
      <c r="M341" s="72"/>
      <c r="N341" s="72"/>
      <c r="O341" s="72"/>
      <c r="P341" s="72"/>
      <c r="Q341" s="72">
        <f t="shared" si="83"/>
        <v>225.67</v>
      </c>
      <c r="R341" s="72"/>
      <c r="S341" s="22" t="s">
        <v>1421</v>
      </c>
      <c r="T341" s="131"/>
    </row>
    <row r="342" customFormat="1" ht="32" customHeight="1" spans="1:20">
      <c r="A342" s="106" t="s">
        <v>321</v>
      </c>
      <c r="B342" s="87" t="s">
        <v>806</v>
      </c>
      <c r="C342" s="114" t="s">
        <v>1420</v>
      </c>
      <c r="D342" s="72"/>
      <c r="E342" s="72"/>
      <c r="F342" s="72">
        <f t="shared" si="82"/>
        <v>1.8</v>
      </c>
      <c r="G342" s="72"/>
      <c r="H342" s="72">
        <v>1.8</v>
      </c>
      <c r="I342" s="72"/>
      <c r="J342" s="72"/>
      <c r="K342" s="72"/>
      <c r="L342" s="72"/>
      <c r="M342" s="72"/>
      <c r="N342" s="72"/>
      <c r="O342" s="72"/>
      <c r="P342" s="72"/>
      <c r="Q342" s="72">
        <f t="shared" si="83"/>
        <v>1.8</v>
      </c>
      <c r="R342" s="72"/>
      <c r="S342" s="119" t="s">
        <v>1422</v>
      </c>
      <c r="T342" s="131"/>
    </row>
    <row r="343" customFormat="1" ht="32" customHeight="1" spans="1:20">
      <c r="A343" s="19" t="s">
        <v>321</v>
      </c>
      <c r="B343" s="19" t="s">
        <v>806</v>
      </c>
      <c r="C343" s="21" t="s">
        <v>1999</v>
      </c>
      <c r="D343" s="72">
        <v>18.3</v>
      </c>
      <c r="E343" s="72"/>
      <c r="F343" s="72">
        <f t="shared" si="82"/>
        <v>0</v>
      </c>
      <c r="G343" s="72"/>
      <c r="H343" s="72"/>
      <c r="I343" s="72"/>
      <c r="J343" s="72"/>
      <c r="K343" s="72"/>
      <c r="L343" s="72"/>
      <c r="M343" s="72"/>
      <c r="N343" s="72"/>
      <c r="O343" s="72"/>
      <c r="P343" s="72"/>
      <c r="Q343" s="72">
        <f t="shared" si="83"/>
        <v>18.3</v>
      </c>
      <c r="R343" s="72"/>
      <c r="S343" s="22"/>
      <c r="T343" s="22"/>
    </row>
    <row r="344" customFormat="1" ht="32" customHeight="1" spans="1:20">
      <c r="A344" s="19" t="s">
        <v>321</v>
      </c>
      <c r="B344" s="19" t="s">
        <v>806</v>
      </c>
      <c r="C344" s="21" t="s">
        <v>1423</v>
      </c>
      <c r="D344" s="72">
        <v>108.5</v>
      </c>
      <c r="E344" s="72"/>
      <c r="F344" s="72">
        <f t="shared" si="82"/>
        <v>-7</v>
      </c>
      <c r="G344" s="72">
        <v>-7</v>
      </c>
      <c r="H344" s="72"/>
      <c r="I344" s="72"/>
      <c r="J344" s="72"/>
      <c r="K344" s="72"/>
      <c r="L344" s="72"/>
      <c r="M344" s="72"/>
      <c r="N344" s="72"/>
      <c r="O344" s="72"/>
      <c r="P344" s="72"/>
      <c r="Q344" s="72">
        <f t="shared" si="83"/>
        <v>101.5</v>
      </c>
      <c r="R344" s="72"/>
      <c r="S344" s="22"/>
      <c r="T344" s="22"/>
    </row>
    <row r="345" customFormat="1" ht="32" customHeight="1" spans="1:20">
      <c r="A345" s="19" t="s">
        <v>321</v>
      </c>
      <c r="B345" s="19" t="s">
        <v>806</v>
      </c>
      <c r="C345" s="21" t="s">
        <v>2000</v>
      </c>
      <c r="D345" s="72">
        <v>8</v>
      </c>
      <c r="E345" s="72"/>
      <c r="F345" s="72">
        <f t="shared" si="82"/>
        <v>0</v>
      </c>
      <c r="G345" s="72"/>
      <c r="H345" s="72"/>
      <c r="I345" s="72"/>
      <c r="J345" s="72"/>
      <c r="K345" s="72"/>
      <c r="L345" s="72"/>
      <c r="M345" s="72"/>
      <c r="N345" s="72"/>
      <c r="O345" s="72"/>
      <c r="P345" s="72"/>
      <c r="Q345" s="72">
        <f t="shared" si="83"/>
        <v>8</v>
      </c>
      <c r="R345" s="72"/>
      <c r="S345" s="22"/>
      <c r="T345" s="22"/>
    </row>
    <row r="346" customFormat="1" ht="32" customHeight="1" spans="1:20">
      <c r="A346" s="19" t="s">
        <v>321</v>
      </c>
      <c r="B346" s="19" t="s">
        <v>806</v>
      </c>
      <c r="C346" s="21" t="s">
        <v>997</v>
      </c>
      <c r="D346" s="72"/>
      <c r="E346" s="72"/>
      <c r="F346" s="72">
        <f t="shared" si="82"/>
        <v>17.4</v>
      </c>
      <c r="G346" s="72"/>
      <c r="H346" s="72"/>
      <c r="I346" s="72"/>
      <c r="J346" s="72">
        <v>17.4</v>
      </c>
      <c r="K346" s="72"/>
      <c r="L346" s="72"/>
      <c r="M346" s="72"/>
      <c r="N346" s="72"/>
      <c r="O346" s="72"/>
      <c r="P346" s="72"/>
      <c r="Q346" s="72">
        <f t="shared" si="83"/>
        <v>17.4</v>
      </c>
      <c r="R346" s="72"/>
      <c r="S346" s="119"/>
      <c r="T346" s="131"/>
    </row>
    <row r="347" customFormat="1" ht="32" customHeight="1" spans="1:20">
      <c r="A347" s="19" t="s">
        <v>321</v>
      </c>
      <c r="B347" s="19" t="s">
        <v>806</v>
      </c>
      <c r="C347" s="21" t="s">
        <v>1424</v>
      </c>
      <c r="D347" s="72"/>
      <c r="E347" s="72"/>
      <c r="F347" s="72">
        <f t="shared" si="82"/>
        <v>2</v>
      </c>
      <c r="G347" s="72">
        <v>2</v>
      </c>
      <c r="H347" s="72"/>
      <c r="I347" s="72"/>
      <c r="J347" s="72"/>
      <c r="K347" s="72"/>
      <c r="L347" s="72"/>
      <c r="M347" s="72"/>
      <c r="N347" s="72"/>
      <c r="O347" s="72"/>
      <c r="P347" s="72"/>
      <c r="Q347" s="72">
        <f t="shared" si="83"/>
        <v>2</v>
      </c>
      <c r="R347" s="72"/>
      <c r="S347" s="131"/>
      <c r="T347" s="131"/>
    </row>
    <row r="348" customFormat="1" ht="32" customHeight="1" spans="1:20">
      <c r="A348" s="19" t="s">
        <v>323</v>
      </c>
      <c r="B348" s="19" t="s">
        <v>806</v>
      </c>
      <c r="C348" s="21" t="s">
        <v>1425</v>
      </c>
      <c r="D348" s="72">
        <v>20</v>
      </c>
      <c r="E348" s="72"/>
      <c r="F348" s="72">
        <f t="shared" si="82"/>
        <v>-20</v>
      </c>
      <c r="G348" s="72">
        <v>-20</v>
      </c>
      <c r="H348" s="72"/>
      <c r="I348" s="72"/>
      <c r="J348" s="72"/>
      <c r="K348" s="72"/>
      <c r="L348" s="72"/>
      <c r="M348" s="72"/>
      <c r="N348" s="72"/>
      <c r="O348" s="72"/>
      <c r="P348" s="72"/>
      <c r="Q348" s="72">
        <f t="shared" si="83"/>
        <v>0</v>
      </c>
      <c r="R348" s="72"/>
      <c r="S348" s="131"/>
      <c r="T348" s="131"/>
    </row>
    <row r="349" customFormat="1" ht="32" customHeight="1" spans="1:20">
      <c r="A349" s="19" t="s">
        <v>2001</v>
      </c>
      <c r="B349" s="19" t="s">
        <v>806</v>
      </c>
      <c r="C349" s="21" t="s">
        <v>2002</v>
      </c>
      <c r="D349" s="72">
        <v>132</v>
      </c>
      <c r="E349" s="72"/>
      <c r="F349" s="72">
        <f t="shared" si="82"/>
        <v>0</v>
      </c>
      <c r="G349" s="72"/>
      <c r="H349" s="72"/>
      <c r="I349" s="72"/>
      <c r="J349" s="72"/>
      <c r="K349" s="72"/>
      <c r="L349" s="72"/>
      <c r="M349" s="72"/>
      <c r="N349" s="72"/>
      <c r="O349" s="72"/>
      <c r="P349" s="72"/>
      <c r="Q349" s="72">
        <f t="shared" si="83"/>
        <v>132</v>
      </c>
      <c r="R349" s="72"/>
      <c r="S349" s="22"/>
      <c r="T349" s="22"/>
    </row>
    <row r="350" customFormat="1" ht="32" customHeight="1" spans="1:20">
      <c r="A350" s="87" t="s">
        <v>328</v>
      </c>
      <c r="B350" s="19" t="s">
        <v>806</v>
      </c>
      <c r="C350" s="21" t="s">
        <v>1426</v>
      </c>
      <c r="D350" s="72"/>
      <c r="E350" s="72"/>
      <c r="F350" s="72">
        <f t="shared" si="82"/>
        <v>29.34</v>
      </c>
      <c r="G350" s="72"/>
      <c r="H350" s="72"/>
      <c r="I350" s="72"/>
      <c r="J350" s="72"/>
      <c r="K350" s="72">
        <v>29.34</v>
      </c>
      <c r="L350" s="72"/>
      <c r="M350" s="72"/>
      <c r="N350" s="72"/>
      <c r="O350" s="72"/>
      <c r="P350" s="72"/>
      <c r="Q350" s="72">
        <f t="shared" si="83"/>
        <v>29.34</v>
      </c>
      <c r="R350" s="72"/>
      <c r="S350" s="132" t="s">
        <v>1427</v>
      </c>
      <c r="T350" s="22"/>
    </row>
    <row r="351" customFormat="1" ht="32" customHeight="1" spans="1:20">
      <c r="A351" s="87" t="s">
        <v>328</v>
      </c>
      <c r="B351" s="19" t="s">
        <v>806</v>
      </c>
      <c r="C351" s="21" t="s">
        <v>1426</v>
      </c>
      <c r="D351" s="72"/>
      <c r="E351" s="72"/>
      <c r="F351" s="72">
        <f t="shared" si="82"/>
        <v>16.3</v>
      </c>
      <c r="G351" s="72"/>
      <c r="H351" s="72"/>
      <c r="I351" s="72"/>
      <c r="J351" s="72"/>
      <c r="K351" s="72">
        <v>16.3</v>
      </c>
      <c r="L351" s="72"/>
      <c r="M351" s="72"/>
      <c r="N351" s="72"/>
      <c r="O351" s="72"/>
      <c r="P351" s="72"/>
      <c r="Q351" s="72">
        <f t="shared" si="83"/>
        <v>16.3</v>
      </c>
      <c r="R351" s="72"/>
      <c r="S351" s="132" t="s">
        <v>1428</v>
      </c>
      <c r="T351" s="22"/>
    </row>
    <row r="352" customFormat="1" ht="32" customHeight="1" spans="1:20">
      <c r="A352" s="19" t="s">
        <v>328</v>
      </c>
      <c r="B352" s="19" t="s">
        <v>806</v>
      </c>
      <c r="C352" s="21" t="s">
        <v>1429</v>
      </c>
      <c r="D352" s="72">
        <v>3177</v>
      </c>
      <c r="E352" s="72"/>
      <c r="F352" s="72">
        <f t="shared" si="82"/>
        <v>-60</v>
      </c>
      <c r="G352" s="72">
        <v>-60</v>
      </c>
      <c r="H352" s="72"/>
      <c r="I352" s="72"/>
      <c r="J352" s="72"/>
      <c r="K352" s="72">
        <v>156.4795</v>
      </c>
      <c r="L352" s="72"/>
      <c r="M352" s="72">
        <v>-156.4795</v>
      </c>
      <c r="N352" s="72"/>
      <c r="O352" s="72"/>
      <c r="P352" s="72"/>
      <c r="Q352" s="72">
        <f t="shared" si="83"/>
        <v>3117</v>
      </c>
      <c r="R352" s="72"/>
      <c r="S352" s="22" t="s">
        <v>1259</v>
      </c>
      <c r="T352" s="22"/>
    </row>
    <row r="353" customFormat="1" ht="32" customHeight="1" spans="1:20">
      <c r="A353" s="19" t="s">
        <v>328</v>
      </c>
      <c r="B353" s="19" t="s">
        <v>806</v>
      </c>
      <c r="C353" s="21" t="s">
        <v>1430</v>
      </c>
      <c r="D353" s="72">
        <v>20</v>
      </c>
      <c r="E353" s="72"/>
      <c r="F353" s="72">
        <f t="shared" si="82"/>
        <v>-2</v>
      </c>
      <c r="G353" s="72">
        <v>-2</v>
      </c>
      <c r="H353" s="72"/>
      <c r="I353" s="72"/>
      <c r="J353" s="72"/>
      <c r="K353" s="72"/>
      <c r="L353" s="72"/>
      <c r="M353" s="72"/>
      <c r="N353" s="72"/>
      <c r="O353" s="72"/>
      <c r="P353" s="72"/>
      <c r="Q353" s="72">
        <f t="shared" si="83"/>
        <v>18</v>
      </c>
      <c r="R353" s="72"/>
      <c r="S353" s="22"/>
      <c r="T353" s="22"/>
    </row>
    <row r="354" customFormat="1" ht="32" customHeight="1" spans="1:20">
      <c r="A354" s="19" t="s">
        <v>328</v>
      </c>
      <c r="B354" s="19" t="s">
        <v>806</v>
      </c>
      <c r="C354" s="21" t="s">
        <v>2003</v>
      </c>
      <c r="D354" s="72">
        <v>4</v>
      </c>
      <c r="E354" s="72"/>
      <c r="F354" s="72">
        <f t="shared" si="82"/>
        <v>0</v>
      </c>
      <c r="G354" s="72"/>
      <c r="H354" s="72"/>
      <c r="I354" s="72"/>
      <c r="J354" s="72"/>
      <c r="K354" s="72"/>
      <c r="L354" s="72"/>
      <c r="M354" s="72"/>
      <c r="N354" s="72"/>
      <c r="O354" s="72"/>
      <c r="P354" s="72"/>
      <c r="Q354" s="72">
        <f t="shared" si="83"/>
        <v>4</v>
      </c>
      <c r="R354" s="72"/>
      <c r="S354" s="22"/>
      <c r="T354" s="22"/>
    </row>
    <row r="355" customFormat="1" ht="32" customHeight="1" spans="1:20">
      <c r="A355" s="19" t="s">
        <v>344</v>
      </c>
      <c r="B355" s="19" t="s">
        <v>806</v>
      </c>
      <c r="C355" s="21" t="s">
        <v>1431</v>
      </c>
      <c r="D355" s="72">
        <v>4523.32</v>
      </c>
      <c r="E355" s="72"/>
      <c r="F355" s="72">
        <f t="shared" si="82"/>
        <v>-1023.32</v>
      </c>
      <c r="G355" s="72">
        <v>-872</v>
      </c>
      <c r="H355" s="72"/>
      <c r="I355" s="72"/>
      <c r="J355" s="72"/>
      <c r="K355" s="72">
        <v>1500</v>
      </c>
      <c r="L355" s="72"/>
      <c r="M355" s="72">
        <f>-1500-151.32</f>
        <v>-1651.32</v>
      </c>
      <c r="N355" s="72"/>
      <c r="O355" s="72"/>
      <c r="P355" s="72"/>
      <c r="Q355" s="72">
        <f t="shared" si="83"/>
        <v>3500</v>
      </c>
      <c r="R355" s="72"/>
      <c r="S355" s="22" t="s">
        <v>1259</v>
      </c>
      <c r="T355" s="22"/>
    </row>
    <row r="356" customFormat="1" ht="32" customHeight="1" spans="1:20">
      <c r="A356" s="19" t="s">
        <v>348</v>
      </c>
      <c r="B356" s="19" t="s">
        <v>806</v>
      </c>
      <c r="C356" s="21" t="s">
        <v>996</v>
      </c>
      <c r="D356" s="72">
        <v>1000</v>
      </c>
      <c r="E356" s="72"/>
      <c r="F356" s="72">
        <f t="shared" si="82"/>
        <v>-500</v>
      </c>
      <c r="G356" s="72"/>
      <c r="H356" s="72"/>
      <c r="I356" s="72"/>
      <c r="J356" s="72"/>
      <c r="K356" s="72"/>
      <c r="L356" s="72"/>
      <c r="M356" s="72">
        <v>-500</v>
      </c>
      <c r="N356" s="72"/>
      <c r="O356" s="72"/>
      <c r="P356" s="72"/>
      <c r="Q356" s="72">
        <f t="shared" si="83"/>
        <v>500</v>
      </c>
      <c r="R356" s="72"/>
      <c r="S356" s="22"/>
      <c r="T356" s="22"/>
    </row>
    <row r="357" customFormat="1" ht="32" customHeight="1" spans="1:20">
      <c r="A357" s="19" t="s">
        <v>350</v>
      </c>
      <c r="B357" s="19" t="s">
        <v>806</v>
      </c>
      <c r="C357" s="21" t="s">
        <v>1432</v>
      </c>
      <c r="D357" s="72">
        <v>4</v>
      </c>
      <c r="E357" s="72"/>
      <c r="F357" s="72">
        <f t="shared" si="82"/>
        <v>-4</v>
      </c>
      <c r="G357" s="72">
        <v>-4</v>
      </c>
      <c r="H357" s="72"/>
      <c r="I357" s="72"/>
      <c r="J357" s="72"/>
      <c r="K357" s="72"/>
      <c r="L357" s="72"/>
      <c r="M357" s="72"/>
      <c r="N357" s="72"/>
      <c r="O357" s="72"/>
      <c r="P357" s="72"/>
      <c r="Q357" s="72">
        <f t="shared" si="83"/>
        <v>0</v>
      </c>
      <c r="R357" s="72"/>
      <c r="S357" s="22"/>
      <c r="T357" s="22"/>
    </row>
    <row r="358" customFormat="1" ht="32" customHeight="1" spans="1:20">
      <c r="A358" s="19" t="s">
        <v>350</v>
      </c>
      <c r="B358" s="19" t="s">
        <v>806</v>
      </c>
      <c r="C358" s="21" t="s">
        <v>1433</v>
      </c>
      <c r="D358" s="72"/>
      <c r="E358" s="72"/>
      <c r="F358" s="72">
        <f t="shared" si="82"/>
        <v>1145</v>
      </c>
      <c r="G358" s="72"/>
      <c r="H358" s="72"/>
      <c r="I358" s="72"/>
      <c r="J358" s="72"/>
      <c r="K358" s="72">
        <v>1145</v>
      </c>
      <c r="L358" s="72"/>
      <c r="M358" s="72"/>
      <c r="N358" s="72"/>
      <c r="O358" s="72"/>
      <c r="P358" s="72"/>
      <c r="Q358" s="72">
        <f t="shared" si="83"/>
        <v>1145</v>
      </c>
      <c r="R358" s="72"/>
      <c r="S358" s="132" t="s">
        <v>1434</v>
      </c>
      <c r="T358" s="132"/>
    </row>
    <row r="359" customFormat="1" ht="32" customHeight="1" spans="1:20">
      <c r="A359" s="19" t="s">
        <v>350</v>
      </c>
      <c r="B359" s="19" t="s">
        <v>806</v>
      </c>
      <c r="C359" s="21" t="s">
        <v>1433</v>
      </c>
      <c r="D359" s="72"/>
      <c r="E359" s="72"/>
      <c r="F359" s="72">
        <f t="shared" si="82"/>
        <v>319.02</v>
      </c>
      <c r="G359" s="72"/>
      <c r="H359" s="72">
        <v>319.02</v>
      </c>
      <c r="I359" s="72"/>
      <c r="J359" s="72"/>
      <c r="K359" s="72"/>
      <c r="L359" s="72"/>
      <c r="M359" s="72"/>
      <c r="N359" s="72"/>
      <c r="O359" s="72"/>
      <c r="P359" s="72"/>
      <c r="Q359" s="72">
        <f t="shared" si="83"/>
        <v>319.02</v>
      </c>
      <c r="R359" s="72"/>
      <c r="S359" s="132" t="s">
        <v>1435</v>
      </c>
      <c r="T359" s="132"/>
    </row>
    <row r="360" customFormat="1" ht="32" customHeight="1" spans="1:20">
      <c r="A360" s="19" t="s">
        <v>396</v>
      </c>
      <c r="B360" s="19" t="s">
        <v>806</v>
      </c>
      <c r="C360" s="21" t="s">
        <v>1007</v>
      </c>
      <c r="D360" s="72"/>
      <c r="E360" s="72"/>
      <c r="F360" s="72">
        <f t="shared" si="82"/>
        <v>27.34</v>
      </c>
      <c r="G360" s="72"/>
      <c r="H360" s="72"/>
      <c r="I360" s="72"/>
      <c r="J360" s="72"/>
      <c r="K360" s="72"/>
      <c r="L360" s="72"/>
      <c r="M360" s="72"/>
      <c r="N360" s="72"/>
      <c r="O360" s="72">
        <v>27.34</v>
      </c>
      <c r="P360" s="72"/>
      <c r="Q360" s="72">
        <f t="shared" si="83"/>
        <v>27.34</v>
      </c>
      <c r="R360" s="72"/>
      <c r="S360" s="22"/>
      <c r="T360" s="22"/>
    </row>
    <row r="361" customFormat="1" ht="32" customHeight="1" spans="1:20">
      <c r="A361" s="19" t="s">
        <v>422</v>
      </c>
      <c r="B361" s="19" t="s">
        <v>806</v>
      </c>
      <c r="C361" s="21" t="s">
        <v>1436</v>
      </c>
      <c r="D361" s="72">
        <v>417</v>
      </c>
      <c r="E361" s="72"/>
      <c r="F361" s="72">
        <f t="shared" si="82"/>
        <v>92</v>
      </c>
      <c r="G361" s="72"/>
      <c r="H361" s="72"/>
      <c r="I361" s="72"/>
      <c r="J361" s="72"/>
      <c r="K361" s="72"/>
      <c r="L361" s="72"/>
      <c r="M361" s="72"/>
      <c r="N361" s="72">
        <v>92</v>
      </c>
      <c r="O361" s="72"/>
      <c r="P361" s="72"/>
      <c r="Q361" s="72">
        <f t="shared" si="83"/>
        <v>509</v>
      </c>
      <c r="R361" s="72"/>
      <c r="S361" s="22"/>
      <c r="T361" s="22"/>
    </row>
    <row r="362" customFormat="1" ht="32" customHeight="1" spans="1:20">
      <c r="A362" s="19" t="s">
        <v>422</v>
      </c>
      <c r="B362" s="19" t="s">
        <v>806</v>
      </c>
      <c r="C362" s="21" t="s">
        <v>2004</v>
      </c>
      <c r="D362" s="72">
        <v>20</v>
      </c>
      <c r="E362" s="72"/>
      <c r="F362" s="72">
        <f t="shared" si="82"/>
        <v>0</v>
      </c>
      <c r="G362" s="72"/>
      <c r="H362" s="72"/>
      <c r="I362" s="72"/>
      <c r="J362" s="72"/>
      <c r="K362" s="72"/>
      <c r="L362" s="72"/>
      <c r="M362" s="72"/>
      <c r="N362" s="72"/>
      <c r="O362" s="72"/>
      <c r="P362" s="72"/>
      <c r="Q362" s="72">
        <f t="shared" si="83"/>
        <v>20</v>
      </c>
      <c r="R362" s="72"/>
      <c r="S362" s="22"/>
      <c r="T362" s="22"/>
    </row>
    <row r="363" customFormat="1" ht="32" customHeight="1" spans="1:20">
      <c r="A363" s="19" t="s">
        <v>2005</v>
      </c>
      <c r="B363" s="19" t="s">
        <v>806</v>
      </c>
      <c r="C363" s="21" t="s">
        <v>1437</v>
      </c>
      <c r="D363" s="72"/>
      <c r="E363" s="72"/>
      <c r="F363" s="72">
        <f t="shared" si="82"/>
        <v>26.19</v>
      </c>
      <c r="G363" s="72"/>
      <c r="H363" s="72"/>
      <c r="I363" s="72"/>
      <c r="J363" s="72"/>
      <c r="K363" s="72"/>
      <c r="L363" s="72"/>
      <c r="M363" s="72"/>
      <c r="N363" s="72"/>
      <c r="O363" s="72">
        <v>26.19</v>
      </c>
      <c r="P363" s="72"/>
      <c r="Q363" s="72">
        <f t="shared" si="83"/>
        <v>26.19</v>
      </c>
      <c r="R363" s="72"/>
      <c r="S363" s="22"/>
      <c r="T363" s="22"/>
    </row>
    <row r="364" customFormat="1" ht="32" customHeight="1" spans="1:20">
      <c r="A364" s="19" t="s">
        <v>436</v>
      </c>
      <c r="B364" s="19" t="s">
        <v>806</v>
      </c>
      <c r="C364" s="21" t="s">
        <v>2006</v>
      </c>
      <c r="D364" s="72">
        <v>58</v>
      </c>
      <c r="E364" s="72"/>
      <c r="F364" s="72">
        <f t="shared" si="82"/>
        <v>0</v>
      </c>
      <c r="G364" s="72"/>
      <c r="H364" s="72"/>
      <c r="I364" s="72"/>
      <c r="J364" s="72"/>
      <c r="K364" s="72"/>
      <c r="L364" s="72"/>
      <c r="M364" s="72"/>
      <c r="N364" s="72"/>
      <c r="O364" s="72"/>
      <c r="P364" s="72"/>
      <c r="Q364" s="72">
        <f t="shared" si="83"/>
        <v>58</v>
      </c>
      <c r="R364" s="72"/>
      <c r="S364" s="22"/>
      <c r="T364" s="22"/>
    </row>
    <row r="365" customFormat="1" ht="32" customHeight="1" spans="1:20">
      <c r="A365" s="19" t="s">
        <v>568</v>
      </c>
      <c r="B365" s="19" t="s">
        <v>806</v>
      </c>
      <c r="C365" s="21" t="s">
        <v>1426</v>
      </c>
      <c r="D365" s="72">
        <v>58.68</v>
      </c>
      <c r="E365" s="72"/>
      <c r="F365" s="72">
        <f t="shared" si="82"/>
        <v>0</v>
      </c>
      <c r="G365" s="72"/>
      <c r="H365" s="72"/>
      <c r="I365" s="72"/>
      <c r="J365" s="72"/>
      <c r="K365" s="72"/>
      <c r="L365" s="72"/>
      <c r="M365" s="72"/>
      <c r="N365" s="72"/>
      <c r="O365" s="72"/>
      <c r="P365" s="72"/>
      <c r="Q365" s="72">
        <f t="shared" si="83"/>
        <v>58.68</v>
      </c>
      <c r="R365" s="72"/>
      <c r="S365" s="22"/>
      <c r="T365" s="22"/>
    </row>
    <row r="366" customFormat="1" ht="32" customHeight="1" spans="1:20">
      <c r="A366" s="19" t="s">
        <v>606</v>
      </c>
      <c r="B366" s="19" t="s">
        <v>806</v>
      </c>
      <c r="C366" s="21" t="s">
        <v>1416</v>
      </c>
      <c r="D366" s="72"/>
      <c r="E366" s="72"/>
      <c r="F366" s="72">
        <f t="shared" si="82"/>
        <v>0.29</v>
      </c>
      <c r="G366" s="72"/>
      <c r="H366" s="72"/>
      <c r="I366" s="72"/>
      <c r="J366" s="72"/>
      <c r="K366" s="72"/>
      <c r="L366" s="72"/>
      <c r="M366" s="72"/>
      <c r="N366" s="72"/>
      <c r="O366" s="72">
        <v>0.29</v>
      </c>
      <c r="P366" s="72"/>
      <c r="Q366" s="72">
        <f t="shared" si="83"/>
        <v>0.29</v>
      </c>
      <c r="R366" s="72"/>
      <c r="S366" s="22"/>
      <c r="T366" s="22"/>
    </row>
    <row r="367" customFormat="1" ht="32" customHeight="1" spans="1:20">
      <c r="A367" s="80" t="s">
        <v>1216</v>
      </c>
      <c r="B367" s="80" t="s">
        <v>1216</v>
      </c>
      <c r="C367" s="81" t="s">
        <v>1438</v>
      </c>
      <c r="D367" s="82">
        <f t="shared" ref="D367:R367" si="84">SUM(D368:D408)</f>
        <v>1410.5</v>
      </c>
      <c r="E367" s="82">
        <f t="shared" si="84"/>
        <v>0</v>
      </c>
      <c r="F367" s="82">
        <f t="shared" si="84"/>
        <v>5298.2899</v>
      </c>
      <c r="G367" s="82">
        <f t="shared" si="84"/>
        <v>-141</v>
      </c>
      <c r="H367" s="82">
        <f t="shared" si="84"/>
        <v>982.78</v>
      </c>
      <c r="I367" s="82">
        <f t="shared" si="84"/>
        <v>0</v>
      </c>
      <c r="J367" s="82">
        <f t="shared" si="84"/>
        <v>0</v>
      </c>
      <c r="K367" s="82">
        <f t="shared" si="84"/>
        <v>3669.6999</v>
      </c>
      <c r="L367" s="82">
        <f t="shared" si="84"/>
        <v>0</v>
      </c>
      <c r="M367" s="82">
        <f t="shared" si="84"/>
        <v>-15</v>
      </c>
      <c r="N367" s="82">
        <f t="shared" si="84"/>
        <v>813</v>
      </c>
      <c r="O367" s="82">
        <f t="shared" si="84"/>
        <v>-11.19</v>
      </c>
      <c r="P367" s="82">
        <f t="shared" si="84"/>
        <v>0</v>
      </c>
      <c r="Q367" s="82">
        <f t="shared" si="84"/>
        <v>6708.7899</v>
      </c>
      <c r="R367" s="82">
        <f t="shared" si="84"/>
        <v>0</v>
      </c>
      <c r="S367" s="97"/>
      <c r="T367" s="97"/>
    </row>
    <row r="368" customFormat="1" ht="32" customHeight="1" spans="1:20">
      <c r="A368" s="19" t="s">
        <v>334</v>
      </c>
      <c r="B368" s="19" t="s">
        <v>808</v>
      </c>
      <c r="C368" s="21" t="s">
        <v>2007</v>
      </c>
      <c r="D368" s="72">
        <v>7</v>
      </c>
      <c r="E368" s="72"/>
      <c r="F368" s="72">
        <f t="shared" ref="F368:F408" si="85">SUM(G368:P368)</f>
        <v>0</v>
      </c>
      <c r="G368" s="72"/>
      <c r="H368" s="72"/>
      <c r="I368" s="72"/>
      <c r="J368" s="72"/>
      <c r="K368" s="72"/>
      <c r="L368" s="72"/>
      <c r="M368" s="72"/>
      <c r="N368" s="72"/>
      <c r="O368" s="72"/>
      <c r="P368" s="72"/>
      <c r="Q368" s="72">
        <f t="shared" ref="Q368:Q408" si="86">D368+F368</f>
        <v>7</v>
      </c>
      <c r="R368" s="72"/>
      <c r="S368" s="22"/>
      <c r="T368" s="22"/>
    </row>
    <row r="369" customFormat="1" ht="32" customHeight="1" spans="1:20">
      <c r="A369" s="19" t="s">
        <v>334</v>
      </c>
      <c r="B369" s="19" t="s">
        <v>808</v>
      </c>
      <c r="C369" s="21" t="s">
        <v>2008</v>
      </c>
      <c r="D369" s="72">
        <v>56</v>
      </c>
      <c r="E369" s="72"/>
      <c r="F369" s="72">
        <f t="shared" si="85"/>
        <v>0</v>
      </c>
      <c r="G369" s="72"/>
      <c r="H369" s="72"/>
      <c r="I369" s="72"/>
      <c r="J369" s="72"/>
      <c r="K369" s="72"/>
      <c r="L369" s="72"/>
      <c r="M369" s="72"/>
      <c r="N369" s="72"/>
      <c r="O369" s="72"/>
      <c r="P369" s="72"/>
      <c r="Q369" s="72">
        <f t="shared" si="86"/>
        <v>56</v>
      </c>
      <c r="R369" s="72"/>
      <c r="S369" s="22"/>
      <c r="T369" s="22"/>
    </row>
    <row r="370" customFormat="1" ht="32" customHeight="1" spans="1:20">
      <c r="A370" s="19" t="s">
        <v>334</v>
      </c>
      <c r="B370" s="19" t="s">
        <v>808</v>
      </c>
      <c r="C370" s="21" t="s">
        <v>2009</v>
      </c>
      <c r="D370" s="72">
        <v>3</v>
      </c>
      <c r="E370" s="72"/>
      <c r="F370" s="72">
        <f t="shared" si="85"/>
        <v>0</v>
      </c>
      <c r="G370" s="72"/>
      <c r="H370" s="72"/>
      <c r="I370" s="72"/>
      <c r="J370" s="72"/>
      <c r="K370" s="72"/>
      <c r="L370" s="72"/>
      <c r="M370" s="72"/>
      <c r="N370" s="72"/>
      <c r="O370" s="72"/>
      <c r="P370" s="72"/>
      <c r="Q370" s="72">
        <f t="shared" si="86"/>
        <v>3</v>
      </c>
      <c r="R370" s="72"/>
      <c r="S370" s="22"/>
      <c r="T370" s="22"/>
    </row>
    <row r="371" customFormat="1" ht="32" customHeight="1" spans="1:20">
      <c r="A371" s="19" t="s">
        <v>334</v>
      </c>
      <c r="B371" s="19" t="s">
        <v>808</v>
      </c>
      <c r="C371" s="21" t="s">
        <v>2010</v>
      </c>
      <c r="D371" s="72">
        <v>10</v>
      </c>
      <c r="E371" s="72"/>
      <c r="F371" s="72">
        <f t="shared" si="85"/>
        <v>0</v>
      </c>
      <c r="G371" s="72"/>
      <c r="H371" s="72"/>
      <c r="I371" s="72"/>
      <c r="J371" s="72"/>
      <c r="K371" s="72"/>
      <c r="L371" s="72"/>
      <c r="M371" s="72"/>
      <c r="N371" s="72"/>
      <c r="O371" s="72"/>
      <c r="P371" s="72"/>
      <c r="Q371" s="72">
        <f t="shared" si="86"/>
        <v>10</v>
      </c>
      <c r="R371" s="72"/>
      <c r="S371" s="22"/>
      <c r="T371" s="22"/>
    </row>
    <row r="372" customFormat="1" ht="32" customHeight="1" spans="1:20">
      <c r="A372" s="19" t="s">
        <v>334</v>
      </c>
      <c r="B372" s="19" t="s">
        <v>808</v>
      </c>
      <c r="C372" s="21" t="s">
        <v>1424</v>
      </c>
      <c r="D372" s="72">
        <v>2</v>
      </c>
      <c r="E372" s="72"/>
      <c r="F372" s="72">
        <f t="shared" si="85"/>
        <v>0</v>
      </c>
      <c r="G372" s="72"/>
      <c r="H372" s="72"/>
      <c r="I372" s="72"/>
      <c r="J372" s="72"/>
      <c r="K372" s="72"/>
      <c r="L372" s="72"/>
      <c r="M372" s="72"/>
      <c r="N372" s="72"/>
      <c r="O372" s="72"/>
      <c r="P372" s="72"/>
      <c r="Q372" s="72">
        <f t="shared" si="86"/>
        <v>2</v>
      </c>
      <c r="R372" s="72"/>
      <c r="S372" s="22"/>
      <c r="T372" s="22"/>
    </row>
    <row r="373" customFormat="1" ht="32" customHeight="1" spans="1:20">
      <c r="A373" s="19" t="s">
        <v>334</v>
      </c>
      <c r="B373" s="19" t="s">
        <v>808</v>
      </c>
      <c r="C373" s="21" t="s">
        <v>1003</v>
      </c>
      <c r="D373" s="72"/>
      <c r="E373" s="72"/>
      <c r="F373" s="72">
        <f t="shared" si="85"/>
        <v>10</v>
      </c>
      <c r="G373" s="72"/>
      <c r="H373" s="72"/>
      <c r="I373" s="72"/>
      <c r="J373" s="72"/>
      <c r="K373" s="72"/>
      <c r="L373" s="72"/>
      <c r="M373" s="72"/>
      <c r="N373" s="72">
        <v>10</v>
      </c>
      <c r="O373" s="72"/>
      <c r="P373" s="72"/>
      <c r="Q373" s="72">
        <f t="shared" si="86"/>
        <v>10</v>
      </c>
      <c r="R373" s="72"/>
      <c r="S373" s="22"/>
      <c r="T373" s="22"/>
    </row>
    <row r="374" customFormat="1" ht="32" customHeight="1" spans="1:20">
      <c r="A374" s="19" t="s">
        <v>336</v>
      </c>
      <c r="B374" s="19" t="s">
        <v>808</v>
      </c>
      <c r="C374" s="21" t="s">
        <v>1000</v>
      </c>
      <c r="D374" s="72">
        <v>10</v>
      </c>
      <c r="E374" s="72"/>
      <c r="F374" s="72">
        <f t="shared" si="85"/>
        <v>-2</v>
      </c>
      <c r="G374" s="72"/>
      <c r="H374" s="72"/>
      <c r="I374" s="72"/>
      <c r="J374" s="72"/>
      <c r="K374" s="72"/>
      <c r="L374" s="72"/>
      <c r="M374" s="72">
        <v>-2</v>
      </c>
      <c r="N374" s="72"/>
      <c r="O374" s="72"/>
      <c r="P374" s="72"/>
      <c r="Q374" s="72">
        <f t="shared" si="86"/>
        <v>8</v>
      </c>
      <c r="R374" s="72"/>
      <c r="S374" s="22"/>
      <c r="T374" s="22"/>
    </row>
    <row r="375" customFormat="1" ht="32" customHeight="1" spans="1:20">
      <c r="A375" s="19" t="s">
        <v>338</v>
      </c>
      <c r="B375" s="19" t="s">
        <v>808</v>
      </c>
      <c r="C375" s="115" t="s">
        <v>1439</v>
      </c>
      <c r="D375" s="72"/>
      <c r="E375" s="72"/>
      <c r="F375" s="72">
        <f t="shared" si="85"/>
        <v>210</v>
      </c>
      <c r="G375" s="72"/>
      <c r="H375" s="72"/>
      <c r="I375" s="72"/>
      <c r="J375" s="72"/>
      <c r="K375" s="72">
        <v>210</v>
      </c>
      <c r="L375" s="72"/>
      <c r="M375" s="72"/>
      <c r="N375" s="72"/>
      <c r="O375" s="72"/>
      <c r="P375" s="72"/>
      <c r="Q375" s="72">
        <f t="shared" si="86"/>
        <v>210</v>
      </c>
      <c r="R375" s="72"/>
      <c r="S375" s="22" t="s">
        <v>1440</v>
      </c>
      <c r="T375" s="22"/>
    </row>
    <row r="376" customFormat="1" ht="32" customHeight="1" spans="1:20">
      <c r="A376" s="19" t="s">
        <v>338</v>
      </c>
      <c r="B376" s="19" t="s">
        <v>808</v>
      </c>
      <c r="C376" s="21" t="s">
        <v>2011</v>
      </c>
      <c r="D376" s="72">
        <v>4.5</v>
      </c>
      <c r="E376" s="72"/>
      <c r="F376" s="72">
        <f t="shared" si="85"/>
        <v>0</v>
      </c>
      <c r="G376" s="72"/>
      <c r="H376" s="72"/>
      <c r="I376" s="72"/>
      <c r="J376" s="72"/>
      <c r="K376" s="72"/>
      <c r="L376" s="72"/>
      <c r="M376" s="72"/>
      <c r="N376" s="72"/>
      <c r="O376" s="72"/>
      <c r="P376" s="72"/>
      <c r="Q376" s="72">
        <f t="shared" si="86"/>
        <v>4.5</v>
      </c>
      <c r="R376" s="72"/>
      <c r="S376" s="22"/>
      <c r="T376" s="22"/>
    </row>
    <row r="377" customFormat="1" ht="32" customHeight="1" spans="1:20">
      <c r="A377" s="19" t="s">
        <v>338</v>
      </c>
      <c r="B377" s="19" t="s">
        <v>808</v>
      </c>
      <c r="C377" s="21" t="s">
        <v>1441</v>
      </c>
      <c r="D377" s="72"/>
      <c r="E377" s="72"/>
      <c r="F377" s="72">
        <f t="shared" si="85"/>
        <v>15</v>
      </c>
      <c r="G377" s="72"/>
      <c r="H377" s="72"/>
      <c r="I377" s="72"/>
      <c r="J377" s="72"/>
      <c r="K377" s="72"/>
      <c r="L377" s="72"/>
      <c r="M377" s="72"/>
      <c r="N377" s="72"/>
      <c r="O377" s="72">
        <v>15</v>
      </c>
      <c r="P377" s="72"/>
      <c r="Q377" s="72">
        <f t="shared" si="86"/>
        <v>15</v>
      </c>
      <c r="R377" s="72"/>
      <c r="S377" s="22"/>
      <c r="T377" s="22"/>
    </row>
    <row r="378" customFormat="1" ht="32" customHeight="1" spans="1:20">
      <c r="A378" s="87" t="s">
        <v>374</v>
      </c>
      <c r="B378" s="87" t="s">
        <v>808</v>
      </c>
      <c r="C378" s="21" t="s">
        <v>1442</v>
      </c>
      <c r="D378" s="72"/>
      <c r="E378" s="72"/>
      <c r="F378" s="72">
        <f t="shared" si="85"/>
        <v>66.8577</v>
      </c>
      <c r="G378" s="72"/>
      <c r="H378" s="72"/>
      <c r="I378" s="72"/>
      <c r="J378" s="72"/>
      <c r="K378" s="72">
        <v>66.8577</v>
      </c>
      <c r="L378" s="72"/>
      <c r="M378" s="72"/>
      <c r="N378" s="72"/>
      <c r="O378" s="72"/>
      <c r="P378" s="72"/>
      <c r="Q378" s="72">
        <f t="shared" si="86"/>
        <v>66.8577</v>
      </c>
      <c r="R378" s="72"/>
      <c r="S378" s="113" t="s">
        <v>1443</v>
      </c>
      <c r="T378" s="113"/>
    </row>
    <row r="379" customFormat="1" ht="32" customHeight="1" spans="1:20">
      <c r="A379" s="87" t="s">
        <v>374</v>
      </c>
      <c r="B379" s="87" t="s">
        <v>808</v>
      </c>
      <c r="C379" s="21" t="s">
        <v>1442</v>
      </c>
      <c r="D379" s="72"/>
      <c r="E379" s="72"/>
      <c r="F379" s="72">
        <f t="shared" si="85"/>
        <v>23.41</v>
      </c>
      <c r="G379" s="72"/>
      <c r="H379" s="72">
        <v>23.41</v>
      </c>
      <c r="I379" s="72"/>
      <c r="J379" s="72"/>
      <c r="K379" s="72"/>
      <c r="L379" s="72"/>
      <c r="M379" s="72"/>
      <c r="N379" s="72"/>
      <c r="O379" s="72"/>
      <c r="P379" s="72"/>
      <c r="Q379" s="72">
        <f t="shared" si="86"/>
        <v>23.41</v>
      </c>
      <c r="R379" s="72"/>
      <c r="S379" s="119" t="s">
        <v>1444</v>
      </c>
      <c r="T379" s="113"/>
    </row>
    <row r="380" customFormat="1" ht="32" customHeight="1" spans="1:20">
      <c r="A380" s="19" t="s">
        <v>374</v>
      </c>
      <c r="B380" s="19" t="s">
        <v>808</v>
      </c>
      <c r="C380" s="21" t="s">
        <v>2012</v>
      </c>
      <c r="D380" s="72">
        <v>25</v>
      </c>
      <c r="E380" s="72"/>
      <c r="F380" s="72">
        <f t="shared" si="85"/>
        <v>0</v>
      </c>
      <c r="G380" s="72"/>
      <c r="H380" s="72"/>
      <c r="I380" s="72"/>
      <c r="J380" s="72"/>
      <c r="K380" s="72"/>
      <c r="L380" s="72"/>
      <c r="M380" s="72"/>
      <c r="N380" s="72"/>
      <c r="O380" s="72"/>
      <c r="P380" s="72"/>
      <c r="Q380" s="72">
        <f t="shared" si="86"/>
        <v>25</v>
      </c>
      <c r="R380" s="72"/>
      <c r="S380" s="22"/>
      <c r="T380" s="22"/>
    </row>
    <row r="381" customFormat="1" ht="32" customHeight="1" spans="1:20">
      <c r="A381" s="87" t="s">
        <v>376</v>
      </c>
      <c r="B381" s="87" t="s">
        <v>808</v>
      </c>
      <c r="C381" s="114" t="s">
        <v>1445</v>
      </c>
      <c r="D381" s="72"/>
      <c r="E381" s="72"/>
      <c r="F381" s="72">
        <f t="shared" si="85"/>
        <v>43</v>
      </c>
      <c r="G381" s="72"/>
      <c r="H381" s="72">
        <v>43</v>
      </c>
      <c r="I381" s="72"/>
      <c r="J381" s="72"/>
      <c r="K381" s="72"/>
      <c r="L381" s="72"/>
      <c r="M381" s="72"/>
      <c r="N381" s="72"/>
      <c r="O381" s="72"/>
      <c r="P381" s="72"/>
      <c r="Q381" s="72">
        <f t="shared" si="86"/>
        <v>43</v>
      </c>
      <c r="R381" s="72"/>
      <c r="S381" s="119" t="s">
        <v>1446</v>
      </c>
      <c r="T381" s="113"/>
    </row>
    <row r="382" customFormat="1" ht="32" customHeight="1" spans="1:20">
      <c r="A382" s="19" t="s">
        <v>376</v>
      </c>
      <c r="B382" s="19" t="s">
        <v>808</v>
      </c>
      <c r="C382" s="21" t="s">
        <v>1001</v>
      </c>
      <c r="D382" s="72">
        <v>147</v>
      </c>
      <c r="E382" s="72"/>
      <c r="F382" s="72">
        <f t="shared" si="85"/>
        <v>-8</v>
      </c>
      <c r="G382" s="72"/>
      <c r="H382" s="72"/>
      <c r="I382" s="72"/>
      <c r="J382" s="72"/>
      <c r="K382" s="72"/>
      <c r="L382" s="72"/>
      <c r="M382" s="72">
        <v>-8</v>
      </c>
      <c r="N382" s="72"/>
      <c r="O382" s="72"/>
      <c r="P382" s="72"/>
      <c r="Q382" s="72">
        <f t="shared" si="86"/>
        <v>139</v>
      </c>
      <c r="R382" s="72"/>
      <c r="S382" s="22"/>
      <c r="T382" s="22"/>
    </row>
    <row r="383" customFormat="1" ht="32" customHeight="1" spans="1:20">
      <c r="A383" s="19" t="s">
        <v>376</v>
      </c>
      <c r="B383" s="19" t="s">
        <v>808</v>
      </c>
      <c r="C383" s="21" t="s">
        <v>1447</v>
      </c>
      <c r="D383" s="72"/>
      <c r="E383" s="72"/>
      <c r="F383" s="72">
        <f t="shared" si="85"/>
        <v>20</v>
      </c>
      <c r="G383" s="72"/>
      <c r="H383" s="72"/>
      <c r="I383" s="72"/>
      <c r="J383" s="72"/>
      <c r="K383" s="72"/>
      <c r="L383" s="72"/>
      <c r="M383" s="72"/>
      <c r="N383" s="72">
        <v>20</v>
      </c>
      <c r="O383" s="72"/>
      <c r="P383" s="72"/>
      <c r="Q383" s="72">
        <f t="shared" si="86"/>
        <v>20</v>
      </c>
      <c r="R383" s="72"/>
      <c r="S383" s="22"/>
      <c r="T383" s="22"/>
    </row>
    <row r="384" customFormat="1" ht="32" customHeight="1" spans="1:20">
      <c r="A384" s="19" t="s">
        <v>376</v>
      </c>
      <c r="B384" s="19" t="s">
        <v>808</v>
      </c>
      <c r="C384" s="21" t="s">
        <v>2013</v>
      </c>
      <c r="D384" s="72">
        <v>192</v>
      </c>
      <c r="E384" s="72"/>
      <c r="F384" s="72">
        <f t="shared" si="85"/>
        <v>0</v>
      </c>
      <c r="G384" s="72"/>
      <c r="H384" s="72"/>
      <c r="I384" s="72"/>
      <c r="J384" s="72"/>
      <c r="K384" s="72"/>
      <c r="L384" s="72"/>
      <c r="M384" s="72"/>
      <c r="N384" s="72"/>
      <c r="O384" s="72"/>
      <c r="P384" s="72"/>
      <c r="Q384" s="72">
        <f t="shared" si="86"/>
        <v>192</v>
      </c>
      <c r="R384" s="72"/>
      <c r="S384" s="22"/>
      <c r="T384" s="22"/>
    </row>
    <row r="385" customFormat="1" ht="32" customHeight="1" spans="1:20">
      <c r="A385" s="19" t="s">
        <v>376</v>
      </c>
      <c r="B385" s="19" t="s">
        <v>808</v>
      </c>
      <c r="C385" s="21" t="s">
        <v>1002</v>
      </c>
      <c r="D385" s="72">
        <v>15</v>
      </c>
      <c r="E385" s="72"/>
      <c r="F385" s="72">
        <f t="shared" si="85"/>
        <v>-15</v>
      </c>
      <c r="G385" s="72">
        <v>-10</v>
      </c>
      <c r="H385" s="72"/>
      <c r="I385" s="72"/>
      <c r="J385" s="72"/>
      <c r="K385" s="72"/>
      <c r="L385" s="72"/>
      <c r="M385" s="72">
        <v>-5</v>
      </c>
      <c r="N385" s="72"/>
      <c r="O385" s="72"/>
      <c r="P385" s="72"/>
      <c r="Q385" s="72">
        <f t="shared" si="86"/>
        <v>0</v>
      </c>
      <c r="R385" s="72"/>
      <c r="S385" s="22"/>
      <c r="T385" s="22"/>
    </row>
    <row r="386" customFormat="1" ht="32" customHeight="1" spans="1:20">
      <c r="A386" s="19" t="s">
        <v>376</v>
      </c>
      <c r="B386" s="19" t="s">
        <v>808</v>
      </c>
      <c r="C386" s="21" t="s">
        <v>2014</v>
      </c>
      <c r="D386" s="72">
        <v>10</v>
      </c>
      <c r="E386" s="72"/>
      <c r="F386" s="72">
        <f t="shared" si="85"/>
        <v>0</v>
      </c>
      <c r="G386" s="72"/>
      <c r="H386" s="72"/>
      <c r="I386" s="72"/>
      <c r="J386" s="72"/>
      <c r="K386" s="72"/>
      <c r="L386" s="72"/>
      <c r="M386" s="72"/>
      <c r="N386" s="72"/>
      <c r="O386" s="72"/>
      <c r="P386" s="72"/>
      <c r="Q386" s="72">
        <f t="shared" si="86"/>
        <v>10</v>
      </c>
      <c r="R386" s="72"/>
      <c r="S386" s="22"/>
      <c r="T386" s="22"/>
    </row>
    <row r="387" customFormat="1" ht="32" customHeight="1" spans="1:20">
      <c r="A387" s="19" t="s">
        <v>376</v>
      </c>
      <c r="B387" s="19" t="s">
        <v>808</v>
      </c>
      <c r="C387" s="21" t="s">
        <v>2015</v>
      </c>
      <c r="D387" s="72">
        <v>50</v>
      </c>
      <c r="E387" s="72"/>
      <c r="F387" s="72">
        <f t="shared" si="85"/>
        <v>0</v>
      </c>
      <c r="G387" s="72"/>
      <c r="H387" s="72"/>
      <c r="I387" s="72"/>
      <c r="J387" s="72"/>
      <c r="K387" s="72"/>
      <c r="L387" s="72"/>
      <c r="M387" s="72"/>
      <c r="N387" s="72"/>
      <c r="O387" s="72"/>
      <c r="P387" s="72"/>
      <c r="Q387" s="72">
        <f t="shared" si="86"/>
        <v>50</v>
      </c>
      <c r="R387" s="72"/>
      <c r="S387" s="22"/>
      <c r="T387" s="22"/>
    </row>
    <row r="388" customFormat="1" ht="32" customHeight="1" spans="1:20">
      <c r="A388" s="19" t="s">
        <v>376</v>
      </c>
      <c r="B388" s="19" t="s">
        <v>808</v>
      </c>
      <c r="C388" s="115" t="s">
        <v>1448</v>
      </c>
      <c r="D388" s="72">
        <v>0</v>
      </c>
      <c r="E388" s="72"/>
      <c r="F388" s="72">
        <f t="shared" si="85"/>
        <v>100</v>
      </c>
      <c r="G388" s="72"/>
      <c r="H388" s="72"/>
      <c r="I388" s="72"/>
      <c r="J388" s="72"/>
      <c r="K388" s="123">
        <v>100</v>
      </c>
      <c r="L388" s="72"/>
      <c r="M388" s="72"/>
      <c r="N388" s="72"/>
      <c r="O388" s="72"/>
      <c r="P388" s="72"/>
      <c r="Q388" s="72">
        <f t="shared" si="86"/>
        <v>100</v>
      </c>
      <c r="R388" s="72"/>
      <c r="S388" s="22" t="s">
        <v>1449</v>
      </c>
      <c r="T388" s="22"/>
    </row>
    <row r="389" customFormat="1" ht="32" customHeight="1" spans="1:20">
      <c r="A389" s="87" t="s">
        <v>380</v>
      </c>
      <c r="B389" s="87" t="s">
        <v>808</v>
      </c>
      <c r="C389" s="114" t="s">
        <v>1445</v>
      </c>
      <c r="D389" s="72"/>
      <c r="E389" s="72"/>
      <c r="F389" s="72">
        <f t="shared" si="85"/>
        <v>55</v>
      </c>
      <c r="G389" s="72"/>
      <c r="H389" s="72">
        <v>55</v>
      </c>
      <c r="I389" s="72"/>
      <c r="J389" s="72"/>
      <c r="K389" s="72"/>
      <c r="L389" s="72"/>
      <c r="M389" s="72"/>
      <c r="N389" s="72"/>
      <c r="O389" s="72"/>
      <c r="P389" s="72"/>
      <c r="Q389" s="72">
        <f t="shared" si="86"/>
        <v>55</v>
      </c>
      <c r="R389" s="72"/>
      <c r="S389" s="119" t="s">
        <v>1450</v>
      </c>
      <c r="T389" s="98"/>
    </row>
    <row r="390" customFormat="1" ht="32" customHeight="1" spans="1:20">
      <c r="A390" s="87" t="s">
        <v>380</v>
      </c>
      <c r="B390" s="19" t="s">
        <v>808</v>
      </c>
      <c r="C390" s="21" t="s">
        <v>2016</v>
      </c>
      <c r="D390" s="72">
        <v>680</v>
      </c>
      <c r="E390" s="72"/>
      <c r="F390" s="72">
        <f t="shared" si="85"/>
        <v>0</v>
      </c>
      <c r="G390" s="72"/>
      <c r="H390" s="72"/>
      <c r="I390" s="72"/>
      <c r="J390" s="72"/>
      <c r="K390" s="72"/>
      <c r="L390" s="72"/>
      <c r="M390" s="72"/>
      <c r="N390" s="72"/>
      <c r="O390" s="72"/>
      <c r="P390" s="72"/>
      <c r="Q390" s="72">
        <f t="shared" si="86"/>
        <v>680</v>
      </c>
      <c r="R390" s="72"/>
      <c r="S390" s="98"/>
      <c r="T390" s="98"/>
    </row>
    <row r="391" customFormat="1" ht="32" customHeight="1" spans="1:20">
      <c r="A391" s="87" t="s">
        <v>394</v>
      </c>
      <c r="B391" s="87" t="s">
        <v>808</v>
      </c>
      <c r="C391" s="115" t="s">
        <v>1451</v>
      </c>
      <c r="D391" s="72"/>
      <c r="E391" s="72"/>
      <c r="F391" s="72">
        <f t="shared" si="85"/>
        <v>185.7</v>
      </c>
      <c r="G391" s="72"/>
      <c r="H391" s="72"/>
      <c r="I391" s="72"/>
      <c r="J391" s="72"/>
      <c r="K391" s="72">
        <v>185.7</v>
      </c>
      <c r="L391" s="72"/>
      <c r="M391" s="72"/>
      <c r="N391" s="72"/>
      <c r="O391" s="72"/>
      <c r="P391" s="72"/>
      <c r="Q391" s="72">
        <f t="shared" si="86"/>
        <v>185.7</v>
      </c>
      <c r="R391" s="72"/>
      <c r="S391" s="119" t="s">
        <v>1452</v>
      </c>
      <c r="T391" s="98"/>
    </row>
    <row r="392" customFormat="1" ht="32" customHeight="1" spans="1:20">
      <c r="A392" s="87" t="s">
        <v>400</v>
      </c>
      <c r="B392" s="87" t="s">
        <v>808</v>
      </c>
      <c r="C392" s="21" t="s">
        <v>1442</v>
      </c>
      <c r="D392" s="72"/>
      <c r="E392" s="72"/>
      <c r="F392" s="72">
        <f t="shared" si="85"/>
        <v>249.2509</v>
      </c>
      <c r="G392" s="72"/>
      <c r="H392" s="72"/>
      <c r="I392" s="72"/>
      <c r="J392" s="72"/>
      <c r="K392" s="72">
        <v>249.2509</v>
      </c>
      <c r="L392" s="72"/>
      <c r="M392" s="72"/>
      <c r="N392" s="72"/>
      <c r="O392" s="72"/>
      <c r="P392" s="72"/>
      <c r="Q392" s="72">
        <f t="shared" si="86"/>
        <v>249.2509</v>
      </c>
      <c r="R392" s="72"/>
      <c r="S392" s="113" t="s">
        <v>1443</v>
      </c>
      <c r="T392" s="113"/>
    </row>
    <row r="393" customFormat="1" ht="32" customHeight="1" spans="1:20">
      <c r="A393" s="87" t="s">
        <v>400</v>
      </c>
      <c r="B393" s="87" t="s">
        <v>808</v>
      </c>
      <c r="C393" s="21" t="s">
        <v>1442</v>
      </c>
      <c r="D393" s="72"/>
      <c r="E393" s="72"/>
      <c r="F393" s="72">
        <f t="shared" si="85"/>
        <v>115</v>
      </c>
      <c r="G393" s="72"/>
      <c r="H393" s="72">
        <v>115</v>
      </c>
      <c r="I393" s="72"/>
      <c r="J393" s="72"/>
      <c r="K393" s="72"/>
      <c r="L393" s="72"/>
      <c r="M393" s="72"/>
      <c r="N393" s="72"/>
      <c r="O393" s="72"/>
      <c r="P393" s="72"/>
      <c r="Q393" s="72">
        <f t="shared" si="86"/>
        <v>115</v>
      </c>
      <c r="R393" s="72"/>
      <c r="S393" s="119" t="s">
        <v>1444</v>
      </c>
      <c r="T393" s="113"/>
    </row>
    <row r="394" customFormat="1" ht="32" customHeight="1" spans="1:20">
      <c r="A394" s="87" t="s">
        <v>400</v>
      </c>
      <c r="B394" s="87" t="s">
        <v>808</v>
      </c>
      <c r="C394" s="21" t="s">
        <v>1442</v>
      </c>
      <c r="D394" s="72"/>
      <c r="E394" s="72"/>
      <c r="F394" s="72">
        <f t="shared" si="85"/>
        <v>49.87</v>
      </c>
      <c r="G394" s="72"/>
      <c r="H394" s="72">
        <v>49.87</v>
      </c>
      <c r="I394" s="72"/>
      <c r="J394" s="72"/>
      <c r="K394" s="72"/>
      <c r="L394" s="72"/>
      <c r="M394" s="72"/>
      <c r="N394" s="72"/>
      <c r="O394" s="72"/>
      <c r="P394" s="72"/>
      <c r="Q394" s="72">
        <f t="shared" si="86"/>
        <v>49.87</v>
      </c>
      <c r="R394" s="72"/>
      <c r="S394" s="119" t="s">
        <v>1453</v>
      </c>
      <c r="T394" s="113"/>
    </row>
    <row r="395" customFormat="1" ht="32" customHeight="1" spans="1:20">
      <c r="A395" s="87" t="s">
        <v>402</v>
      </c>
      <c r="B395" s="87" t="s">
        <v>808</v>
      </c>
      <c r="C395" s="21" t="s">
        <v>1442</v>
      </c>
      <c r="D395" s="72"/>
      <c r="E395" s="72"/>
      <c r="F395" s="72">
        <f t="shared" si="85"/>
        <v>454.15</v>
      </c>
      <c r="G395" s="72"/>
      <c r="H395" s="72">
        <v>454.15</v>
      </c>
      <c r="I395" s="72"/>
      <c r="J395" s="72"/>
      <c r="K395" s="72"/>
      <c r="L395" s="72"/>
      <c r="M395" s="72"/>
      <c r="N395" s="72"/>
      <c r="O395" s="72"/>
      <c r="P395" s="72"/>
      <c r="Q395" s="72">
        <f t="shared" si="86"/>
        <v>454.15</v>
      </c>
      <c r="R395" s="72"/>
      <c r="S395" s="119" t="s">
        <v>1444</v>
      </c>
      <c r="T395" s="113"/>
    </row>
    <row r="396" customFormat="1" ht="32" customHeight="1" spans="1:20">
      <c r="A396" s="87" t="s">
        <v>402</v>
      </c>
      <c r="B396" s="87" t="s">
        <v>808</v>
      </c>
      <c r="C396" s="21" t="s">
        <v>1442</v>
      </c>
      <c r="D396" s="72"/>
      <c r="E396" s="72"/>
      <c r="F396" s="72">
        <f t="shared" si="85"/>
        <v>18.2</v>
      </c>
      <c r="G396" s="72"/>
      <c r="H396" s="72">
        <v>18.2</v>
      </c>
      <c r="I396" s="72"/>
      <c r="J396" s="72"/>
      <c r="K396" s="72"/>
      <c r="L396" s="72"/>
      <c r="M396" s="72"/>
      <c r="N396" s="72"/>
      <c r="O396" s="72"/>
      <c r="P396" s="72"/>
      <c r="Q396" s="72">
        <f t="shared" si="86"/>
        <v>18.2</v>
      </c>
      <c r="R396" s="72"/>
      <c r="S396" s="119" t="s">
        <v>1454</v>
      </c>
      <c r="T396" s="113"/>
    </row>
    <row r="397" customFormat="1" ht="32" customHeight="1" spans="1:20">
      <c r="A397" s="87" t="s">
        <v>402</v>
      </c>
      <c r="B397" s="87" t="s">
        <v>808</v>
      </c>
      <c r="C397" s="21" t="s">
        <v>1442</v>
      </c>
      <c r="D397" s="72"/>
      <c r="E397" s="72"/>
      <c r="F397" s="72">
        <f t="shared" si="85"/>
        <v>1841.0021</v>
      </c>
      <c r="G397" s="72"/>
      <c r="H397" s="72">
        <v>0</v>
      </c>
      <c r="I397" s="72"/>
      <c r="J397" s="72"/>
      <c r="K397" s="72">
        <v>1841.0021</v>
      </c>
      <c r="L397" s="72"/>
      <c r="M397" s="72"/>
      <c r="N397" s="72"/>
      <c r="O397" s="72"/>
      <c r="P397" s="72"/>
      <c r="Q397" s="72">
        <f t="shared" si="86"/>
        <v>1841.0021</v>
      </c>
      <c r="R397" s="72"/>
      <c r="S397" s="113" t="s">
        <v>1443</v>
      </c>
      <c r="T397" s="113"/>
    </row>
    <row r="398" customFormat="1" ht="32" customHeight="1" spans="1:20">
      <c r="A398" s="19" t="s">
        <v>402</v>
      </c>
      <c r="B398" s="19" t="s">
        <v>808</v>
      </c>
      <c r="C398" s="21" t="s">
        <v>1005</v>
      </c>
      <c r="D398" s="72">
        <v>131</v>
      </c>
      <c r="E398" s="72"/>
      <c r="F398" s="72">
        <f t="shared" si="85"/>
        <v>652</v>
      </c>
      <c r="G398" s="72">
        <v>-131</v>
      </c>
      <c r="H398" s="72"/>
      <c r="I398" s="72"/>
      <c r="J398" s="72"/>
      <c r="K398" s="72"/>
      <c r="L398" s="72"/>
      <c r="M398" s="72"/>
      <c r="N398" s="72">
        <v>783</v>
      </c>
      <c r="O398" s="72"/>
      <c r="P398" s="72"/>
      <c r="Q398" s="72">
        <f t="shared" si="86"/>
        <v>783</v>
      </c>
      <c r="R398" s="72"/>
      <c r="S398" s="22"/>
      <c r="T398" s="22"/>
    </row>
    <row r="399" customFormat="1" ht="32" customHeight="1" spans="1:20">
      <c r="A399" s="87" t="s">
        <v>406</v>
      </c>
      <c r="B399" s="87" t="s">
        <v>808</v>
      </c>
      <c r="C399" s="21" t="s">
        <v>1442</v>
      </c>
      <c r="D399" s="72"/>
      <c r="E399" s="72"/>
      <c r="F399" s="72">
        <f t="shared" si="85"/>
        <v>26.9266</v>
      </c>
      <c r="G399" s="72"/>
      <c r="H399" s="72"/>
      <c r="I399" s="72"/>
      <c r="J399" s="72"/>
      <c r="K399" s="72">
        <v>26.9266</v>
      </c>
      <c r="L399" s="72"/>
      <c r="M399" s="72"/>
      <c r="N399" s="72"/>
      <c r="O399" s="72"/>
      <c r="P399" s="72"/>
      <c r="Q399" s="72">
        <f t="shared" si="86"/>
        <v>26.9266</v>
      </c>
      <c r="R399" s="72"/>
      <c r="S399" s="113" t="s">
        <v>1443</v>
      </c>
      <c r="T399" s="113"/>
    </row>
    <row r="400" customFormat="1" ht="32" customHeight="1" spans="1:20">
      <c r="A400" s="87" t="s">
        <v>406</v>
      </c>
      <c r="B400" s="87" t="s">
        <v>808</v>
      </c>
      <c r="C400" s="114" t="s">
        <v>1442</v>
      </c>
      <c r="D400" s="72"/>
      <c r="E400" s="72"/>
      <c r="F400" s="72">
        <f t="shared" si="85"/>
        <v>46.59</v>
      </c>
      <c r="G400" s="72"/>
      <c r="H400" s="72">
        <v>46.59</v>
      </c>
      <c r="I400" s="72"/>
      <c r="J400" s="72"/>
      <c r="K400" s="72"/>
      <c r="L400" s="72"/>
      <c r="M400" s="72"/>
      <c r="N400" s="72"/>
      <c r="O400" s="72"/>
      <c r="P400" s="72"/>
      <c r="Q400" s="72">
        <f t="shared" si="86"/>
        <v>46.59</v>
      </c>
      <c r="R400" s="72"/>
      <c r="S400" s="119" t="s">
        <v>1453</v>
      </c>
      <c r="T400" s="113"/>
    </row>
    <row r="401" customFormat="1" ht="32" customHeight="1" spans="1:20">
      <c r="A401" s="87" t="s">
        <v>410</v>
      </c>
      <c r="B401" s="87" t="s">
        <v>808</v>
      </c>
      <c r="C401" s="21" t="s">
        <v>1442</v>
      </c>
      <c r="D401" s="72"/>
      <c r="E401" s="72"/>
      <c r="F401" s="72">
        <f t="shared" si="85"/>
        <v>3.81</v>
      </c>
      <c r="G401" s="72"/>
      <c r="H401" s="72">
        <v>3.81</v>
      </c>
      <c r="I401" s="72"/>
      <c r="J401" s="72"/>
      <c r="K401" s="72"/>
      <c r="L401" s="72"/>
      <c r="M401" s="72"/>
      <c r="N401" s="72"/>
      <c r="O401" s="72"/>
      <c r="P401" s="72"/>
      <c r="Q401" s="72">
        <f t="shared" si="86"/>
        <v>3.81</v>
      </c>
      <c r="R401" s="72"/>
      <c r="S401" s="119" t="s">
        <v>1444</v>
      </c>
      <c r="T401" s="113"/>
    </row>
    <row r="402" customFormat="1" ht="32" customHeight="1" spans="1:20">
      <c r="A402" s="87" t="s">
        <v>410</v>
      </c>
      <c r="B402" s="87" t="s">
        <v>808</v>
      </c>
      <c r="C402" s="114" t="s">
        <v>1442</v>
      </c>
      <c r="D402" s="72"/>
      <c r="E402" s="72"/>
      <c r="F402" s="72">
        <f t="shared" si="85"/>
        <v>0.85</v>
      </c>
      <c r="G402" s="72"/>
      <c r="H402" s="72">
        <v>0.85</v>
      </c>
      <c r="I402" s="72"/>
      <c r="J402" s="72"/>
      <c r="K402" s="72"/>
      <c r="L402" s="72"/>
      <c r="M402" s="72"/>
      <c r="N402" s="72"/>
      <c r="O402" s="72"/>
      <c r="P402" s="72"/>
      <c r="Q402" s="72">
        <f t="shared" si="86"/>
        <v>0.85</v>
      </c>
      <c r="R402" s="72"/>
      <c r="S402" s="119" t="s">
        <v>1453</v>
      </c>
      <c r="T402" s="113"/>
    </row>
    <row r="403" customFormat="1" ht="32" customHeight="1" spans="1:20">
      <c r="A403" s="87" t="s">
        <v>410</v>
      </c>
      <c r="B403" s="87" t="s">
        <v>808</v>
      </c>
      <c r="C403" s="21" t="s">
        <v>1442</v>
      </c>
      <c r="D403" s="72"/>
      <c r="E403" s="72"/>
      <c r="F403" s="72">
        <f t="shared" si="85"/>
        <v>8.137</v>
      </c>
      <c r="G403" s="72"/>
      <c r="H403" s="72"/>
      <c r="I403" s="72"/>
      <c r="J403" s="72"/>
      <c r="K403" s="72">
        <v>8.137</v>
      </c>
      <c r="L403" s="72"/>
      <c r="M403" s="72"/>
      <c r="N403" s="72"/>
      <c r="O403" s="72"/>
      <c r="P403" s="72"/>
      <c r="Q403" s="72">
        <f t="shared" si="86"/>
        <v>8.137</v>
      </c>
      <c r="R403" s="72"/>
      <c r="S403" s="113" t="s">
        <v>1443</v>
      </c>
      <c r="T403" s="113"/>
    </row>
    <row r="404" customFormat="1" ht="32" customHeight="1" spans="1:20">
      <c r="A404" s="87" t="s">
        <v>412</v>
      </c>
      <c r="B404" s="87" t="s">
        <v>808</v>
      </c>
      <c r="C404" s="21" t="s">
        <v>1442</v>
      </c>
      <c r="D404" s="72"/>
      <c r="E404" s="72"/>
      <c r="F404" s="72">
        <f t="shared" si="85"/>
        <v>172.9</v>
      </c>
      <c r="G404" s="72"/>
      <c r="H404" s="72">
        <v>172.9</v>
      </c>
      <c r="I404" s="72"/>
      <c r="J404" s="72"/>
      <c r="K404" s="72"/>
      <c r="L404" s="72"/>
      <c r="M404" s="72"/>
      <c r="N404" s="72"/>
      <c r="O404" s="72"/>
      <c r="P404" s="72"/>
      <c r="Q404" s="72">
        <f t="shared" si="86"/>
        <v>172.9</v>
      </c>
      <c r="R404" s="72"/>
      <c r="S404" s="119" t="s">
        <v>1444</v>
      </c>
      <c r="T404" s="113"/>
    </row>
    <row r="405" customFormat="1" ht="32" customHeight="1" spans="1:20">
      <c r="A405" s="87" t="s">
        <v>412</v>
      </c>
      <c r="B405" s="87" t="s">
        <v>808</v>
      </c>
      <c r="C405" s="21" t="s">
        <v>1442</v>
      </c>
      <c r="D405" s="72"/>
      <c r="E405" s="72"/>
      <c r="F405" s="72">
        <f t="shared" si="85"/>
        <v>526.8256</v>
      </c>
      <c r="G405" s="72"/>
      <c r="H405" s="72"/>
      <c r="I405" s="72"/>
      <c r="J405" s="72"/>
      <c r="K405" s="72">
        <v>526.8256</v>
      </c>
      <c r="L405" s="72"/>
      <c r="M405" s="72"/>
      <c r="N405" s="72"/>
      <c r="O405" s="72"/>
      <c r="P405" s="72"/>
      <c r="Q405" s="72">
        <f t="shared" si="86"/>
        <v>526.8256</v>
      </c>
      <c r="R405" s="72"/>
      <c r="S405" s="113" t="s">
        <v>1443</v>
      </c>
      <c r="T405" s="113"/>
    </row>
    <row r="406" customFormat="1" ht="32" customHeight="1" spans="1:20">
      <c r="A406" s="19" t="s">
        <v>416</v>
      </c>
      <c r="B406" s="19" t="s">
        <v>808</v>
      </c>
      <c r="C406" s="21" t="s">
        <v>2017</v>
      </c>
      <c r="D406" s="72">
        <v>15</v>
      </c>
      <c r="E406" s="72"/>
      <c r="F406" s="72">
        <f t="shared" si="85"/>
        <v>0</v>
      </c>
      <c r="G406" s="72"/>
      <c r="H406" s="72"/>
      <c r="I406" s="72"/>
      <c r="J406" s="72"/>
      <c r="K406" s="72"/>
      <c r="L406" s="72"/>
      <c r="M406" s="72"/>
      <c r="N406" s="72"/>
      <c r="O406" s="72"/>
      <c r="P406" s="72"/>
      <c r="Q406" s="72">
        <f t="shared" si="86"/>
        <v>15</v>
      </c>
      <c r="R406" s="72"/>
      <c r="S406" s="22"/>
      <c r="T406" s="22"/>
    </row>
    <row r="407" customFormat="1" ht="32" customHeight="1" spans="1:20">
      <c r="A407" s="19" t="s">
        <v>2005</v>
      </c>
      <c r="B407" s="19" t="s">
        <v>808</v>
      </c>
      <c r="C407" s="21" t="s">
        <v>1437</v>
      </c>
      <c r="D407" s="72">
        <v>53</v>
      </c>
      <c r="E407" s="72"/>
      <c r="F407" s="72">
        <f t="shared" si="85"/>
        <v>-26.19</v>
      </c>
      <c r="G407" s="72"/>
      <c r="H407" s="72"/>
      <c r="I407" s="72"/>
      <c r="J407" s="72"/>
      <c r="K407" s="72"/>
      <c r="L407" s="72"/>
      <c r="M407" s="72"/>
      <c r="N407" s="72"/>
      <c r="O407" s="72">
        <v>-26.19</v>
      </c>
      <c r="P407" s="72"/>
      <c r="Q407" s="72">
        <f t="shared" si="86"/>
        <v>26.81</v>
      </c>
      <c r="R407" s="72"/>
      <c r="S407" s="22"/>
      <c r="T407" s="22"/>
    </row>
    <row r="408" customFormat="1" ht="32" customHeight="1" spans="1:20">
      <c r="A408" s="19" t="s">
        <v>606</v>
      </c>
      <c r="B408" s="19" t="s">
        <v>808</v>
      </c>
      <c r="C408" s="115" t="s">
        <v>1455</v>
      </c>
      <c r="D408" s="72"/>
      <c r="E408" s="72"/>
      <c r="F408" s="72">
        <f t="shared" si="85"/>
        <v>455</v>
      </c>
      <c r="G408" s="72"/>
      <c r="H408" s="72"/>
      <c r="I408" s="72"/>
      <c r="J408" s="72"/>
      <c r="K408" s="72">
        <v>455</v>
      </c>
      <c r="L408" s="72"/>
      <c r="M408" s="72"/>
      <c r="N408" s="72"/>
      <c r="O408" s="72"/>
      <c r="P408" s="72"/>
      <c r="Q408" s="72">
        <f t="shared" si="86"/>
        <v>455</v>
      </c>
      <c r="R408" s="72"/>
      <c r="S408" s="22" t="s">
        <v>1456</v>
      </c>
      <c r="T408" s="22"/>
    </row>
    <row r="409" customFormat="1" ht="32" customHeight="1" spans="1:20">
      <c r="A409" s="80" t="s">
        <v>1216</v>
      </c>
      <c r="B409" s="80" t="s">
        <v>1216</v>
      </c>
      <c r="C409" s="81" t="s">
        <v>1457</v>
      </c>
      <c r="D409" s="82">
        <f t="shared" ref="D409:R409" si="87">SUM(D410:D425)</f>
        <v>160.47</v>
      </c>
      <c r="E409" s="82">
        <f t="shared" si="87"/>
        <v>0</v>
      </c>
      <c r="F409" s="82">
        <f t="shared" si="87"/>
        <v>365.25</v>
      </c>
      <c r="G409" s="82">
        <f t="shared" si="87"/>
        <v>-3.35</v>
      </c>
      <c r="H409" s="82">
        <f t="shared" si="87"/>
        <v>73.77</v>
      </c>
      <c r="I409" s="82">
        <f t="shared" si="87"/>
        <v>0</v>
      </c>
      <c r="J409" s="82">
        <f t="shared" si="87"/>
        <v>0</v>
      </c>
      <c r="K409" s="82">
        <f t="shared" si="87"/>
        <v>364.65</v>
      </c>
      <c r="L409" s="82">
        <f t="shared" si="87"/>
        <v>0</v>
      </c>
      <c r="M409" s="82">
        <f t="shared" si="87"/>
        <v>-2.22</v>
      </c>
      <c r="N409" s="82">
        <f t="shared" si="87"/>
        <v>0</v>
      </c>
      <c r="O409" s="82">
        <f t="shared" si="87"/>
        <v>-67.6</v>
      </c>
      <c r="P409" s="82">
        <f t="shared" si="87"/>
        <v>0</v>
      </c>
      <c r="Q409" s="82">
        <f t="shared" si="87"/>
        <v>525.72</v>
      </c>
      <c r="R409" s="82">
        <f t="shared" si="87"/>
        <v>0</v>
      </c>
      <c r="S409" s="97"/>
      <c r="T409" s="97"/>
    </row>
    <row r="410" customFormat="1" ht="32" customHeight="1" spans="1:20">
      <c r="A410" s="19" t="s">
        <v>388</v>
      </c>
      <c r="B410" s="19" t="s">
        <v>810</v>
      </c>
      <c r="C410" s="21" t="s">
        <v>2018</v>
      </c>
      <c r="D410" s="72">
        <v>15.8</v>
      </c>
      <c r="E410" s="72"/>
      <c r="F410" s="72">
        <f t="shared" ref="F410:F425" si="88">SUM(G410:P410)</f>
        <v>0</v>
      </c>
      <c r="G410" s="72"/>
      <c r="H410" s="72"/>
      <c r="I410" s="72"/>
      <c r="J410" s="72"/>
      <c r="K410" s="72"/>
      <c r="L410" s="72"/>
      <c r="M410" s="72"/>
      <c r="N410" s="72"/>
      <c r="O410" s="72"/>
      <c r="P410" s="72"/>
      <c r="Q410" s="72">
        <f t="shared" ref="Q410:Q425" si="89">D410+F410</f>
        <v>15.8</v>
      </c>
      <c r="R410" s="72"/>
      <c r="S410" s="22"/>
      <c r="T410" s="22"/>
    </row>
    <row r="411" customFormat="1" ht="32" customHeight="1" spans="1:20">
      <c r="A411" s="19" t="s">
        <v>388</v>
      </c>
      <c r="B411" s="19" t="s">
        <v>810</v>
      </c>
      <c r="C411" s="21" t="s">
        <v>2019</v>
      </c>
      <c r="D411" s="72">
        <v>16</v>
      </c>
      <c r="E411" s="72"/>
      <c r="F411" s="72">
        <f t="shared" si="88"/>
        <v>0</v>
      </c>
      <c r="G411" s="72"/>
      <c r="H411" s="72"/>
      <c r="I411" s="72"/>
      <c r="J411" s="72"/>
      <c r="K411" s="72"/>
      <c r="L411" s="72"/>
      <c r="M411" s="72"/>
      <c r="N411" s="72"/>
      <c r="O411" s="72"/>
      <c r="P411" s="72"/>
      <c r="Q411" s="72">
        <f t="shared" si="89"/>
        <v>16</v>
      </c>
      <c r="R411" s="72"/>
      <c r="S411" s="22"/>
      <c r="T411" s="22"/>
    </row>
    <row r="412" customFormat="1" ht="32" customHeight="1" spans="1:20">
      <c r="A412" s="87" t="s">
        <v>390</v>
      </c>
      <c r="B412" s="87" t="s">
        <v>810</v>
      </c>
      <c r="C412" s="21" t="s">
        <v>1458</v>
      </c>
      <c r="D412" s="72"/>
      <c r="E412" s="72"/>
      <c r="F412" s="72">
        <f t="shared" si="88"/>
        <v>10</v>
      </c>
      <c r="G412" s="72"/>
      <c r="H412" s="72"/>
      <c r="I412" s="72"/>
      <c r="J412" s="72"/>
      <c r="K412" s="72">
        <v>10</v>
      </c>
      <c r="L412" s="72"/>
      <c r="M412" s="72"/>
      <c r="N412" s="72"/>
      <c r="O412" s="72"/>
      <c r="P412" s="72"/>
      <c r="Q412" s="72">
        <f t="shared" si="89"/>
        <v>10</v>
      </c>
      <c r="R412" s="72"/>
      <c r="S412" s="113" t="s">
        <v>1459</v>
      </c>
      <c r="T412" s="113"/>
    </row>
    <row r="413" customFormat="1" ht="32" customHeight="1" spans="1:20">
      <c r="A413" s="87" t="s">
        <v>390</v>
      </c>
      <c r="B413" s="87" t="s">
        <v>810</v>
      </c>
      <c r="C413" s="115" t="s">
        <v>1460</v>
      </c>
      <c r="D413" s="72"/>
      <c r="E413" s="72"/>
      <c r="F413" s="72">
        <f t="shared" si="88"/>
        <v>119</v>
      </c>
      <c r="G413" s="72"/>
      <c r="H413" s="72"/>
      <c r="I413" s="72"/>
      <c r="J413" s="72"/>
      <c r="K413" s="72">
        <v>119</v>
      </c>
      <c r="L413" s="72"/>
      <c r="M413" s="72"/>
      <c r="N413" s="72"/>
      <c r="O413" s="72"/>
      <c r="P413" s="72"/>
      <c r="Q413" s="72">
        <f t="shared" si="89"/>
        <v>119</v>
      </c>
      <c r="R413" s="72"/>
      <c r="S413" s="113" t="s">
        <v>1461</v>
      </c>
      <c r="T413" s="113"/>
    </row>
    <row r="414" customFormat="1" ht="32" customHeight="1" spans="1:20">
      <c r="A414" s="19" t="s">
        <v>390</v>
      </c>
      <c r="B414" s="19" t="s">
        <v>810</v>
      </c>
      <c r="C414" s="21" t="s">
        <v>1462</v>
      </c>
      <c r="D414" s="72">
        <v>2.01</v>
      </c>
      <c r="E414" s="72"/>
      <c r="F414" s="72">
        <f t="shared" si="88"/>
        <v>-2.01</v>
      </c>
      <c r="G414" s="72">
        <v>-2.01</v>
      </c>
      <c r="H414" s="72"/>
      <c r="I414" s="72"/>
      <c r="J414" s="72"/>
      <c r="K414" s="72"/>
      <c r="L414" s="72"/>
      <c r="M414" s="72"/>
      <c r="N414" s="72"/>
      <c r="O414" s="72"/>
      <c r="P414" s="72"/>
      <c r="Q414" s="72">
        <f t="shared" si="89"/>
        <v>0</v>
      </c>
      <c r="R414" s="72"/>
      <c r="S414" s="22"/>
      <c r="T414" s="22"/>
    </row>
    <row r="415" customFormat="1" ht="32" customHeight="1" spans="1:20">
      <c r="A415" s="87" t="s">
        <v>392</v>
      </c>
      <c r="B415" s="87" t="s">
        <v>810</v>
      </c>
      <c r="C415" s="114" t="s">
        <v>1463</v>
      </c>
      <c r="D415" s="72"/>
      <c r="E415" s="72"/>
      <c r="F415" s="72">
        <f t="shared" si="88"/>
        <v>71.97</v>
      </c>
      <c r="G415" s="72"/>
      <c r="H415" s="72">
        <v>71.97</v>
      </c>
      <c r="I415" s="72"/>
      <c r="J415" s="72"/>
      <c r="K415" s="72"/>
      <c r="L415" s="72"/>
      <c r="M415" s="72"/>
      <c r="N415" s="72"/>
      <c r="O415" s="72"/>
      <c r="P415" s="72"/>
      <c r="Q415" s="72">
        <f t="shared" si="89"/>
        <v>71.97</v>
      </c>
      <c r="R415" s="72"/>
      <c r="S415" s="119" t="s">
        <v>1464</v>
      </c>
      <c r="T415" s="113"/>
    </row>
    <row r="416" customFormat="1" ht="32" customHeight="1" spans="1:20">
      <c r="A416" s="19" t="s">
        <v>394</v>
      </c>
      <c r="B416" s="19" t="s">
        <v>810</v>
      </c>
      <c r="C416" s="21" t="s">
        <v>2020</v>
      </c>
      <c r="D416" s="72">
        <v>22.75</v>
      </c>
      <c r="E416" s="72"/>
      <c r="F416" s="72">
        <f t="shared" si="88"/>
        <v>0</v>
      </c>
      <c r="G416" s="72"/>
      <c r="H416" s="72"/>
      <c r="I416" s="72"/>
      <c r="J416" s="72"/>
      <c r="K416" s="72"/>
      <c r="L416" s="72"/>
      <c r="M416" s="72"/>
      <c r="N416" s="72"/>
      <c r="O416" s="72"/>
      <c r="P416" s="72"/>
      <c r="Q416" s="72">
        <f t="shared" si="89"/>
        <v>22.75</v>
      </c>
      <c r="R416" s="72"/>
      <c r="S416" s="110"/>
      <c r="T416" s="120"/>
    </row>
    <row r="417" customFormat="1" ht="32" customHeight="1" spans="1:20">
      <c r="A417" s="19" t="s">
        <v>396</v>
      </c>
      <c r="B417" s="87" t="s">
        <v>810</v>
      </c>
      <c r="C417" s="114" t="s">
        <v>1465</v>
      </c>
      <c r="D417" s="72"/>
      <c r="E417" s="72"/>
      <c r="F417" s="72">
        <f t="shared" si="88"/>
        <v>1.8</v>
      </c>
      <c r="G417" s="72"/>
      <c r="H417" s="72">
        <v>1.8</v>
      </c>
      <c r="I417" s="72"/>
      <c r="J417" s="72"/>
      <c r="K417" s="72"/>
      <c r="L417" s="72"/>
      <c r="M417" s="72"/>
      <c r="N417" s="72"/>
      <c r="O417" s="72"/>
      <c r="P417" s="72"/>
      <c r="Q417" s="72">
        <f t="shared" si="89"/>
        <v>1.8</v>
      </c>
      <c r="R417" s="72"/>
      <c r="S417" s="119" t="s">
        <v>1466</v>
      </c>
      <c r="T417" s="120"/>
    </row>
    <row r="418" customFormat="1" ht="32" customHeight="1" spans="1:20">
      <c r="A418" s="87" t="s">
        <v>396</v>
      </c>
      <c r="B418" s="87" t="s">
        <v>810</v>
      </c>
      <c r="C418" s="21" t="s">
        <v>1458</v>
      </c>
      <c r="D418" s="72"/>
      <c r="E418" s="72"/>
      <c r="F418" s="72">
        <f t="shared" si="88"/>
        <v>33.4</v>
      </c>
      <c r="G418" s="72"/>
      <c r="H418" s="72"/>
      <c r="I418" s="72"/>
      <c r="J418" s="72"/>
      <c r="K418" s="72">
        <v>33.4</v>
      </c>
      <c r="L418" s="72"/>
      <c r="M418" s="72"/>
      <c r="N418" s="72"/>
      <c r="O418" s="72"/>
      <c r="P418" s="72"/>
      <c r="Q418" s="72">
        <f t="shared" si="89"/>
        <v>33.4</v>
      </c>
      <c r="R418" s="72"/>
      <c r="S418" s="113" t="s">
        <v>1459</v>
      </c>
      <c r="T418" s="113"/>
    </row>
    <row r="419" customFormat="1" ht="32" customHeight="1" spans="1:20">
      <c r="A419" s="19" t="s">
        <v>396</v>
      </c>
      <c r="B419" s="19" t="s">
        <v>810</v>
      </c>
      <c r="C419" s="21" t="s">
        <v>2021</v>
      </c>
      <c r="D419" s="72">
        <v>12.5</v>
      </c>
      <c r="E419" s="72"/>
      <c r="F419" s="72">
        <f t="shared" si="88"/>
        <v>0</v>
      </c>
      <c r="G419" s="72"/>
      <c r="H419" s="72"/>
      <c r="I419" s="72"/>
      <c r="J419" s="72"/>
      <c r="K419" s="72"/>
      <c r="L419" s="72"/>
      <c r="M419" s="72"/>
      <c r="N419" s="72"/>
      <c r="O419" s="72"/>
      <c r="P419" s="72"/>
      <c r="Q419" s="72">
        <f t="shared" si="89"/>
        <v>12.5</v>
      </c>
      <c r="R419" s="72"/>
      <c r="S419" s="22"/>
      <c r="T419" s="22"/>
    </row>
    <row r="420" customFormat="1" ht="32" customHeight="1" spans="1:20">
      <c r="A420" s="19" t="s">
        <v>396</v>
      </c>
      <c r="B420" s="19" t="s">
        <v>810</v>
      </c>
      <c r="C420" s="21" t="s">
        <v>1007</v>
      </c>
      <c r="D420" s="72">
        <v>29.56</v>
      </c>
      <c r="E420" s="72"/>
      <c r="F420" s="72">
        <f t="shared" si="88"/>
        <v>-29.56</v>
      </c>
      <c r="G420" s="72"/>
      <c r="H420" s="72"/>
      <c r="I420" s="72"/>
      <c r="J420" s="72"/>
      <c r="K420" s="72"/>
      <c r="L420" s="72"/>
      <c r="M420" s="72">
        <v>-2.22</v>
      </c>
      <c r="N420" s="72"/>
      <c r="O420" s="72">
        <v>-27.34</v>
      </c>
      <c r="P420" s="72"/>
      <c r="Q420" s="72">
        <f t="shared" si="89"/>
        <v>0</v>
      </c>
      <c r="R420" s="72"/>
      <c r="S420" s="22"/>
      <c r="T420" s="22"/>
    </row>
    <row r="421" customFormat="1" ht="32" customHeight="1" spans="1:20">
      <c r="A421" s="87" t="s">
        <v>396</v>
      </c>
      <c r="B421" s="87" t="s">
        <v>810</v>
      </c>
      <c r="C421" s="115" t="s">
        <v>1467</v>
      </c>
      <c r="D421" s="72"/>
      <c r="E421" s="72"/>
      <c r="F421" s="72">
        <f t="shared" si="88"/>
        <v>168</v>
      </c>
      <c r="G421" s="72"/>
      <c r="H421" s="72"/>
      <c r="I421" s="72"/>
      <c r="J421" s="72"/>
      <c r="K421" s="72">
        <v>168</v>
      </c>
      <c r="L421" s="72"/>
      <c r="M421" s="72"/>
      <c r="N421" s="72"/>
      <c r="O421" s="72"/>
      <c r="P421" s="72"/>
      <c r="Q421" s="72">
        <f t="shared" si="89"/>
        <v>168</v>
      </c>
      <c r="R421" s="72"/>
      <c r="S421" s="110" t="s">
        <v>1468</v>
      </c>
      <c r="T421" s="120"/>
    </row>
    <row r="422" customFormat="1" ht="32" customHeight="1" spans="1:20">
      <c r="A422" s="87" t="s">
        <v>396</v>
      </c>
      <c r="B422" s="87" t="s">
        <v>810</v>
      </c>
      <c r="C422" s="115" t="s">
        <v>1460</v>
      </c>
      <c r="D422" s="72"/>
      <c r="E422" s="72"/>
      <c r="F422" s="72">
        <f t="shared" si="88"/>
        <v>34.25</v>
      </c>
      <c r="G422" s="72"/>
      <c r="H422" s="72"/>
      <c r="I422" s="72"/>
      <c r="J422" s="72"/>
      <c r="K422" s="72">
        <v>34.25</v>
      </c>
      <c r="L422" s="72"/>
      <c r="M422" s="72"/>
      <c r="N422" s="72"/>
      <c r="O422" s="72"/>
      <c r="P422" s="72"/>
      <c r="Q422" s="72">
        <f t="shared" si="89"/>
        <v>34.25</v>
      </c>
      <c r="R422" s="72"/>
      <c r="S422" s="110" t="s">
        <v>1461</v>
      </c>
      <c r="T422" s="120"/>
    </row>
    <row r="423" customFormat="1" ht="32" customHeight="1" spans="1:20">
      <c r="A423" s="19" t="s">
        <v>396</v>
      </c>
      <c r="B423" s="19" t="s">
        <v>810</v>
      </c>
      <c r="C423" s="21" t="s">
        <v>1469</v>
      </c>
      <c r="D423" s="72">
        <v>1.34</v>
      </c>
      <c r="E423" s="72"/>
      <c r="F423" s="72">
        <f t="shared" si="88"/>
        <v>-1.34</v>
      </c>
      <c r="G423" s="72">
        <v>-1.34</v>
      </c>
      <c r="H423" s="72"/>
      <c r="I423" s="72"/>
      <c r="J423" s="72"/>
      <c r="K423" s="72"/>
      <c r="L423" s="72"/>
      <c r="M423" s="72"/>
      <c r="N423" s="72"/>
      <c r="O423" s="72"/>
      <c r="P423" s="72"/>
      <c r="Q423" s="72">
        <f t="shared" si="89"/>
        <v>0</v>
      </c>
      <c r="R423" s="72"/>
      <c r="S423" s="22"/>
      <c r="T423" s="22"/>
    </row>
    <row r="424" customFormat="1" ht="32" customHeight="1" spans="1:20">
      <c r="A424" s="19" t="s">
        <v>396</v>
      </c>
      <c r="B424" s="19" t="s">
        <v>810</v>
      </c>
      <c r="C424" s="21" t="s">
        <v>2022</v>
      </c>
      <c r="D424" s="72">
        <v>20.25</v>
      </c>
      <c r="E424" s="72"/>
      <c r="F424" s="72">
        <f t="shared" si="88"/>
        <v>0</v>
      </c>
      <c r="G424" s="72"/>
      <c r="H424" s="72"/>
      <c r="I424" s="72"/>
      <c r="J424" s="72"/>
      <c r="K424" s="72"/>
      <c r="L424" s="72"/>
      <c r="M424" s="72"/>
      <c r="N424" s="72"/>
      <c r="O424" s="72"/>
      <c r="P424" s="72"/>
      <c r="Q424" s="72">
        <f t="shared" si="89"/>
        <v>20.25</v>
      </c>
      <c r="R424" s="72"/>
      <c r="S424" s="22"/>
      <c r="T424" s="22"/>
    </row>
    <row r="425" customFormat="1" ht="32" customHeight="1" spans="1:20">
      <c r="A425" s="19" t="s">
        <v>396</v>
      </c>
      <c r="B425" s="19" t="s">
        <v>810</v>
      </c>
      <c r="C425" s="21" t="s">
        <v>1470</v>
      </c>
      <c r="D425" s="72">
        <v>40.26</v>
      </c>
      <c r="E425" s="72"/>
      <c r="F425" s="72">
        <f t="shared" si="88"/>
        <v>-40.26</v>
      </c>
      <c r="G425" s="72"/>
      <c r="H425" s="72"/>
      <c r="I425" s="72"/>
      <c r="J425" s="72"/>
      <c r="K425" s="72"/>
      <c r="L425" s="72"/>
      <c r="M425" s="72"/>
      <c r="N425" s="72"/>
      <c r="O425" s="72">
        <v>-40.26</v>
      </c>
      <c r="P425" s="72"/>
      <c r="Q425" s="72">
        <f t="shared" si="89"/>
        <v>0</v>
      </c>
      <c r="R425" s="72"/>
      <c r="S425" s="22"/>
      <c r="T425" s="22"/>
    </row>
    <row r="426" customFormat="1" ht="32" customHeight="1" spans="1:20">
      <c r="A426" s="80" t="s">
        <v>1216</v>
      </c>
      <c r="B426" s="80" t="s">
        <v>1216</v>
      </c>
      <c r="C426" s="81" t="s">
        <v>1471</v>
      </c>
      <c r="D426" s="82">
        <f t="shared" ref="D426:R426" si="90">SUM(D427:D460)</f>
        <v>417.4</v>
      </c>
      <c r="E426" s="82">
        <f t="shared" si="90"/>
        <v>0</v>
      </c>
      <c r="F426" s="82">
        <f t="shared" si="90"/>
        <v>847.27</v>
      </c>
      <c r="G426" s="82">
        <f t="shared" si="90"/>
        <v>-5.6</v>
      </c>
      <c r="H426" s="82">
        <f t="shared" si="90"/>
        <v>164.17</v>
      </c>
      <c r="I426" s="82">
        <f t="shared" si="90"/>
        <v>0</v>
      </c>
      <c r="J426" s="82">
        <f t="shared" si="90"/>
        <v>0</v>
      </c>
      <c r="K426" s="82">
        <f t="shared" si="90"/>
        <v>688.7</v>
      </c>
      <c r="L426" s="82">
        <f t="shared" si="90"/>
        <v>0</v>
      </c>
      <c r="M426" s="82">
        <f t="shared" si="90"/>
        <v>0</v>
      </c>
      <c r="N426" s="82">
        <f t="shared" si="90"/>
        <v>0</v>
      </c>
      <c r="O426" s="82">
        <f t="shared" si="90"/>
        <v>0</v>
      </c>
      <c r="P426" s="82">
        <f t="shared" si="90"/>
        <v>0</v>
      </c>
      <c r="Q426" s="82">
        <f t="shared" si="90"/>
        <v>1264.67</v>
      </c>
      <c r="R426" s="82">
        <f t="shared" si="90"/>
        <v>0</v>
      </c>
      <c r="S426" s="97"/>
      <c r="T426" s="97"/>
    </row>
    <row r="427" customFormat="1" ht="32" customHeight="1" spans="1:20">
      <c r="A427" s="106" t="s">
        <v>354</v>
      </c>
      <c r="B427" s="87" t="s">
        <v>812</v>
      </c>
      <c r="C427" s="114" t="s">
        <v>1472</v>
      </c>
      <c r="D427" s="72"/>
      <c r="E427" s="72"/>
      <c r="F427" s="72">
        <f t="shared" ref="F427:F460" si="91">SUM(G427:P427)</f>
        <v>12.6</v>
      </c>
      <c r="G427" s="72"/>
      <c r="H427" s="72">
        <v>12.6</v>
      </c>
      <c r="I427" s="72"/>
      <c r="J427" s="72"/>
      <c r="K427" s="72"/>
      <c r="L427" s="72"/>
      <c r="M427" s="72"/>
      <c r="N427" s="72"/>
      <c r="O427" s="72"/>
      <c r="P427" s="72"/>
      <c r="Q427" s="72">
        <f t="shared" ref="Q427:Q460" si="92">D427+F427</f>
        <v>12.6</v>
      </c>
      <c r="R427" s="72"/>
      <c r="S427" s="119" t="s">
        <v>1473</v>
      </c>
      <c r="T427" s="22"/>
    </row>
    <row r="428" customFormat="1" ht="32" customHeight="1" spans="1:20">
      <c r="A428" s="87" t="s">
        <v>354</v>
      </c>
      <c r="B428" s="87" t="s">
        <v>812</v>
      </c>
      <c r="C428" s="21" t="s">
        <v>1474</v>
      </c>
      <c r="D428" s="72"/>
      <c r="E428" s="72"/>
      <c r="F428" s="72">
        <f t="shared" si="91"/>
        <v>122</v>
      </c>
      <c r="G428" s="72"/>
      <c r="H428" s="72"/>
      <c r="I428" s="72"/>
      <c r="J428" s="72"/>
      <c r="K428" s="72">
        <v>122</v>
      </c>
      <c r="L428" s="72"/>
      <c r="M428" s="72"/>
      <c r="N428" s="72"/>
      <c r="O428" s="72"/>
      <c r="P428" s="72"/>
      <c r="Q428" s="72">
        <f t="shared" si="92"/>
        <v>122</v>
      </c>
      <c r="R428" s="72"/>
      <c r="S428" s="22" t="s">
        <v>1475</v>
      </c>
      <c r="T428" s="22"/>
    </row>
    <row r="429" customFormat="1" ht="32" customHeight="1" spans="1:20">
      <c r="A429" s="19" t="s">
        <v>354</v>
      </c>
      <c r="B429" s="19" t="s">
        <v>812</v>
      </c>
      <c r="C429" s="21" t="s">
        <v>2023</v>
      </c>
      <c r="D429" s="72">
        <v>100</v>
      </c>
      <c r="E429" s="72"/>
      <c r="F429" s="72">
        <f t="shared" si="91"/>
        <v>0</v>
      </c>
      <c r="G429" s="72"/>
      <c r="H429" s="72"/>
      <c r="I429" s="72"/>
      <c r="J429" s="72"/>
      <c r="K429" s="72"/>
      <c r="L429" s="72"/>
      <c r="M429" s="72"/>
      <c r="N429" s="72"/>
      <c r="O429" s="72"/>
      <c r="P429" s="72"/>
      <c r="Q429" s="72">
        <f t="shared" si="92"/>
        <v>100</v>
      </c>
      <c r="R429" s="72"/>
      <c r="S429" s="22"/>
      <c r="T429" s="22"/>
    </row>
    <row r="430" customFormat="1" ht="32" customHeight="1" spans="1:20">
      <c r="A430" s="106" t="s">
        <v>356</v>
      </c>
      <c r="B430" s="87" t="s">
        <v>812</v>
      </c>
      <c r="C430" s="114" t="s">
        <v>1472</v>
      </c>
      <c r="D430" s="72"/>
      <c r="E430" s="72"/>
      <c r="F430" s="72">
        <f t="shared" si="91"/>
        <v>1.2</v>
      </c>
      <c r="G430" s="72"/>
      <c r="H430" s="72">
        <v>1.2</v>
      </c>
      <c r="I430" s="72"/>
      <c r="J430" s="72"/>
      <c r="K430" s="72"/>
      <c r="L430" s="72"/>
      <c r="M430" s="72"/>
      <c r="N430" s="72"/>
      <c r="O430" s="72"/>
      <c r="P430" s="72"/>
      <c r="Q430" s="72">
        <f t="shared" si="92"/>
        <v>1.2</v>
      </c>
      <c r="R430" s="72"/>
      <c r="S430" s="119" t="s">
        <v>1473</v>
      </c>
      <c r="T430" s="22"/>
    </row>
    <row r="431" customFormat="1" ht="32" customHeight="1" spans="1:20">
      <c r="A431" s="87" t="s">
        <v>356</v>
      </c>
      <c r="B431" s="87" t="s">
        <v>812</v>
      </c>
      <c r="C431" s="21" t="s">
        <v>1474</v>
      </c>
      <c r="D431" s="72"/>
      <c r="E431" s="72"/>
      <c r="F431" s="72">
        <f t="shared" si="91"/>
        <v>11</v>
      </c>
      <c r="G431" s="72"/>
      <c r="H431" s="72"/>
      <c r="I431" s="72"/>
      <c r="J431" s="72"/>
      <c r="K431" s="72">
        <v>11</v>
      </c>
      <c r="L431" s="72"/>
      <c r="M431" s="72"/>
      <c r="N431" s="72"/>
      <c r="O431" s="72"/>
      <c r="P431" s="72"/>
      <c r="Q431" s="72">
        <f t="shared" si="92"/>
        <v>11</v>
      </c>
      <c r="R431" s="72"/>
      <c r="S431" s="22" t="s">
        <v>1475</v>
      </c>
      <c r="T431" s="22"/>
    </row>
    <row r="432" customFormat="1" ht="32" customHeight="1" spans="1:20">
      <c r="A432" s="19" t="s">
        <v>358</v>
      </c>
      <c r="B432" s="19" t="s">
        <v>812</v>
      </c>
      <c r="C432" s="21" t="s">
        <v>2024</v>
      </c>
      <c r="D432" s="72">
        <v>35</v>
      </c>
      <c r="E432" s="72"/>
      <c r="F432" s="72">
        <f t="shared" si="91"/>
        <v>0</v>
      </c>
      <c r="G432" s="72"/>
      <c r="H432" s="72"/>
      <c r="I432" s="72"/>
      <c r="J432" s="72"/>
      <c r="K432" s="72"/>
      <c r="L432" s="72"/>
      <c r="M432" s="72"/>
      <c r="N432" s="72"/>
      <c r="O432" s="72"/>
      <c r="P432" s="72"/>
      <c r="Q432" s="72">
        <f t="shared" si="92"/>
        <v>35</v>
      </c>
      <c r="R432" s="72"/>
      <c r="S432" s="22"/>
      <c r="T432" s="22"/>
    </row>
    <row r="433" customFormat="1" ht="32" customHeight="1" spans="1:20">
      <c r="A433" s="19" t="s">
        <v>358</v>
      </c>
      <c r="B433" s="19" t="s">
        <v>812</v>
      </c>
      <c r="C433" s="21" t="s">
        <v>2025</v>
      </c>
      <c r="D433" s="72">
        <v>180</v>
      </c>
      <c r="E433" s="72"/>
      <c r="F433" s="72">
        <f t="shared" si="91"/>
        <v>0</v>
      </c>
      <c r="G433" s="72"/>
      <c r="H433" s="72"/>
      <c r="I433" s="72"/>
      <c r="J433" s="72"/>
      <c r="K433" s="72"/>
      <c r="L433" s="72"/>
      <c r="M433" s="72"/>
      <c r="N433" s="72"/>
      <c r="O433" s="72"/>
      <c r="P433" s="72"/>
      <c r="Q433" s="72">
        <f t="shared" si="92"/>
        <v>180</v>
      </c>
      <c r="R433" s="72"/>
      <c r="S433" s="22"/>
      <c r="T433" s="22"/>
    </row>
    <row r="434" customFormat="1" ht="32" customHeight="1" spans="1:20">
      <c r="A434" s="87" t="s">
        <v>358</v>
      </c>
      <c r="B434" s="87" t="s">
        <v>812</v>
      </c>
      <c r="C434" s="21" t="s">
        <v>1476</v>
      </c>
      <c r="D434" s="72"/>
      <c r="E434" s="72"/>
      <c r="F434" s="72">
        <f t="shared" si="91"/>
        <v>81</v>
      </c>
      <c r="G434" s="72"/>
      <c r="H434" s="72"/>
      <c r="I434" s="72"/>
      <c r="J434" s="72"/>
      <c r="K434" s="72">
        <v>81</v>
      </c>
      <c r="L434" s="72"/>
      <c r="M434" s="72"/>
      <c r="N434" s="72"/>
      <c r="O434" s="72"/>
      <c r="P434" s="72"/>
      <c r="Q434" s="72">
        <f t="shared" si="92"/>
        <v>81</v>
      </c>
      <c r="R434" s="72"/>
      <c r="S434" s="105" t="s">
        <v>1477</v>
      </c>
      <c r="T434" s="22"/>
    </row>
    <row r="435" customFormat="1" ht="32" customHeight="1" spans="1:20">
      <c r="A435" s="87" t="s">
        <v>358</v>
      </c>
      <c r="B435" s="19" t="s">
        <v>812</v>
      </c>
      <c r="C435" s="115" t="s">
        <v>1478</v>
      </c>
      <c r="D435" s="72">
        <v>0</v>
      </c>
      <c r="E435" s="72"/>
      <c r="F435" s="72">
        <f t="shared" si="91"/>
        <v>51</v>
      </c>
      <c r="G435" s="72"/>
      <c r="H435" s="72"/>
      <c r="I435" s="72"/>
      <c r="J435" s="72"/>
      <c r="K435" s="72">
        <v>51</v>
      </c>
      <c r="L435" s="72"/>
      <c r="M435" s="72"/>
      <c r="N435" s="72"/>
      <c r="O435" s="72"/>
      <c r="P435" s="72"/>
      <c r="Q435" s="72">
        <f t="shared" si="92"/>
        <v>51</v>
      </c>
      <c r="R435" s="72"/>
      <c r="S435" s="22" t="s">
        <v>1479</v>
      </c>
      <c r="T435" s="22"/>
    </row>
    <row r="436" customFormat="1" ht="32" customHeight="1" spans="1:20">
      <c r="A436" s="106" t="s">
        <v>360</v>
      </c>
      <c r="B436" s="87" t="s">
        <v>812</v>
      </c>
      <c r="C436" s="114" t="s">
        <v>1472</v>
      </c>
      <c r="D436" s="72"/>
      <c r="E436" s="72"/>
      <c r="F436" s="72">
        <f t="shared" si="91"/>
        <v>2.26</v>
      </c>
      <c r="G436" s="72"/>
      <c r="H436" s="72">
        <v>2.26</v>
      </c>
      <c r="I436" s="72"/>
      <c r="J436" s="72"/>
      <c r="K436" s="133"/>
      <c r="L436" s="133"/>
      <c r="M436" s="72"/>
      <c r="N436" s="72"/>
      <c r="O436" s="72"/>
      <c r="P436" s="72"/>
      <c r="Q436" s="72">
        <f t="shared" si="92"/>
        <v>2.26</v>
      </c>
      <c r="R436" s="72"/>
      <c r="S436" s="119" t="s">
        <v>1473</v>
      </c>
      <c r="T436" s="22"/>
    </row>
    <row r="437" customFormat="1" ht="32" customHeight="1" spans="1:20">
      <c r="A437" s="87" t="s">
        <v>360</v>
      </c>
      <c r="B437" s="87" t="s">
        <v>812</v>
      </c>
      <c r="C437" s="21" t="s">
        <v>1474</v>
      </c>
      <c r="D437" s="72"/>
      <c r="E437" s="72"/>
      <c r="F437" s="72">
        <f t="shared" si="91"/>
        <v>70</v>
      </c>
      <c r="G437" s="72"/>
      <c r="H437" s="72"/>
      <c r="I437" s="72"/>
      <c r="J437" s="72"/>
      <c r="K437" s="72">
        <v>70</v>
      </c>
      <c r="L437" s="72"/>
      <c r="M437" s="72"/>
      <c r="N437" s="72"/>
      <c r="O437" s="72"/>
      <c r="P437" s="72"/>
      <c r="Q437" s="72">
        <f t="shared" si="92"/>
        <v>70</v>
      </c>
      <c r="R437" s="72"/>
      <c r="S437" s="22" t="s">
        <v>1475</v>
      </c>
      <c r="T437" s="22"/>
    </row>
    <row r="438" customFormat="1" ht="32" customHeight="1" spans="1:20">
      <c r="A438" s="106" t="s">
        <v>362</v>
      </c>
      <c r="B438" s="87" t="s">
        <v>812</v>
      </c>
      <c r="C438" s="114" t="s">
        <v>1480</v>
      </c>
      <c r="D438" s="72"/>
      <c r="E438" s="72"/>
      <c r="F438" s="72">
        <f t="shared" si="91"/>
        <v>46</v>
      </c>
      <c r="G438" s="72"/>
      <c r="H438" s="72">
        <v>46</v>
      </c>
      <c r="I438" s="72"/>
      <c r="J438" s="72"/>
      <c r="K438" s="133"/>
      <c r="L438" s="133"/>
      <c r="M438" s="72"/>
      <c r="N438" s="72"/>
      <c r="O438" s="72"/>
      <c r="P438" s="72"/>
      <c r="Q438" s="72">
        <f t="shared" si="92"/>
        <v>46</v>
      </c>
      <c r="R438" s="72"/>
      <c r="S438" s="119" t="s">
        <v>1481</v>
      </c>
      <c r="T438" s="22"/>
    </row>
    <row r="439" customFormat="1" ht="32" customHeight="1" spans="1:20">
      <c r="A439" s="106" t="s">
        <v>362</v>
      </c>
      <c r="B439" s="87" t="s">
        <v>812</v>
      </c>
      <c r="C439" s="114" t="s">
        <v>1482</v>
      </c>
      <c r="D439" s="72"/>
      <c r="E439" s="72"/>
      <c r="F439" s="72">
        <f t="shared" si="91"/>
        <v>16</v>
      </c>
      <c r="G439" s="72"/>
      <c r="H439" s="72">
        <v>16</v>
      </c>
      <c r="I439" s="72"/>
      <c r="J439" s="72"/>
      <c r="K439" s="133"/>
      <c r="L439" s="133"/>
      <c r="M439" s="72"/>
      <c r="N439" s="72"/>
      <c r="O439" s="72"/>
      <c r="P439" s="72"/>
      <c r="Q439" s="72">
        <f t="shared" si="92"/>
        <v>16</v>
      </c>
      <c r="R439" s="72"/>
      <c r="S439" s="119" t="s">
        <v>1483</v>
      </c>
      <c r="T439" s="22"/>
    </row>
    <row r="440" customFormat="1" ht="32" customHeight="1" spans="1:20">
      <c r="A440" s="106" t="s">
        <v>362</v>
      </c>
      <c r="B440" s="87" t="s">
        <v>812</v>
      </c>
      <c r="C440" s="114" t="s">
        <v>1472</v>
      </c>
      <c r="D440" s="72"/>
      <c r="E440" s="72"/>
      <c r="F440" s="72">
        <f t="shared" si="91"/>
        <v>5.27</v>
      </c>
      <c r="G440" s="72"/>
      <c r="H440" s="72">
        <v>5.27</v>
      </c>
      <c r="I440" s="72"/>
      <c r="J440" s="72"/>
      <c r="K440" s="133"/>
      <c r="L440" s="133"/>
      <c r="M440" s="72"/>
      <c r="N440" s="72"/>
      <c r="O440" s="72"/>
      <c r="P440" s="72"/>
      <c r="Q440" s="72">
        <f t="shared" si="92"/>
        <v>5.27</v>
      </c>
      <c r="R440" s="72"/>
      <c r="S440" s="119" t="s">
        <v>1473</v>
      </c>
      <c r="T440" s="22"/>
    </row>
    <row r="441" customFormat="1" ht="32" customHeight="1" spans="1:20">
      <c r="A441" s="87" t="s">
        <v>362</v>
      </c>
      <c r="B441" s="87" t="s">
        <v>812</v>
      </c>
      <c r="C441" s="21" t="s">
        <v>1474</v>
      </c>
      <c r="D441" s="72"/>
      <c r="E441" s="72"/>
      <c r="F441" s="72">
        <f t="shared" si="91"/>
        <v>193</v>
      </c>
      <c r="G441" s="72"/>
      <c r="H441" s="72"/>
      <c r="I441" s="72"/>
      <c r="J441" s="72"/>
      <c r="K441" s="72">
        <v>193</v>
      </c>
      <c r="L441" s="72"/>
      <c r="M441" s="72"/>
      <c r="N441" s="72"/>
      <c r="O441" s="72"/>
      <c r="P441" s="72"/>
      <c r="Q441" s="72">
        <f t="shared" si="92"/>
        <v>193</v>
      </c>
      <c r="R441" s="72"/>
      <c r="S441" s="22" t="s">
        <v>1475</v>
      </c>
      <c r="T441" s="22"/>
    </row>
    <row r="442" customFormat="1" ht="32" customHeight="1" spans="1:20">
      <c r="A442" s="87" t="s">
        <v>362</v>
      </c>
      <c r="B442" s="87" t="s">
        <v>812</v>
      </c>
      <c r="C442" s="115" t="s">
        <v>1484</v>
      </c>
      <c r="D442" s="72"/>
      <c r="E442" s="72"/>
      <c r="F442" s="72">
        <f t="shared" si="91"/>
        <v>76</v>
      </c>
      <c r="G442" s="72"/>
      <c r="H442" s="72"/>
      <c r="I442" s="72"/>
      <c r="J442" s="72"/>
      <c r="K442" s="72">
        <v>76</v>
      </c>
      <c r="L442" s="72"/>
      <c r="M442" s="72"/>
      <c r="N442" s="72"/>
      <c r="O442" s="72"/>
      <c r="P442" s="72"/>
      <c r="Q442" s="72">
        <f t="shared" si="92"/>
        <v>76</v>
      </c>
      <c r="R442" s="72"/>
      <c r="S442" s="22" t="s">
        <v>1485</v>
      </c>
      <c r="T442" s="22"/>
    </row>
    <row r="443" customFormat="1" ht="32" customHeight="1" spans="1:20">
      <c r="A443" s="19" t="s">
        <v>366</v>
      </c>
      <c r="B443" s="19" t="s">
        <v>812</v>
      </c>
      <c r="C443" s="115" t="s">
        <v>1478</v>
      </c>
      <c r="D443" s="72">
        <v>0</v>
      </c>
      <c r="E443" s="72"/>
      <c r="F443" s="72">
        <f t="shared" si="91"/>
        <v>31</v>
      </c>
      <c r="G443" s="72"/>
      <c r="H443" s="72"/>
      <c r="I443" s="72"/>
      <c r="J443" s="72"/>
      <c r="K443" s="72">
        <v>31</v>
      </c>
      <c r="L443" s="72"/>
      <c r="M443" s="72"/>
      <c r="N443" s="72"/>
      <c r="O443" s="72"/>
      <c r="P443" s="72"/>
      <c r="Q443" s="72">
        <f t="shared" si="92"/>
        <v>31</v>
      </c>
      <c r="R443" s="72"/>
      <c r="S443" s="22" t="s">
        <v>1479</v>
      </c>
      <c r="T443" s="22"/>
    </row>
    <row r="444" customFormat="1" ht="32" customHeight="1" spans="1:20">
      <c r="A444" s="19" t="s">
        <v>366</v>
      </c>
      <c r="B444" s="19" t="s">
        <v>812</v>
      </c>
      <c r="C444" s="21" t="s">
        <v>1486</v>
      </c>
      <c r="D444" s="72">
        <v>13</v>
      </c>
      <c r="E444" s="72"/>
      <c r="F444" s="72">
        <f t="shared" si="91"/>
        <v>1.98</v>
      </c>
      <c r="G444" s="72"/>
      <c r="H444" s="72"/>
      <c r="I444" s="72"/>
      <c r="J444" s="72"/>
      <c r="K444" s="72"/>
      <c r="L444" s="72"/>
      <c r="M444" s="72"/>
      <c r="N444" s="72"/>
      <c r="O444" s="72">
        <v>1.98</v>
      </c>
      <c r="P444" s="72"/>
      <c r="Q444" s="72">
        <f t="shared" si="92"/>
        <v>14.98</v>
      </c>
      <c r="R444" s="72"/>
      <c r="S444" s="22"/>
      <c r="T444" s="22"/>
    </row>
    <row r="445" customFormat="1" ht="32" customHeight="1" spans="1:20">
      <c r="A445" s="19" t="s">
        <v>368</v>
      </c>
      <c r="B445" s="19" t="s">
        <v>812</v>
      </c>
      <c r="C445" s="21" t="s">
        <v>1487</v>
      </c>
      <c r="D445" s="72">
        <v>2.4</v>
      </c>
      <c r="E445" s="72"/>
      <c r="F445" s="72">
        <f t="shared" si="91"/>
        <v>-0.6</v>
      </c>
      <c r="G445" s="72">
        <v>-0.6</v>
      </c>
      <c r="H445" s="72"/>
      <c r="I445" s="72"/>
      <c r="J445" s="72"/>
      <c r="K445" s="72"/>
      <c r="L445" s="72"/>
      <c r="M445" s="72"/>
      <c r="N445" s="72"/>
      <c r="O445" s="72"/>
      <c r="P445" s="72"/>
      <c r="Q445" s="72">
        <f t="shared" si="92"/>
        <v>1.8</v>
      </c>
      <c r="R445" s="72"/>
      <c r="S445" s="22"/>
      <c r="T445" s="22"/>
    </row>
    <row r="446" customFormat="1" ht="32" customHeight="1" spans="1:20">
      <c r="A446" s="106" t="s">
        <v>370</v>
      </c>
      <c r="B446" s="87" t="s">
        <v>812</v>
      </c>
      <c r="C446" s="114" t="s">
        <v>1488</v>
      </c>
      <c r="D446" s="72"/>
      <c r="E446" s="72"/>
      <c r="F446" s="72">
        <f t="shared" si="91"/>
        <v>19.88</v>
      </c>
      <c r="G446" s="72"/>
      <c r="H446" s="72">
        <v>19.88</v>
      </c>
      <c r="I446" s="72"/>
      <c r="J446" s="72"/>
      <c r="K446" s="72"/>
      <c r="L446" s="72"/>
      <c r="M446" s="72"/>
      <c r="N446" s="72"/>
      <c r="O446" s="72"/>
      <c r="P446" s="72"/>
      <c r="Q446" s="72">
        <f t="shared" si="92"/>
        <v>19.88</v>
      </c>
      <c r="R446" s="72"/>
      <c r="S446" s="119" t="s">
        <v>1489</v>
      </c>
      <c r="T446" s="22"/>
    </row>
    <row r="447" customFormat="1" ht="32" customHeight="1" spans="1:20">
      <c r="A447" s="19" t="s">
        <v>427</v>
      </c>
      <c r="B447" s="19" t="s">
        <v>812</v>
      </c>
      <c r="C447" s="21" t="s">
        <v>1660</v>
      </c>
      <c r="D447" s="72">
        <v>6</v>
      </c>
      <c r="E447" s="72"/>
      <c r="F447" s="72">
        <f t="shared" si="91"/>
        <v>0</v>
      </c>
      <c r="G447" s="72"/>
      <c r="H447" s="72"/>
      <c r="I447" s="72"/>
      <c r="J447" s="72"/>
      <c r="K447" s="72"/>
      <c r="L447" s="72"/>
      <c r="M447" s="72"/>
      <c r="N447" s="72"/>
      <c r="O447" s="72"/>
      <c r="P447" s="72"/>
      <c r="Q447" s="72">
        <f t="shared" si="92"/>
        <v>6</v>
      </c>
      <c r="R447" s="72"/>
      <c r="S447" s="22"/>
      <c r="T447" s="22"/>
    </row>
    <row r="448" customFormat="1" ht="32" customHeight="1" spans="1:20">
      <c r="A448" s="19" t="s">
        <v>427</v>
      </c>
      <c r="B448" s="19" t="s">
        <v>812</v>
      </c>
      <c r="C448" s="21" t="s">
        <v>2026</v>
      </c>
      <c r="D448" s="72">
        <v>21</v>
      </c>
      <c r="E448" s="72"/>
      <c r="F448" s="72">
        <f t="shared" si="91"/>
        <v>0</v>
      </c>
      <c r="G448" s="72"/>
      <c r="H448" s="72"/>
      <c r="I448" s="72"/>
      <c r="J448" s="72"/>
      <c r="K448" s="72"/>
      <c r="L448" s="72"/>
      <c r="M448" s="72"/>
      <c r="N448" s="72"/>
      <c r="O448" s="72"/>
      <c r="P448" s="72"/>
      <c r="Q448" s="72">
        <f t="shared" si="92"/>
        <v>21</v>
      </c>
      <c r="R448" s="72"/>
      <c r="S448" s="22"/>
      <c r="T448" s="22"/>
    </row>
    <row r="449" customFormat="1" ht="32" customHeight="1" spans="1:20">
      <c r="A449" s="19" t="s">
        <v>428</v>
      </c>
      <c r="B449" s="19" t="s">
        <v>812</v>
      </c>
      <c r="C449" s="21" t="s">
        <v>1490</v>
      </c>
      <c r="D449" s="72">
        <v>8</v>
      </c>
      <c r="E449" s="72"/>
      <c r="F449" s="72">
        <f t="shared" si="91"/>
        <v>-6.98</v>
      </c>
      <c r="G449" s="72">
        <v>-5</v>
      </c>
      <c r="H449" s="72"/>
      <c r="I449" s="72"/>
      <c r="J449" s="72"/>
      <c r="K449" s="72"/>
      <c r="L449" s="72"/>
      <c r="M449" s="72"/>
      <c r="N449" s="72"/>
      <c r="O449" s="72">
        <v>-1.98</v>
      </c>
      <c r="P449" s="72"/>
      <c r="Q449" s="72">
        <f t="shared" si="92"/>
        <v>1.02</v>
      </c>
      <c r="R449" s="72"/>
      <c r="S449" s="22"/>
      <c r="T449" s="22"/>
    </row>
    <row r="450" customFormat="1" ht="32" customHeight="1" spans="1:20">
      <c r="A450" s="19" t="s">
        <v>428</v>
      </c>
      <c r="B450" s="19" t="s">
        <v>812</v>
      </c>
      <c r="C450" s="21" t="s">
        <v>2027</v>
      </c>
      <c r="D450" s="72">
        <v>6</v>
      </c>
      <c r="E450" s="72"/>
      <c r="F450" s="72">
        <f t="shared" si="91"/>
        <v>0</v>
      </c>
      <c r="G450" s="72"/>
      <c r="H450" s="72"/>
      <c r="I450" s="72"/>
      <c r="J450" s="72"/>
      <c r="K450" s="72"/>
      <c r="L450" s="72"/>
      <c r="M450" s="72"/>
      <c r="N450" s="72"/>
      <c r="O450" s="72"/>
      <c r="P450" s="72"/>
      <c r="Q450" s="72">
        <f t="shared" si="92"/>
        <v>6</v>
      </c>
      <c r="R450" s="72"/>
      <c r="S450" s="22"/>
      <c r="T450" s="22"/>
    </row>
    <row r="451" customFormat="1" ht="32" customHeight="1" spans="1:20">
      <c r="A451" s="19" t="s">
        <v>428</v>
      </c>
      <c r="B451" s="19" t="s">
        <v>812</v>
      </c>
      <c r="C451" s="21" t="s">
        <v>2028</v>
      </c>
      <c r="D451" s="72">
        <v>46</v>
      </c>
      <c r="E451" s="72"/>
      <c r="F451" s="72">
        <f t="shared" si="91"/>
        <v>0</v>
      </c>
      <c r="G451" s="72"/>
      <c r="H451" s="72"/>
      <c r="I451" s="72"/>
      <c r="J451" s="72"/>
      <c r="K451" s="72"/>
      <c r="L451" s="72"/>
      <c r="M451" s="72"/>
      <c r="N451" s="72"/>
      <c r="O451" s="72"/>
      <c r="P451" s="72"/>
      <c r="Q451" s="72">
        <f t="shared" si="92"/>
        <v>46</v>
      </c>
      <c r="R451" s="72"/>
      <c r="S451" s="22"/>
      <c r="T451" s="22"/>
    </row>
    <row r="452" customFormat="1" ht="32" customHeight="1" spans="1:20">
      <c r="A452" s="106" t="s">
        <v>430</v>
      </c>
      <c r="B452" s="87" t="s">
        <v>812</v>
      </c>
      <c r="C452" s="114" t="s">
        <v>1482</v>
      </c>
      <c r="D452" s="72"/>
      <c r="E452" s="72"/>
      <c r="F452" s="72">
        <f t="shared" si="91"/>
        <v>28</v>
      </c>
      <c r="G452" s="72"/>
      <c r="H452" s="72">
        <v>28</v>
      </c>
      <c r="I452" s="72"/>
      <c r="J452" s="72"/>
      <c r="K452" s="72"/>
      <c r="L452" s="72"/>
      <c r="M452" s="72"/>
      <c r="N452" s="72"/>
      <c r="O452" s="72"/>
      <c r="P452" s="72"/>
      <c r="Q452" s="72">
        <f t="shared" si="92"/>
        <v>28</v>
      </c>
      <c r="R452" s="72"/>
      <c r="S452" s="119" t="s">
        <v>1483</v>
      </c>
      <c r="T452" s="22"/>
    </row>
    <row r="453" customFormat="1" ht="32" customHeight="1" spans="1:20">
      <c r="A453" s="87" t="s">
        <v>430</v>
      </c>
      <c r="B453" s="87" t="s">
        <v>812</v>
      </c>
      <c r="C453" s="21" t="s">
        <v>1476</v>
      </c>
      <c r="D453" s="72"/>
      <c r="E453" s="72"/>
      <c r="F453" s="72">
        <f t="shared" si="91"/>
        <v>23</v>
      </c>
      <c r="G453" s="72"/>
      <c r="H453" s="72"/>
      <c r="I453" s="72"/>
      <c r="J453" s="72"/>
      <c r="K453" s="72">
        <v>23</v>
      </c>
      <c r="L453" s="72"/>
      <c r="M453" s="72"/>
      <c r="N453" s="72"/>
      <c r="O453" s="72"/>
      <c r="P453" s="72"/>
      <c r="Q453" s="72">
        <f t="shared" si="92"/>
        <v>23</v>
      </c>
      <c r="R453" s="72"/>
      <c r="S453" s="105" t="s">
        <v>1477</v>
      </c>
      <c r="T453" s="22"/>
    </row>
    <row r="454" customFormat="1" ht="32" customHeight="1" spans="1:20">
      <c r="A454" s="106" t="s">
        <v>436</v>
      </c>
      <c r="B454" s="87" t="s">
        <v>812</v>
      </c>
      <c r="C454" s="114" t="s">
        <v>1482</v>
      </c>
      <c r="D454" s="72"/>
      <c r="E454" s="72"/>
      <c r="F454" s="72">
        <f t="shared" si="91"/>
        <v>5</v>
      </c>
      <c r="G454" s="72"/>
      <c r="H454" s="72">
        <v>5</v>
      </c>
      <c r="I454" s="72"/>
      <c r="J454" s="72"/>
      <c r="K454" s="72"/>
      <c r="L454" s="72"/>
      <c r="M454" s="72"/>
      <c r="N454" s="72"/>
      <c r="O454" s="72"/>
      <c r="P454" s="72"/>
      <c r="Q454" s="72">
        <f t="shared" si="92"/>
        <v>5</v>
      </c>
      <c r="R454" s="72"/>
      <c r="S454" s="119" t="s">
        <v>1483</v>
      </c>
      <c r="T454" s="22"/>
    </row>
    <row r="455" customFormat="1" ht="32" customHeight="1" spans="1:20">
      <c r="A455" s="106" t="s">
        <v>484</v>
      </c>
      <c r="B455" s="87" t="s">
        <v>812</v>
      </c>
      <c r="C455" s="114" t="s">
        <v>1480</v>
      </c>
      <c r="D455" s="72"/>
      <c r="E455" s="72"/>
      <c r="F455" s="72">
        <f t="shared" si="91"/>
        <v>3</v>
      </c>
      <c r="G455" s="72"/>
      <c r="H455" s="72">
        <v>3</v>
      </c>
      <c r="I455" s="72"/>
      <c r="J455" s="72"/>
      <c r="K455" s="72"/>
      <c r="L455" s="72"/>
      <c r="M455" s="72"/>
      <c r="N455" s="72"/>
      <c r="O455" s="72"/>
      <c r="P455" s="72"/>
      <c r="Q455" s="72">
        <f t="shared" si="92"/>
        <v>3</v>
      </c>
      <c r="R455" s="72"/>
      <c r="S455" s="119" t="s">
        <v>1481</v>
      </c>
      <c r="T455" s="22"/>
    </row>
    <row r="456" customFormat="1" ht="32" customHeight="1" spans="1:20">
      <c r="A456" s="106" t="s">
        <v>484</v>
      </c>
      <c r="B456" s="87" t="s">
        <v>812</v>
      </c>
      <c r="C456" s="114" t="s">
        <v>1491</v>
      </c>
      <c r="D456" s="72"/>
      <c r="E456" s="72"/>
      <c r="F456" s="72">
        <f t="shared" si="91"/>
        <v>4.4</v>
      </c>
      <c r="G456" s="72"/>
      <c r="H456" s="72">
        <v>4.4</v>
      </c>
      <c r="I456" s="72"/>
      <c r="J456" s="72"/>
      <c r="K456" s="72"/>
      <c r="L456" s="72"/>
      <c r="M456" s="72"/>
      <c r="N456" s="72"/>
      <c r="O456" s="72"/>
      <c r="P456" s="72"/>
      <c r="Q456" s="72">
        <f t="shared" si="92"/>
        <v>4.4</v>
      </c>
      <c r="R456" s="72"/>
      <c r="S456" s="119" t="s">
        <v>1492</v>
      </c>
      <c r="T456" s="22"/>
    </row>
    <row r="457" customFormat="1" ht="32" customHeight="1" spans="1:20">
      <c r="A457" s="87" t="s">
        <v>484</v>
      </c>
      <c r="B457" s="87" t="s">
        <v>812</v>
      </c>
      <c r="C457" s="21" t="s">
        <v>1474</v>
      </c>
      <c r="D457" s="72"/>
      <c r="E457" s="72"/>
      <c r="F457" s="72">
        <f t="shared" si="91"/>
        <v>25</v>
      </c>
      <c r="G457" s="72"/>
      <c r="H457" s="72"/>
      <c r="I457" s="72"/>
      <c r="J457" s="72"/>
      <c r="K457" s="72">
        <v>25</v>
      </c>
      <c r="L457" s="72"/>
      <c r="M457" s="72"/>
      <c r="N457" s="72"/>
      <c r="O457" s="72"/>
      <c r="P457" s="72"/>
      <c r="Q457" s="72">
        <f t="shared" si="92"/>
        <v>25</v>
      </c>
      <c r="R457" s="72"/>
      <c r="S457" s="110" t="s">
        <v>1493</v>
      </c>
      <c r="T457" s="22"/>
    </row>
    <row r="458" customFormat="1" ht="32" customHeight="1" spans="1:20">
      <c r="A458" s="87" t="s">
        <v>484</v>
      </c>
      <c r="B458" s="87" t="s">
        <v>812</v>
      </c>
      <c r="C458" s="115" t="s">
        <v>1484</v>
      </c>
      <c r="D458" s="72"/>
      <c r="E458" s="72"/>
      <c r="F458" s="72">
        <f t="shared" si="91"/>
        <v>4</v>
      </c>
      <c r="G458" s="72"/>
      <c r="H458" s="72"/>
      <c r="I458" s="72"/>
      <c r="J458" s="72"/>
      <c r="K458" s="72">
        <v>4</v>
      </c>
      <c r="L458" s="72"/>
      <c r="M458" s="72"/>
      <c r="N458" s="72"/>
      <c r="O458" s="72"/>
      <c r="P458" s="72"/>
      <c r="Q458" s="72">
        <f t="shared" si="92"/>
        <v>4</v>
      </c>
      <c r="R458" s="72"/>
      <c r="S458" s="110" t="s">
        <v>1485</v>
      </c>
      <c r="T458" s="22"/>
    </row>
    <row r="459" customFormat="1" ht="32" customHeight="1" spans="1:20">
      <c r="A459" s="106" t="s">
        <v>484</v>
      </c>
      <c r="B459" s="87" t="s">
        <v>812</v>
      </c>
      <c r="C459" s="114" t="s">
        <v>1494</v>
      </c>
      <c r="D459" s="72"/>
      <c r="E459" s="72"/>
      <c r="F459" s="72">
        <f t="shared" si="91"/>
        <v>20.56</v>
      </c>
      <c r="G459" s="72"/>
      <c r="H459" s="72">
        <v>20.56</v>
      </c>
      <c r="I459" s="72"/>
      <c r="J459" s="72"/>
      <c r="K459" s="72"/>
      <c r="L459" s="72"/>
      <c r="M459" s="72"/>
      <c r="N459" s="72"/>
      <c r="O459" s="72"/>
      <c r="P459" s="72"/>
      <c r="Q459" s="72">
        <f t="shared" si="92"/>
        <v>20.56</v>
      </c>
      <c r="R459" s="72"/>
      <c r="S459" s="119" t="s">
        <v>1495</v>
      </c>
      <c r="T459" s="22"/>
    </row>
    <row r="460" customFormat="1" ht="32" customHeight="1" spans="1:20">
      <c r="A460" s="87" t="s">
        <v>2029</v>
      </c>
      <c r="B460" s="87" t="s">
        <v>812</v>
      </c>
      <c r="C460" s="115" t="s">
        <v>1484</v>
      </c>
      <c r="D460" s="72"/>
      <c r="E460" s="72"/>
      <c r="F460" s="72">
        <f t="shared" si="91"/>
        <v>1.7</v>
      </c>
      <c r="G460" s="72"/>
      <c r="H460" s="72"/>
      <c r="I460" s="72"/>
      <c r="J460" s="72"/>
      <c r="K460" s="72">
        <v>1.7</v>
      </c>
      <c r="L460" s="72"/>
      <c r="M460" s="72"/>
      <c r="N460" s="72"/>
      <c r="O460" s="72"/>
      <c r="P460" s="72"/>
      <c r="Q460" s="72">
        <f t="shared" si="92"/>
        <v>1.7</v>
      </c>
      <c r="R460" s="72"/>
      <c r="S460" s="110" t="s">
        <v>1485</v>
      </c>
      <c r="T460" s="22"/>
    </row>
    <row r="461" customFormat="1" ht="32" customHeight="1" spans="1:20">
      <c r="A461" s="80" t="s">
        <v>1216</v>
      </c>
      <c r="B461" s="80" t="s">
        <v>1216</v>
      </c>
      <c r="C461" s="81" t="s">
        <v>1496</v>
      </c>
      <c r="D461" s="82">
        <f t="shared" ref="D461:R461" si="93">SUM(D462:D493)</f>
        <v>1047.7564</v>
      </c>
      <c r="E461" s="82">
        <f t="shared" si="93"/>
        <v>0</v>
      </c>
      <c r="F461" s="82">
        <f t="shared" si="93"/>
        <v>701.236</v>
      </c>
      <c r="G461" s="82">
        <f t="shared" si="93"/>
        <v>-46.81</v>
      </c>
      <c r="H461" s="82">
        <f t="shared" si="93"/>
        <v>222.48</v>
      </c>
      <c r="I461" s="82">
        <f t="shared" si="93"/>
        <v>233.4269</v>
      </c>
      <c r="J461" s="82">
        <f t="shared" si="93"/>
        <v>26.92</v>
      </c>
      <c r="K461" s="82">
        <f t="shared" si="93"/>
        <v>257.1051</v>
      </c>
      <c r="L461" s="82">
        <f t="shared" si="93"/>
        <v>0</v>
      </c>
      <c r="M461" s="82">
        <f t="shared" si="93"/>
        <v>0</v>
      </c>
      <c r="N461" s="82">
        <f t="shared" si="93"/>
        <v>10.77</v>
      </c>
      <c r="O461" s="82">
        <f t="shared" si="93"/>
        <v>-2.656</v>
      </c>
      <c r="P461" s="82">
        <f t="shared" si="93"/>
        <v>0</v>
      </c>
      <c r="Q461" s="82">
        <f t="shared" si="93"/>
        <v>1748.9924</v>
      </c>
      <c r="R461" s="82">
        <f t="shared" si="93"/>
        <v>0</v>
      </c>
      <c r="S461" s="97"/>
      <c r="T461" s="97"/>
    </row>
    <row r="462" customFormat="1" ht="32" customHeight="1" spans="1:20">
      <c r="A462" s="19" t="s">
        <v>281</v>
      </c>
      <c r="B462" s="19" t="s">
        <v>814</v>
      </c>
      <c r="C462" s="21" t="s">
        <v>1306</v>
      </c>
      <c r="D462" s="72"/>
      <c r="E462" s="72"/>
      <c r="F462" s="72">
        <f t="shared" ref="F462:F493" si="94">SUM(G462:P462)</f>
        <v>2.2</v>
      </c>
      <c r="G462" s="72"/>
      <c r="H462" s="72"/>
      <c r="I462" s="72"/>
      <c r="J462" s="72"/>
      <c r="K462" s="72"/>
      <c r="L462" s="72"/>
      <c r="M462" s="72"/>
      <c r="N462" s="72"/>
      <c r="O462" s="72">
        <v>2.2</v>
      </c>
      <c r="P462" s="72"/>
      <c r="Q462" s="72">
        <f t="shared" ref="Q462:Q493" si="95">D462+F462</f>
        <v>2.2</v>
      </c>
      <c r="R462" s="72"/>
      <c r="S462" s="22"/>
      <c r="T462" s="22"/>
    </row>
    <row r="463" customFormat="1" ht="32" customHeight="1" spans="1:22">
      <c r="A463" s="19" t="s">
        <v>321</v>
      </c>
      <c r="B463" s="19" t="s">
        <v>814</v>
      </c>
      <c r="C463" s="21" t="s">
        <v>1497</v>
      </c>
      <c r="D463" s="72">
        <v>10</v>
      </c>
      <c r="E463" s="72"/>
      <c r="F463" s="72">
        <f t="shared" si="94"/>
        <v>-3</v>
      </c>
      <c r="G463" s="72">
        <v>-3</v>
      </c>
      <c r="H463" s="72"/>
      <c r="I463" s="72"/>
      <c r="J463" s="72"/>
      <c r="K463" s="72"/>
      <c r="L463" s="72"/>
      <c r="M463" s="72"/>
      <c r="N463" s="72"/>
      <c r="O463" s="72"/>
      <c r="P463" s="72"/>
      <c r="Q463" s="72">
        <f t="shared" si="95"/>
        <v>7</v>
      </c>
      <c r="R463" s="72"/>
      <c r="S463" s="98"/>
      <c r="T463" s="98"/>
      <c r="V463" t="s">
        <v>2030</v>
      </c>
    </row>
    <row r="464" customFormat="1" ht="32" customHeight="1" spans="1:20">
      <c r="A464" s="19" t="s">
        <v>394</v>
      </c>
      <c r="B464" s="19" t="s">
        <v>814</v>
      </c>
      <c r="C464" s="21" t="s">
        <v>2031</v>
      </c>
      <c r="D464" s="72">
        <v>134.64</v>
      </c>
      <c r="E464" s="72"/>
      <c r="F464" s="72">
        <f t="shared" si="94"/>
        <v>0</v>
      </c>
      <c r="G464" s="72"/>
      <c r="H464" s="72"/>
      <c r="I464" s="72"/>
      <c r="J464" s="72"/>
      <c r="K464" s="72"/>
      <c r="L464" s="72"/>
      <c r="M464" s="72"/>
      <c r="N464" s="72"/>
      <c r="O464" s="72"/>
      <c r="P464" s="72"/>
      <c r="Q464" s="72">
        <f t="shared" si="95"/>
        <v>134.64</v>
      </c>
      <c r="R464" s="72"/>
      <c r="S464" s="22"/>
      <c r="T464" s="22"/>
    </row>
    <row r="465" customFormat="1" ht="32" customHeight="1" spans="1:20">
      <c r="A465" s="19" t="s">
        <v>444</v>
      </c>
      <c r="B465" s="19" t="s">
        <v>814</v>
      </c>
      <c r="C465" s="21" t="s">
        <v>2032</v>
      </c>
      <c r="D465" s="72">
        <v>70</v>
      </c>
      <c r="E465" s="72"/>
      <c r="F465" s="72">
        <f t="shared" si="94"/>
        <v>0</v>
      </c>
      <c r="G465" s="72"/>
      <c r="H465" s="72"/>
      <c r="I465" s="72"/>
      <c r="J465" s="72"/>
      <c r="K465" s="72"/>
      <c r="L465" s="72"/>
      <c r="M465" s="72"/>
      <c r="N465" s="72"/>
      <c r="O465" s="72"/>
      <c r="P465" s="72"/>
      <c r="Q465" s="72">
        <f t="shared" si="95"/>
        <v>70</v>
      </c>
      <c r="R465" s="72"/>
      <c r="S465" s="22"/>
      <c r="T465" s="22"/>
    </row>
    <row r="466" customFormat="1" ht="32" customHeight="1" spans="1:20">
      <c r="A466" s="19" t="s">
        <v>444</v>
      </c>
      <c r="B466" s="19" t="s">
        <v>814</v>
      </c>
      <c r="C466" s="21" t="s">
        <v>2033</v>
      </c>
      <c r="D466" s="72">
        <v>8</v>
      </c>
      <c r="E466" s="72"/>
      <c r="F466" s="72">
        <f t="shared" si="94"/>
        <v>0</v>
      </c>
      <c r="G466" s="72"/>
      <c r="H466" s="72"/>
      <c r="I466" s="72"/>
      <c r="J466" s="72"/>
      <c r="K466" s="72"/>
      <c r="L466" s="72"/>
      <c r="M466" s="72"/>
      <c r="N466" s="72"/>
      <c r="O466" s="72"/>
      <c r="P466" s="72"/>
      <c r="Q466" s="72">
        <f t="shared" si="95"/>
        <v>8</v>
      </c>
      <c r="R466" s="72"/>
      <c r="S466" s="22"/>
      <c r="T466" s="22"/>
    </row>
    <row r="467" customFormat="1" ht="32" customHeight="1" spans="1:20">
      <c r="A467" s="19" t="s">
        <v>444</v>
      </c>
      <c r="B467" s="19" t="s">
        <v>814</v>
      </c>
      <c r="C467" s="21" t="s">
        <v>2034</v>
      </c>
      <c r="D467" s="72">
        <v>7</v>
      </c>
      <c r="E467" s="72"/>
      <c r="F467" s="72">
        <f t="shared" si="94"/>
        <v>0</v>
      </c>
      <c r="G467" s="72"/>
      <c r="H467" s="72"/>
      <c r="I467" s="72"/>
      <c r="J467" s="72"/>
      <c r="K467" s="72"/>
      <c r="L467" s="72"/>
      <c r="M467" s="72"/>
      <c r="N467" s="72"/>
      <c r="O467" s="72"/>
      <c r="P467" s="72"/>
      <c r="Q467" s="72">
        <f t="shared" si="95"/>
        <v>7</v>
      </c>
      <c r="R467" s="72"/>
      <c r="S467" s="22"/>
      <c r="T467" s="22"/>
    </row>
    <row r="468" customFormat="1" ht="32" customHeight="1" spans="1:20">
      <c r="A468" s="19" t="s">
        <v>444</v>
      </c>
      <c r="B468" s="19" t="s">
        <v>814</v>
      </c>
      <c r="C468" s="21" t="s">
        <v>1498</v>
      </c>
      <c r="D468" s="72">
        <v>1</v>
      </c>
      <c r="E468" s="72"/>
      <c r="F468" s="72">
        <f t="shared" si="94"/>
        <v>-0.57</v>
      </c>
      <c r="G468" s="72">
        <v>-0.57</v>
      </c>
      <c r="H468" s="72"/>
      <c r="I468" s="72"/>
      <c r="J468" s="72"/>
      <c r="K468" s="72"/>
      <c r="L468" s="72"/>
      <c r="M468" s="72"/>
      <c r="N468" s="72"/>
      <c r="O468" s="72"/>
      <c r="P468" s="72"/>
      <c r="Q468" s="72">
        <f t="shared" si="95"/>
        <v>0.43</v>
      </c>
      <c r="R468" s="72"/>
      <c r="S468" s="22"/>
      <c r="T468" s="22"/>
    </row>
    <row r="469" customFormat="1" ht="32" customHeight="1" spans="1:20">
      <c r="A469" s="19" t="s">
        <v>444</v>
      </c>
      <c r="B469" s="19" t="s">
        <v>814</v>
      </c>
      <c r="C469" s="21" t="s">
        <v>2035</v>
      </c>
      <c r="D469" s="72">
        <v>16</v>
      </c>
      <c r="E469" s="72"/>
      <c r="F469" s="72">
        <f t="shared" si="94"/>
        <v>0</v>
      </c>
      <c r="G469" s="72"/>
      <c r="H469" s="72"/>
      <c r="I469" s="72"/>
      <c r="J469" s="72"/>
      <c r="K469" s="72"/>
      <c r="L469" s="72"/>
      <c r="M469" s="72"/>
      <c r="N469" s="72"/>
      <c r="O469" s="72"/>
      <c r="P469" s="72"/>
      <c r="Q469" s="72">
        <f t="shared" si="95"/>
        <v>16</v>
      </c>
      <c r="R469" s="72"/>
      <c r="S469" s="22"/>
      <c r="T469" s="22"/>
    </row>
    <row r="470" customFormat="1" ht="32" customHeight="1" spans="1:20">
      <c r="A470" s="19" t="s">
        <v>444</v>
      </c>
      <c r="B470" s="19" t="s">
        <v>814</v>
      </c>
      <c r="C470" s="21" t="s">
        <v>1009</v>
      </c>
      <c r="D470" s="72"/>
      <c r="E470" s="72"/>
      <c r="F470" s="72">
        <f t="shared" si="94"/>
        <v>26.92</v>
      </c>
      <c r="G470" s="72"/>
      <c r="H470" s="72"/>
      <c r="I470" s="72"/>
      <c r="J470" s="72">
        <v>26.92</v>
      </c>
      <c r="K470" s="72"/>
      <c r="L470" s="72"/>
      <c r="M470" s="72"/>
      <c r="N470" s="72"/>
      <c r="O470" s="72"/>
      <c r="P470" s="72"/>
      <c r="Q470" s="72">
        <f t="shared" si="95"/>
        <v>26.92</v>
      </c>
      <c r="R470" s="72"/>
      <c r="S470" s="22"/>
      <c r="T470" s="22"/>
    </row>
    <row r="471" customFormat="1" ht="32" customHeight="1" spans="1:20">
      <c r="A471" s="19" t="s">
        <v>444</v>
      </c>
      <c r="B471" s="19" t="s">
        <v>814</v>
      </c>
      <c r="C471" s="21" t="s">
        <v>1424</v>
      </c>
      <c r="D471" s="72">
        <v>2</v>
      </c>
      <c r="E471" s="72"/>
      <c r="F471" s="72">
        <f t="shared" si="94"/>
        <v>0</v>
      </c>
      <c r="G471" s="72"/>
      <c r="H471" s="72"/>
      <c r="I471" s="72"/>
      <c r="J471" s="72"/>
      <c r="K471" s="72"/>
      <c r="L471" s="72"/>
      <c r="M471" s="72"/>
      <c r="N471" s="72"/>
      <c r="O471" s="72"/>
      <c r="P471" s="72"/>
      <c r="Q471" s="72">
        <f t="shared" si="95"/>
        <v>2</v>
      </c>
      <c r="R471" s="72"/>
      <c r="S471" s="22"/>
      <c r="T471" s="22"/>
    </row>
    <row r="472" customFormat="1" ht="32" customHeight="1" spans="1:20">
      <c r="A472" s="106" t="s">
        <v>446</v>
      </c>
      <c r="B472" s="87" t="s">
        <v>814</v>
      </c>
      <c r="C472" s="114" t="s">
        <v>1499</v>
      </c>
      <c r="D472" s="72"/>
      <c r="E472" s="72"/>
      <c r="F472" s="72">
        <f t="shared" si="94"/>
        <v>6</v>
      </c>
      <c r="G472" s="72"/>
      <c r="H472" s="72">
        <v>6</v>
      </c>
      <c r="I472" s="72"/>
      <c r="J472" s="72"/>
      <c r="K472" s="72"/>
      <c r="L472" s="72"/>
      <c r="M472" s="72"/>
      <c r="N472" s="72"/>
      <c r="O472" s="72"/>
      <c r="P472" s="72"/>
      <c r="Q472" s="72">
        <f t="shared" si="95"/>
        <v>6</v>
      </c>
      <c r="R472" s="72"/>
      <c r="S472" s="119" t="s">
        <v>1500</v>
      </c>
      <c r="T472" s="22"/>
    </row>
    <row r="473" customFormat="1" ht="32" customHeight="1" spans="1:20">
      <c r="A473" s="19" t="s">
        <v>446</v>
      </c>
      <c r="B473" s="19" t="s">
        <v>814</v>
      </c>
      <c r="C473" s="124" t="s">
        <v>1501</v>
      </c>
      <c r="D473" s="72">
        <v>77.81</v>
      </c>
      <c r="E473" s="72"/>
      <c r="F473" s="72">
        <f t="shared" si="94"/>
        <v>-4.35</v>
      </c>
      <c r="G473" s="72">
        <v>-4.35</v>
      </c>
      <c r="H473" s="72"/>
      <c r="I473" s="72"/>
      <c r="J473" s="72"/>
      <c r="K473" s="72"/>
      <c r="L473" s="72"/>
      <c r="M473" s="72"/>
      <c r="N473" s="72"/>
      <c r="O473" s="72"/>
      <c r="P473" s="72"/>
      <c r="Q473" s="72">
        <f t="shared" si="95"/>
        <v>73.46</v>
      </c>
      <c r="R473" s="72"/>
      <c r="S473" s="22"/>
      <c r="T473" s="22"/>
    </row>
    <row r="474" customFormat="1" ht="32" customHeight="1" spans="1:20">
      <c r="A474" s="87" t="s">
        <v>450</v>
      </c>
      <c r="B474" s="87" t="s">
        <v>814</v>
      </c>
      <c r="C474" s="134" t="s">
        <v>1502</v>
      </c>
      <c r="D474" s="72"/>
      <c r="E474" s="72"/>
      <c r="F474" s="72">
        <f t="shared" si="94"/>
        <v>58.5</v>
      </c>
      <c r="G474" s="72"/>
      <c r="H474" s="72"/>
      <c r="I474" s="72"/>
      <c r="J474" s="72"/>
      <c r="K474" s="72">
        <v>58.5</v>
      </c>
      <c r="L474" s="72"/>
      <c r="M474" s="72"/>
      <c r="N474" s="72"/>
      <c r="O474" s="72"/>
      <c r="P474" s="72"/>
      <c r="Q474" s="72">
        <f t="shared" si="95"/>
        <v>58.5</v>
      </c>
      <c r="R474" s="72"/>
      <c r="S474" s="105" t="s">
        <v>1503</v>
      </c>
      <c r="T474" s="22"/>
    </row>
    <row r="475" customFormat="1" ht="32" customHeight="1" spans="1:20">
      <c r="A475" s="19" t="s">
        <v>454</v>
      </c>
      <c r="B475" s="19" t="s">
        <v>814</v>
      </c>
      <c r="C475" s="21" t="s">
        <v>1504</v>
      </c>
      <c r="D475" s="72">
        <v>28.5</v>
      </c>
      <c r="E475" s="72"/>
      <c r="F475" s="72">
        <f t="shared" si="94"/>
        <v>-2.5</v>
      </c>
      <c r="G475" s="72">
        <v>-2.5</v>
      </c>
      <c r="H475" s="72"/>
      <c r="I475" s="72"/>
      <c r="J475" s="72"/>
      <c r="K475" s="72"/>
      <c r="L475" s="72"/>
      <c r="M475" s="72"/>
      <c r="N475" s="72"/>
      <c r="O475" s="72"/>
      <c r="P475" s="72"/>
      <c r="Q475" s="72">
        <f t="shared" si="95"/>
        <v>26</v>
      </c>
      <c r="R475" s="72"/>
      <c r="S475" s="22"/>
      <c r="T475" s="22"/>
    </row>
    <row r="476" customFormat="1" ht="32" customHeight="1" spans="1:20">
      <c r="A476" s="106" t="s">
        <v>454</v>
      </c>
      <c r="B476" s="87" t="s">
        <v>814</v>
      </c>
      <c r="C476" s="114" t="s">
        <v>1499</v>
      </c>
      <c r="D476" s="72"/>
      <c r="E476" s="72"/>
      <c r="F476" s="72">
        <f t="shared" si="94"/>
        <v>6.9</v>
      </c>
      <c r="G476" s="72"/>
      <c r="H476" s="72">
        <v>6.9</v>
      </c>
      <c r="I476" s="72"/>
      <c r="J476" s="72"/>
      <c r="K476" s="72"/>
      <c r="L476" s="72"/>
      <c r="M476" s="72"/>
      <c r="N476" s="72"/>
      <c r="O476" s="72"/>
      <c r="P476" s="72"/>
      <c r="Q476" s="72">
        <f t="shared" si="95"/>
        <v>6.9</v>
      </c>
      <c r="R476" s="72"/>
      <c r="S476" s="119" t="s">
        <v>1500</v>
      </c>
      <c r="T476" s="22"/>
    </row>
    <row r="477" customFormat="1" ht="32" customHeight="1" spans="1:20">
      <c r="A477" s="19" t="s">
        <v>454</v>
      </c>
      <c r="B477" s="19" t="s">
        <v>814</v>
      </c>
      <c r="C477" s="21" t="s">
        <v>1505</v>
      </c>
      <c r="D477" s="72">
        <v>158.4</v>
      </c>
      <c r="E477" s="72"/>
      <c r="F477" s="72">
        <f t="shared" si="94"/>
        <v>-14.9</v>
      </c>
      <c r="G477" s="72">
        <v>-14.9</v>
      </c>
      <c r="H477" s="72"/>
      <c r="I477" s="72"/>
      <c r="J477" s="72"/>
      <c r="K477" s="72"/>
      <c r="L477" s="72"/>
      <c r="M477" s="72"/>
      <c r="N477" s="72"/>
      <c r="O477" s="72"/>
      <c r="P477" s="72"/>
      <c r="Q477" s="72">
        <f t="shared" si="95"/>
        <v>143.5</v>
      </c>
      <c r="R477" s="72"/>
      <c r="S477" s="22"/>
      <c r="T477" s="22"/>
    </row>
    <row r="478" customFormat="1" ht="32" customHeight="1" spans="1:20">
      <c r="A478" s="106" t="s">
        <v>458</v>
      </c>
      <c r="B478" s="87" t="s">
        <v>814</v>
      </c>
      <c r="C478" s="114" t="s">
        <v>1506</v>
      </c>
      <c r="D478" s="72"/>
      <c r="E478" s="72"/>
      <c r="F478" s="72">
        <f t="shared" si="94"/>
        <v>138.73</v>
      </c>
      <c r="G478" s="72"/>
      <c r="H478" s="72">
        <v>138.73</v>
      </c>
      <c r="I478" s="72"/>
      <c r="J478" s="72"/>
      <c r="K478" s="72"/>
      <c r="L478" s="72"/>
      <c r="M478" s="72"/>
      <c r="N478" s="72"/>
      <c r="O478" s="72"/>
      <c r="P478" s="72"/>
      <c r="Q478" s="72">
        <f t="shared" si="95"/>
        <v>138.73</v>
      </c>
      <c r="R478" s="72"/>
      <c r="S478" s="119" t="s">
        <v>1507</v>
      </c>
      <c r="T478" s="22"/>
    </row>
    <row r="479" customFormat="1" ht="32" customHeight="1" spans="1:20">
      <c r="A479" s="19" t="s">
        <v>458</v>
      </c>
      <c r="B479" s="19" t="s">
        <v>814</v>
      </c>
      <c r="C479" s="21" t="s">
        <v>1508</v>
      </c>
      <c r="D479" s="72">
        <v>159.32</v>
      </c>
      <c r="E479" s="72"/>
      <c r="F479" s="72">
        <f t="shared" si="94"/>
        <v>10.77</v>
      </c>
      <c r="G479" s="72"/>
      <c r="H479" s="72"/>
      <c r="I479" s="72"/>
      <c r="J479" s="72"/>
      <c r="K479" s="72"/>
      <c r="L479" s="72"/>
      <c r="M479" s="72"/>
      <c r="N479" s="72">
        <v>10.77</v>
      </c>
      <c r="O479" s="72"/>
      <c r="P479" s="72"/>
      <c r="Q479" s="72">
        <f t="shared" si="95"/>
        <v>170.09</v>
      </c>
      <c r="R479" s="72"/>
      <c r="S479" s="22"/>
      <c r="T479" s="22"/>
    </row>
    <row r="480" customFormat="1" ht="32" customHeight="1" spans="1:20">
      <c r="A480" s="106" t="s">
        <v>460</v>
      </c>
      <c r="B480" s="87" t="s">
        <v>814</v>
      </c>
      <c r="C480" s="114" t="s">
        <v>1509</v>
      </c>
      <c r="D480" s="72"/>
      <c r="E480" s="72"/>
      <c r="F480" s="72">
        <f t="shared" si="94"/>
        <v>33</v>
      </c>
      <c r="G480" s="72"/>
      <c r="H480" s="72">
        <v>33</v>
      </c>
      <c r="I480" s="72"/>
      <c r="J480" s="72"/>
      <c r="K480" s="72"/>
      <c r="L480" s="72"/>
      <c r="M480" s="72"/>
      <c r="N480" s="72"/>
      <c r="O480" s="72"/>
      <c r="P480" s="72"/>
      <c r="Q480" s="72">
        <f t="shared" si="95"/>
        <v>33</v>
      </c>
      <c r="R480" s="72"/>
      <c r="S480" s="119" t="s">
        <v>1510</v>
      </c>
      <c r="T480" s="22"/>
    </row>
    <row r="481" customFormat="1" ht="32" customHeight="1" spans="1:20">
      <c r="A481" s="106" t="s">
        <v>460</v>
      </c>
      <c r="B481" s="87" t="s">
        <v>814</v>
      </c>
      <c r="C481" s="115" t="s">
        <v>1511</v>
      </c>
      <c r="D481" s="72"/>
      <c r="E481" s="72"/>
      <c r="F481" s="72">
        <f t="shared" si="94"/>
        <v>10</v>
      </c>
      <c r="G481" s="72"/>
      <c r="H481" s="72"/>
      <c r="I481" s="72"/>
      <c r="J481" s="72"/>
      <c r="K481" s="72">
        <v>10</v>
      </c>
      <c r="L481" s="72"/>
      <c r="M481" s="72"/>
      <c r="N481" s="72"/>
      <c r="O481" s="72"/>
      <c r="P481" s="72"/>
      <c r="Q481" s="72">
        <f t="shared" si="95"/>
        <v>10</v>
      </c>
      <c r="R481" s="72"/>
      <c r="S481" s="119" t="s">
        <v>1512</v>
      </c>
      <c r="T481" s="22"/>
    </row>
    <row r="482" customFormat="1" ht="32" customHeight="1" spans="1:20">
      <c r="A482" s="19" t="s">
        <v>460</v>
      </c>
      <c r="B482" s="19" t="s">
        <v>814</v>
      </c>
      <c r="C482" s="21" t="s">
        <v>2036</v>
      </c>
      <c r="D482" s="72">
        <v>42.39</v>
      </c>
      <c r="E482" s="72"/>
      <c r="F482" s="72">
        <f t="shared" si="94"/>
        <v>0</v>
      </c>
      <c r="G482" s="72"/>
      <c r="H482" s="72"/>
      <c r="I482" s="72"/>
      <c r="J482" s="72"/>
      <c r="K482" s="72"/>
      <c r="L482" s="72"/>
      <c r="M482" s="72"/>
      <c r="N482" s="72"/>
      <c r="O482" s="72"/>
      <c r="P482" s="72"/>
      <c r="Q482" s="72">
        <f t="shared" si="95"/>
        <v>42.39</v>
      </c>
      <c r="R482" s="72"/>
      <c r="S482" s="22"/>
      <c r="T482" s="22"/>
    </row>
    <row r="483" customFormat="1" ht="32" customHeight="1" spans="1:20">
      <c r="A483" s="19" t="s">
        <v>462</v>
      </c>
      <c r="B483" s="19" t="s">
        <v>814</v>
      </c>
      <c r="C483" s="21" t="s">
        <v>1513</v>
      </c>
      <c r="D483" s="72"/>
      <c r="E483" s="72"/>
      <c r="F483" s="72">
        <f t="shared" si="94"/>
        <v>356.032</v>
      </c>
      <c r="G483" s="72"/>
      <c r="H483" s="72"/>
      <c r="I483" s="72">
        <f>253.032-122.6051+3+100</f>
        <v>233.4269</v>
      </c>
      <c r="J483" s="72"/>
      <c r="K483" s="72">
        <v>122.6051</v>
      </c>
      <c r="L483" s="72"/>
      <c r="M483" s="72"/>
      <c r="N483" s="72"/>
      <c r="O483" s="72"/>
      <c r="P483" s="72"/>
      <c r="Q483" s="72">
        <f t="shared" si="95"/>
        <v>356.032</v>
      </c>
      <c r="R483" s="72"/>
      <c r="S483" s="22" t="s">
        <v>1259</v>
      </c>
      <c r="T483" s="22"/>
    </row>
    <row r="484" customFormat="1" ht="32" customHeight="1" spans="1:20">
      <c r="A484" s="19" t="s">
        <v>468</v>
      </c>
      <c r="B484" s="19" t="s">
        <v>814</v>
      </c>
      <c r="C484" s="21" t="s">
        <v>1514</v>
      </c>
      <c r="D484" s="72">
        <v>202.36</v>
      </c>
      <c r="E484" s="72"/>
      <c r="F484" s="72">
        <f t="shared" si="94"/>
        <v>-0.128</v>
      </c>
      <c r="G484" s="72"/>
      <c r="H484" s="72"/>
      <c r="I484" s="72"/>
      <c r="J484" s="72"/>
      <c r="K484" s="72"/>
      <c r="L484" s="72"/>
      <c r="M484" s="72"/>
      <c r="N484" s="72"/>
      <c r="O484" s="72">
        <v>-0.128</v>
      </c>
      <c r="P484" s="72"/>
      <c r="Q484" s="72">
        <f t="shared" si="95"/>
        <v>202.232</v>
      </c>
      <c r="R484" s="72"/>
      <c r="S484" s="22"/>
      <c r="T484" s="22"/>
    </row>
    <row r="485" customFormat="1" ht="32" customHeight="1" spans="1:20">
      <c r="A485" s="106" t="s">
        <v>470</v>
      </c>
      <c r="B485" s="87" t="s">
        <v>814</v>
      </c>
      <c r="C485" s="114" t="s">
        <v>1515</v>
      </c>
      <c r="D485" s="72"/>
      <c r="E485" s="72"/>
      <c r="F485" s="72">
        <f t="shared" si="94"/>
        <v>11.85</v>
      </c>
      <c r="G485" s="72"/>
      <c r="H485" s="72">
        <v>11.85</v>
      </c>
      <c r="I485" s="72"/>
      <c r="J485" s="72"/>
      <c r="K485" s="72"/>
      <c r="L485" s="72"/>
      <c r="M485" s="72"/>
      <c r="N485" s="72"/>
      <c r="O485" s="72"/>
      <c r="P485" s="72"/>
      <c r="Q485" s="72">
        <f t="shared" si="95"/>
        <v>11.85</v>
      </c>
      <c r="R485" s="72"/>
      <c r="S485" s="119" t="s">
        <v>1516</v>
      </c>
      <c r="T485" s="22"/>
    </row>
    <row r="486" customFormat="1" ht="32" customHeight="1" spans="1:20">
      <c r="A486" s="87" t="s">
        <v>470</v>
      </c>
      <c r="B486" s="87" t="s">
        <v>814</v>
      </c>
      <c r="C486" s="115" t="s">
        <v>1517</v>
      </c>
      <c r="D486" s="72"/>
      <c r="E486" s="72"/>
      <c r="F486" s="72">
        <f t="shared" si="94"/>
        <v>66</v>
      </c>
      <c r="G486" s="72"/>
      <c r="H486" s="72"/>
      <c r="I486" s="72"/>
      <c r="J486" s="72"/>
      <c r="K486" s="72">
        <v>66</v>
      </c>
      <c r="L486" s="72"/>
      <c r="M486" s="72"/>
      <c r="N486" s="72"/>
      <c r="O486" s="72"/>
      <c r="P486" s="72"/>
      <c r="Q486" s="72">
        <f t="shared" si="95"/>
        <v>66</v>
      </c>
      <c r="R486" s="72"/>
      <c r="S486" s="105" t="s">
        <v>1518</v>
      </c>
      <c r="T486" s="22"/>
    </row>
    <row r="487" customFormat="1" ht="32" customHeight="1" spans="1:20">
      <c r="A487" s="106" t="s">
        <v>470</v>
      </c>
      <c r="B487" s="87" t="s">
        <v>814</v>
      </c>
      <c r="C487" s="114" t="s">
        <v>1519</v>
      </c>
      <c r="D487" s="72"/>
      <c r="E487" s="72"/>
      <c r="F487" s="72">
        <f t="shared" si="94"/>
        <v>26</v>
      </c>
      <c r="G487" s="72"/>
      <c r="H487" s="72">
        <v>26</v>
      </c>
      <c r="I487" s="72"/>
      <c r="J487" s="72"/>
      <c r="K487" s="72"/>
      <c r="L487" s="72"/>
      <c r="M487" s="72"/>
      <c r="N487" s="72"/>
      <c r="O487" s="72"/>
      <c r="P487" s="72"/>
      <c r="Q487" s="72">
        <f t="shared" si="95"/>
        <v>26</v>
      </c>
      <c r="R487" s="72"/>
      <c r="S487" s="119" t="s">
        <v>1520</v>
      </c>
      <c r="T487" s="22"/>
    </row>
    <row r="488" customFormat="1" ht="32" customHeight="1" spans="1:20">
      <c r="A488" s="19" t="s">
        <v>470</v>
      </c>
      <c r="B488" s="19" t="s">
        <v>814</v>
      </c>
      <c r="C488" s="21" t="s">
        <v>1521</v>
      </c>
      <c r="D488" s="72">
        <v>14.14</v>
      </c>
      <c r="E488" s="72"/>
      <c r="F488" s="72">
        <f t="shared" si="94"/>
        <v>-7.14</v>
      </c>
      <c r="G488" s="72">
        <v>-7.14</v>
      </c>
      <c r="H488" s="72"/>
      <c r="I488" s="72"/>
      <c r="J488" s="72"/>
      <c r="K488" s="72"/>
      <c r="L488" s="72"/>
      <c r="M488" s="72"/>
      <c r="N488" s="72"/>
      <c r="O488" s="72"/>
      <c r="P488" s="72"/>
      <c r="Q488" s="72">
        <f t="shared" si="95"/>
        <v>7</v>
      </c>
      <c r="R488" s="72"/>
      <c r="S488" s="22"/>
      <c r="T488" s="22"/>
    </row>
    <row r="489" customFormat="1" ht="32" customHeight="1" spans="1:20">
      <c r="A489" s="19" t="s">
        <v>470</v>
      </c>
      <c r="B489" s="19" t="s">
        <v>814</v>
      </c>
      <c r="C489" s="21" t="s">
        <v>2037</v>
      </c>
      <c r="D489" s="72">
        <v>35.91</v>
      </c>
      <c r="E489" s="72"/>
      <c r="F489" s="72">
        <f t="shared" si="94"/>
        <v>0</v>
      </c>
      <c r="G489" s="72"/>
      <c r="H489" s="72"/>
      <c r="I489" s="72"/>
      <c r="J489" s="72"/>
      <c r="K489" s="72"/>
      <c r="L489" s="72"/>
      <c r="M489" s="72"/>
      <c r="N489" s="72"/>
      <c r="O489" s="72"/>
      <c r="P489" s="72"/>
      <c r="Q489" s="72">
        <f t="shared" si="95"/>
        <v>35.91</v>
      </c>
      <c r="R489" s="72"/>
      <c r="S489" s="22"/>
      <c r="T489" s="22"/>
    </row>
    <row r="490" customFormat="1" ht="32" customHeight="1" spans="1:20">
      <c r="A490" s="19" t="s">
        <v>480</v>
      </c>
      <c r="B490" s="19" t="s">
        <v>814</v>
      </c>
      <c r="C490" s="21" t="s">
        <v>1522</v>
      </c>
      <c r="D490" s="72">
        <v>15</v>
      </c>
      <c r="E490" s="72"/>
      <c r="F490" s="72">
        <f t="shared" si="94"/>
        <v>-7.996</v>
      </c>
      <c r="G490" s="72">
        <v>-1.98</v>
      </c>
      <c r="H490" s="72"/>
      <c r="I490" s="72"/>
      <c r="J490" s="72"/>
      <c r="K490" s="72"/>
      <c r="L490" s="72"/>
      <c r="M490" s="72"/>
      <c r="N490" s="72"/>
      <c r="O490" s="72">
        <v>-6.016</v>
      </c>
      <c r="P490" s="72"/>
      <c r="Q490" s="72">
        <f t="shared" si="95"/>
        <v>7.004</v>
      </c>
      <c r="R490" s="72"/>
      <c r="S490" s="22"/>
      <c r="T490" s="22"/>
    </row>
    <row r="491" customFormat="1" ht="32" customHeight="1" spans="1:20">
      <c r="A491" s="19" t="s">
        <v>606</v>
      </c>
      <c r="B491" s="19" t="s">
        <v>814</v>
      </c>
      <c r="C491" s="21" t="s">
        <v>1416</v>
      </c>
      <c r="D491" s="72"/>
      <c r="E491" s="72"/>
      <c r="F491" s="72">
        <f t="shared" si="94"/>
        <v>1.288</v>
      </c>
      <c r="G491" s="72"/>
      <c r="H491" s="72"/>
      <c r="I491" s="72"/>
      <c r="J491" s="72"/>
      <c r="K491" s="72"/>
      <c r="L491" s="72"/>
      <c r="M491" s="72"/>
      <c r="N491" s="72"/>
      <c r="O491" s="72">
        <v>1.288</v>
      </c>
      <c r="P491" s="72"/>
      <c r="Q491" s="72">
        <f t="shared" si="95"/>
        <v>1.288</v>
      </c>
      <c r="R491" s="72"/>
      <c r="S491" s="22"/>
      <c r="T491" s="22"/>
    </row>
    <row r="492" customFormat="1" ht="32" customHeight="1" spans="1:20">
      <c r="A492" s="19" t="s">
        <v>612</v>
      </c>
      <c r="B492" s="19" t="s">
        <v>814</v>
      </c>
      <c r="C492" s="124" t="s">
        <v>1523</v>
      </c>
      <c r="D492" s="72">
        <v>37.6</v>
      </c>
      <c r="E492" s="72"/>
      <c r="F492" s="72">
        <f t="shared" si="94"/>
        <v>-12.1</v>
      </c>
      <c r="G492" s="72">
        <v>-12.1</v>
      </c>
      <c r="H492" s="72"/>
      <c r="I492" s="72"/>
      <c r="J492" s="72"/>
      <c r="K492" s="72"/>
      <c r="L492" s="72"/>
      <c r="M492" s="72"/>
      <c r="N492" s="72"/>
      <c r="O492" s="72"/>
      <c r="P492" s="72"/>
      <c r="Q492" s="72">
        <f t="shared" si="95"/>
        <v>25.5</v>
      </c>
      <c r="R492" s="72"/>
      <c r="S492" s="22"/>
      <c r="T492" s="22"/>
    </row>
    <row r="493" customFormat="1" ht="32" customHeight="1" spans="1:20">
      <c r="A493" s="19" t="s">
        <v>612</v>
      </c>
      <c r="B493" s="19" t="s">
        <v>814</v>
      </c>
      <c r="C493" s="124" t="s">
        <v>1524</v>
      </c>
      <c r="D493" s="72">
        <v>27.6864</v>
      </c>
      <c r="E493" s="72"/>
      <c r="F493" s="72">
        <f t="shared" si="94"/>
        <v>-0.27</v>
      </c>
      <c r="G493" s="72">
        <v>-0.27</v>
      </c>
      <c r="H493" s="72"/>
      <c r="I493" s="72"/>
      <c r="J493" s="72"/>
      <c r="K493" s="72"/>
      <c r="L493" s="72"/>
      <c r="M493" s="72"/>
      <c r="N493" s="72"/>
      <c r="O493" s="72"/>
      <c r="P493" s="72"/>
      <c r="Q493" s="72">
        <f t="shared" si="95"/>
        <v>27.4164</v>
      </c>
      <c r="R493" s="72"/>
      <c r="S493" s="22"/>
      <c r="T493" s="22"/>
    </row>
    <row r="494" customFormat="1" ht="32" customHeight="1" spans="1:20">
      <c r="A494" s="80" t="s">
        <v>1216</v>
      </c>
      <c r="B494" s="80" t="s">
        <v>1216</v>
      </c>
      <c r="C494" s="81" t="s">
        <v>1525</v>
      </c>
      <c r="D494" s="82">
        <f t="shared" ref="D494:R494" si="96">SUM(D495:D508)</f>
        <v>2087.7</v>
      </c>
      <c r="E494" s="82">
        <f t="shared" si="96"/>
        <v>0</v>
      </c>
      <c r="F494" s="82">
        <f t="shared" si="96"/>
        <v>180.603</v>
      </c>
      <c r="G494" s="82">
        <f t="shared" si="96"/>
        <v>-61</v>
      </c>
      <c r="H494" s="82">
        <f t="shared" si="96"/>
        <v>0</v>
      </c>
      <c r="I494" s="82">
        <f t="shared" si="96"/>
        <v>0</v>
      </c>
      <c r="J494" s="82">
        <f t="shared" si="96"/>
        <v>0</v>
      </c>
      <c r="K494" s="82">
        <f t="shared" si="96"/>
        <v>178</v>
      </c>
      <c r="L494" s="82">
        <f t="shared" si="96"/>
        <v>0</v>
      </c>
      <c r="M494" s="82">
        <f t="shared" si="96"/>
        <v>0</v>
      </c>
      <c r="N494" s="82">
        <f t="shared" si="96"/>
        <v>0</v>
      </c>
      <c r="O494" s="82">
        <f t="shared" si="96"/>
        <v>63.603</v>
      </c>
      <c r="P494" s="82">
        <f t="shared" si="96"/>
        <v>0</v>
      </c>
      <c r="Q494" s="82">
        <f t="shared" si="96"/>
        <v>2268.303</v>
      </c>
      <c r="R494" s="82">
        <f t="shared" si="96"/>
        <v>0</v>
      </c>
      <c r="S494" s="97"/>
      <c r="T494" s="97"/>
    </row>
    <row r="495" customFormat="1" ht="32" customHeight="1" spans="1:20">
      <c r="A495" s="19" t="s">
        <v>396</v>
      </c>
      <c r="B495" s="87" t="s">
        <v>816</v>
      </c>
      <c r="C495" s="21" t="s">
        <v>1470</v>
      </c>
      <c r="D495" s="72"/>
      <c r="E495" s="72"/>
      <c r="F495" s="72">
        <f t="shared" ref="F495:F508" si="97">SUM(G495:P495)</f>
        <v>40.26</v>
      </c>
      <c r="G495" s="72"/>
      <c r="H495" s="72"/>
      <c r="I495" s="72"/>
      <c r="J495" s="72"/>
      <c r="K495" s="72"/>
      <c r="L495" s="72"/>
      <c r="M495" s="72"/>
      <c r="N495" s="72"/>
      <c r="O495" s="72">
        <v>40.26</v>
      </c>
      <c r="P495" s="72"/>
      <c r="Q495" s="72">
        <f t="shared" ref="Q495:Q508" si="98">D495+F495</f>
        <v>40.26</v>
      </c>
      <c r="R495" s="72"/>
      <c r="S495" s="22"/>
      <c r="T495" s="22"/>
    </row>
    <row r="496" customFormat="1" ht="32" customHeight="1" spans="1:20">
      <c r="A496" s="19" t="s">
        <v>468</v>
      </c>
      <c r="B496" s="87" t="s">
        <v>816</v>
      </c>
      <c r="C496" s="21" t="s">
        <v>1514</v>
      </c>
      <c r="D496" s="72"/>
      <c r="E496" s="72"/>
      <c r="F496" s="72">
        <f t="shared" si="97"/>
        <v>0.128</v>
      </c>
      <c r="G496" s="72"/>
      <c r="H496" s="72"/>
      <c r="I496" s="72"/>
      <c r="J496" s="72"/>
      <c r="K496" s="72"/>
      <c r="L496" s="72"/>
      <c r="M496" s="72"/>
      <c r="N496" s="72"/>
      <c r="O496" s="72">
        <v>0.128</v>
      </c>
      <c r="P496" s="72"/>
      <c r="Q496" s="72">
        <f t="shared" si="98"/>
        <v>0.128</v>
      </c>
      <c r="R496" s="72"/>
      <c r="S496" s="22"/>
      <c r="T496" s="22"/>
    </row>
    <row r="497" customFormat="1" ht="32" customHeight="1" spans="1:20">
      <c r="A497" s="19" t="s">
        <v>474</v>
      </c>
      <c r="B497" s="87" t="s">
        <v>816</v>
      </c>
      <c r="C497" s="21" t="s">
        <v>2038</v>
      </c>
      <c r="D497" s="72">
        <v>100</v>
      </c>
      <c r="E497" s="72"/>
      <c r="F497" s="72">
        <f t="shared" si="97"/>
        <v>0</v>
      </c>
      <c r="G497" s="72"/>
      <c r="H497" s="72"/>
      <c r="I497" s="72"/>
      <c r="J497" s="72"/>
      <c r="K497" s="72"/>
      <c r="L497" s="72"/>
      <c r="M497" s="72"/>
      <c r="N497" s="72"/>
      <c r="O497" s="72"/>
      <c r="P497" s="72"/>
      <c r="Q497" s="72">
        <f t="shared" si="98"/>
        <v>100</v>
      </c>
      <c r="R497" s="72"/>
      <c r="S497" s="22"/>
      <c r="T497" s="22"/>
    </row>
    <row r="498" customFormat="1" ht="32" customHeight="1" spans="1:20">
      <c r="A498" s="19" t="s">
        <v>474</v>
      </c>
      <c r="B498" s="87" t="s">
        <v>816</v>
      </c>
      <c r="C498" s="21" t="s">
        <v>2039</v>
      </c>
      <c r="D498" s="72">
        <v>110</v>
      </c>
      <c r="E498" s="72"/>
      <c r="F498" s="72">
        <f t="shared" si="97"/>
        <v>0</v>
      </c>
      <c r="G498" s="72"/>
      <c r="H498" s="72"/>
      <c r="I498" s="72"/>
      <c r="J498" s="72"/>
      <c r="K498" s="72"/>
      <c r="L498" s="72"/>
      <c r="M498" s="72"/>
      <c r="N498" s="72"/>
      <c r="O498" s="72"/>
      <c r="P498" s="72"/>
      <c r="Q498" s="72">
        <f t="shared" si="98"/>
        <v>110</v>
      </c>
      <c r="R498" s="72"/>
      <c r="S498" s="22"/>
      <c r="T498" s="22"/>
    </row>
    <row r="499" customFormat="1" ht="32" customHeight="1" spans="1:20">
      <c r="A499" s="19" t="s">
        <v>474</v>
      </c>
      <c r="B499" s="87" t="s">
        <v>816</v>
      </c>
      <c r="C499" s="21" t="s">
        <v>1526</v>
      </c>
      <c r="D499" s="72">
        <v>700</v>
      </c>
      <c r="E499" s="72"/>
      <c r="F499" s="72">
        <f t="shared" si="97"/>
        <v>-60</v>
      </c>
      <c r="G499" s="72">
        <v>-60</v>
      </c>
      <c r="H499" s="72"/>
      <c r="I499" s="72"/>
      <c r="J499" s="72"/>
      <c r="K499" s="72"/>
      <c r="L499" s="72"/>
      <c r="M499" s="72"/>
      <c r="N499" s="72"/>
      <c r="O499" s="72"/>
      <c r="P499" s="72"/>
      <c r="Q499" s="72">
        <f t="shared" si="98"/>
        <v>640</v>
      </c>
      <c r="R499" s="72"/>
      <c r="S499" s="22"/>
      <c r="T499" s="22"/>
    </row>
    <row r="500" customFormat="1" ht="32" customHeight="1" spans="1:20">
      <c r="A500" s="19" t="s">
        <v>474</v>
      </c>
      <c r="B500" s="87" t="s">
        <v>816</v>
      </c>
      <c r="C500" s="21" t="s">
        <v>2040</v>
      </c>
      <c r="D500" s="72">
        <v>960</v>
      </c>
      <c r="E500" s="72"/>
      <c r="F500" s="72">
        <f t="shared" si="97"/>
        <v>0</v>
      </c>
      <c r="G500" s="72"/>
      <c r="H500" s="72"/>
      <c r="I500" s="72"/>
      <c r="J500" s="72"/>
      <c r="K500" s="72"/>
      <c r="L500" s="72"/>
      <c r="M500" s="72"/>
      <c r="N500" s="72"/>
      <c r="O500" s="72"/>
      <c r="P500" s="72"/>
      <c r="Q500" s="72">
        <f t="shared" si="98"/>
        <v>960</v>
      </c>
      <c r="R500" s="72"/>
      <c r="S500" s="22"/>
      <c r="T500" s="22"/>
    </row>
    <row r="501" customFormat="1" ht="32" customHeight="1" spans="1:20">
      <c r="A501" s="19" t="s">
        <v>478</v>
      </c>
      <c r="B501" s="87" t="s">
        <v>816</v>
      </c>
      <c r="C501" s="21" t="s">
        <v>2041</v>
      </c>
      <c r="D501" s="72">
        <v>150</v>
      </c>
      <c r="E501" s="72"/>
      <c r="F501" s="72">
        <f t="shared" si="97"/>
        <v>0</v>
      </c>
      <c r="G501" s="72"/>
      <c r="H501" s="72"/>
      <c r="I501" s="72"/>
      <c r="J501" s="72"/>
      <c r="K501" s="72"/>
      <c r="L501" s="72"/>
      <c r="M501" s="72"/>
      <c r="N501" s="72"/>
      <c r="O501" s="72"/>
      <c r="P501" s="72"/>
      <c r="Q501" s="72">
        <f t="shared" si="98"/>
        <v>150</v>
      </c>
      <c r="R501" s="72"/>
      <c r="S501" s="22"/>
      <c r="T501" s="22"/>
    </row>
    <row r="502" customFormat="1" ht="32" customHeight="1" spans="1:20">
      <c r="A502" s="19" t="s">
        <v>478</v>
      </c>
      <c r="B502" s="87" t="s">
        <v>816</v>
      </c>
      <c r="C502" s="115" t="s">
        <v>1527</v>
      </c>
      <c r="D502" s="72"/>
      <c r="E502" s="72"/>
      <c r="F502" s="72">
        <f t="shared" si="97"/>
        <v>178</v>
      </c>
      <c r="G502" s="72"/>
      <c r="H502" s="72"/>
      <c r="I502" s="72"/>
      <c r="J502" s="72"/>
      <c r="K502" s="72">
        <v>178</v>
      </c>
      <c r="L502" s="72"/>
      <c r="M502" s="72"/>
      <c r="N502" s="72"/>
      <c r="O502" s="72"/>
      <c r="P502" s="72"/>
      <c r="Q502" s="72">
        <f t="shared" si="98"/>
        <v>178</v>
      </c>
      <c r="R502" s="72"/>
      <c r="S502" s="22" t="s">
        <v>1528</v>
      </c>
      <c r="T502" s="22"/>
    </row>
    <row r="503" customFormat="1" ht="32" customHeight="1" spans="1:20">
      <c r="A503" s="19" t="s">
        <v>480</v>
      </c>
      <c r="B503" s="87" t="s">
        <v>816</v>
      </c>
      <c r="C503" s="21" t="s">
        <v>1522</v>
      </c>
      <c r="D503" s="72"/>
      <c r="E503" s="72"/>
      <c r="F503" s="72">
        <f t="shared" si="97"/>
        <v>6.016</v>
      </c>
      <c r="G503" s="72"/>
      <c r="H503" s="72"/>
      <c r="I503" s="72"/>
      <c r="J503" s="72"/>
      <c r="K503" s="72"/>
      <c r="L503" s="72"/>
      <c r="M503" s="72"/>
      <c r="N503" s="72"/>
      <c r="O503" s="72">
        <v>6.016</v>
      </c>
      <c r="P503" s="72"/>
      <c r="Q503" s="72">
        <f t="shared" si="98"/>
        <v>6.016</v>
      </c>
      <c r="R503" s="72"/>
      <c r="S503" s="22"/>
      <c r="T503" s="22"/>
    </row>
    <row r="504" customFormat="1" ht="32" customHeight="1" spans="1:20">
      <c r="A504" s="19" t="s">
        <v>490</v>
      </c>
      <c r="B504" s="87" t="s">
        <v>816</v>
      </c>
      <c r="C504" s="21" t="s">
        <v>1529</v>
      </c>
      <c r="D504" s="72">
        <v>16</v>
      </c>
      <c r="E504" s="72"/>
      <c r="F504" s="72">
        <f t="shared" si="97"/>
        <v>-1</v>
      </c>
      <c r="G504" s="72">
        <v>-1</v>
      </c>
      <c r="H504" s="72"/>
      <c r="I504" s="72"/>
      <c r="J504" s="72"/>
      <c r="K504" s="72"/>
      <c r="L504" s="72"/>
      <c r="M504" s="72"/>
      <c r="N504" s="72"/>
      <c r="O504" s="72"/>
      <c r="P504" s="72"/>
      <c r="Q504" s="72">
        <f t="shared" si="98"/>
        <v>15</v>
      </c>
      <c r="R504" s="72"/>
      <c r="S504" s="98"/>
      <c r="T504" s="98"/>
    </row>
    <row r="505" customFormat="1" ht="32" customHeight="1" spans="1:20">
      <c r="A505" s="19" t="s">
        <v>491</v>
      </c>
      <c r="B505" s="87" t="s">
        <v>816</v>
      </c>
      <c r="C505" s="21" t="s">
        <v>2042</v>
      </c>
      <c r="D505" s="72">
        <v>11.7</v>
      </c>
      <c r="E505" s="72"/>
      <c r="F505" s="72">
        <f t="shared" si="97"/>
        <v>0</v>
      </c>
      <c r="G505" s="72"/>
      <c r="H505" s="72"/>
      <c r="I505" s="72"/>
      <c r="J505" s="72"/>
      <c r="K505" s="72"/>
      <c r="L505" s="72"/>
      <c r="M505" s="72"/>
      <c r="N505" s="72"/>
      <c r="O505" s="72"/>
      <c r="P505" s="72"/>
      <c r="Q505" s="72">
        <f t="shared" si="98"/>
        <v>11.7</v>
      </c>
      <c r="R505" s="72"/>
      <c r="S505" s="22"/>
      <c r="T505" s="22"/>
    </row>
    <row r="506" customFormat="1" ht="32" customHeight="1" spans="1:20">
      <c r="A506" s="19" t="s">
        <v>491</v>
      </c>
      <c r="B506" s="87" t="s">
        <v>816</v>
      </c>
      <c r="C506" s="21" t="s">
        <v>2043</v>
      </c>
      <c r="D506" s="72">
        <v>10</v>
      </c>
      <c r="E506" s="72"/>
      <c r="F506" s="72">
        <f t="shared" si="97"/>
        <v>0</v>
      </c>
      <c r="G506" s="72"/>
      <c r="H506" s="72"/>
      <c r="I506" s="72"/>
      <c r="J506" s="72"/>
      <c r="K506" s="72"/>
      <c r="L506" s="72"/>
      <c r="M506" s="72"/>
      <c r="N506" s="72"/>
      <c r="O506" s="72"/>
      <c r="P506" s="72"/>
      <c r="Q506" s="72">
        <f t="shared" si="98"/>
        <v>10</v>
      </c>
      <c r="R506" s="72"/>
      <c r="S506" s="22"/>
      <c r="T506" s="22"/>
    </row>
    <row r="507" customFormat="1" ht="32" customHeight="1" spans="1:20">
      <c r="A507" s="19" t="s">
        <v>491</v>
      </c>
      <c r="B507" s="87" t="s">
        <v>816</v>
      </c>
      <c r="C507" s="21" t="s">
        <v>2044</v>
      </c>
      <c r="D507" s="72">
        <v>30</v>
      </c>
      <c r="E507" s="72"/>
      <c r="F507" s="72">
        <f t="shared" si="97"/>
        <v>0</v>
      </c>
      <c r="G507" s="72"/>
      <c r="H507" s="72"/>
      <c r="I507" s="72"/>
      <c r="J507" s="72"/>
      <c r="K507" s="72"/>
      <c r="L507" s="72"/>
      <c r="M507" s="72"/>
      <c r="N507" s="72"/>
      <c r="O507" s="72"/>
      <c r="P507" s="72"/>
      <c r="Q507" s="72">
        <f t="shared" si="98"/>
        <v>30</v>
      </c>
      <c r="R507" s="72"/>
      <c r="S507" s="98"/>
      <c r="T507" s="98"/>
    </row>
    <row r="508" customFormat="1" ht="32" customHeight="1" spans="1:20">
      <c r="A508" s="19" t="s">
        <v>606</v>
      </c>
      <c r="B508" s="87" t="s">
        <v>816</v>
      </c>
      <c r="C508" s="21" t="s">
        <v>1416</v>
      </c>
      <c r="D508" s="72"/>
      <c r="E508" s="72"/>
      <c r="F508" s="72">
        <f t="shared" si="97"/>
        <v>17.199</v>
      </c>
      <c r="G508" s="72"/>
      <c r="H508" s="72"/>
      <c r="I508" s="72"/>
      <c r="J508" s="72"/>
      <c r="K508" s="72"/>
      <c r="L508" s="72"/>
      <c r="M508" s="72"/>
      <c r="N508" s="72"/>
      <c r="O508" s="72">
        <v>17.199</v>
      </c>
      <c r="P508" s="72"/>
      <c r="Q508" s="72">
        <f t="shared" si="98"/>
        <v>17.199</v>
      </c>
      <c r="R508" s="72"/>
      <c r="S508" s="127"/>
      <c r="T508" s="127"/>
    </row>
    <row r="509" customFormat="1" ht="32" customHeight="1" spans="1:20">
      <c r="A509" s="80" t="s">
        <v>1216</v>
      </c>
      <c r="B509" s="80" t="s">
        <v>1216</v>
      </c>
      <c r="C509" s="81" t="s">
        <v>1530</v>
      </c>
      <c r="D509" s="82">
        <f t="shared" ref="D509:R509" si="99">SUM(D510:D538)</f>
        <v>6548.88</v>
      </c>
      <c r="E509" s="82">
        <f t="shared" si="99"/>
        <v>0</v>
      </c>
      <c r="F509" s="82">
        <f t="shared" si="99"/>
        <v>-522.6327</v>
      </c>
      <c r="G509" s="82">
        <f t="shared" si="99"/>
        <v>0</v>
      </c>
      <c r="H509" s="82">
        <f t="shared" si="99"/>
        <v>180</v>
      </c>
      <c r="I509" s="82">
        <f t="shared" si="99"/>
        <v>39.9</v>
      </c>
      <c r="J509" s="82">
        <f t="shared" si="99"/>
        <v>891.4</v>
      </c>
      <c r="K509" s="82">
        <f t="shared" si="99"/>
        <v>1691</v>
      </c>
      <c r="L509" s="82">
        <f t="shared" si="99"/>
        <v>3200</v>
      </c>
      <c r="M509" s="82">
        <f t="shared" si="99"/>
        <v>-4680.82</v>
      </c>
      <c r="N509" s="82">
        <f t="shared" si="99"/>
        <v>0</v>
      </c>
      <c r="O509" s="82">
        <f t="shared" si="99"/>
        <v>-418.1127</v>
      </c>
      <c r="P509" s="82">
        <f t="shared" si="99"/>
        <v>-1426</v>
      </c>
      <c r="Q509" s="82">
        <f t="shared" si="99"/>
        <v>6026.2473</v>
      </c>
      <c r="R509" s="82">
        <f t="shared" si="99"/>
        <v>0</v>
      </c>
      <c r="S509" s="97"/>
      <c r="T509" s="97"/>
    </row>
    <row r="510" customFormat="1" ht="32" customHeight="1" spans="1:20">
      <c r="A510" s="19" t="s">
        <v>248</v>
      </c>
      <c r="B510" s="19" t="s">
        <v>818</v>
      </c>
      <c r="C510" s="21" t="s">
        <v>2045</v>
      </c>
      <c r="D510" s="72">
        <v>9</v>
      </c>
      <c r="E510" s="72"/>
      <c r="F510" s="72">
        <f t="shared" ref="F510:F538" si="100">SUM(G510:P510)</f>
        <v>0</v>
      </c>
      <c r="G510" s="72"/>
      <c r="H510" s="72"/>
      <c r="I510" s="72"/>
      <c r="J510" s="72"/>
      <c r="K510" s="72"/>
      <c r="L510" s="72"/>
      <c r="M510" s="72"/>
      <c r="N510" s="72"/>
      <c r="O510" s="72"/>
      <c r="P510" s="72"/>
      <c r="Q510" s="72">
        <f t="shared" ref="Q510:Q538" si="101">D510+F510</f>
        <v>9</v>
      </c>
      <c r="R510" s="72"/>
      <c r="S510" s="22"/>
      <c r="T510" s="22"/>
    </row>
    <row r="511" customFormat="1" ht="32" customHeight="1" spans="1:20">
      <c r="A511" s="19" t="s">
        <v>248</v>
      </c>
      <c r="B511" s="19" t="s">
        <v>818</v>
      </c>
      <c r="C511" s="21" t="s">
        <v>2046</v>
      </c>
      <c r="D511" s="72">
        <v>7.2</v>
      </c>
      <c r="E511" s="72"/>
      <c r="F511" s="72">
        <f t="shared" si="100"/>
        <v>0</v>
      </c>
      <c r="G511" s="72"/>
      <c r="H511" s="72"/>
      <c r="I511" s="72"/>
      <c r="J511" s="72"/>
      <c r="K511" s="72"/>
      <c r="L511" s="72"/>
      <c r="M511" s="72"/>
      <c r="N511" s="72"/>
      <c r="O511" s="72"/>
      <c r="P511" s="72"/>
      <c r="Q511" s="72">
        <f t="shared" si="101"/>
        <v>7.2</v>
      </c>
      <c r="R511" s="72"/>
      <c r="S511" s="22"/>
      <c r="T511" s="22"/>
    </row>
    <row r="512" customFormat="1" ht="32" customHeight="1" spans="1:20">
      <c r="A512" s="19" t="s">
        <v>248</v>
      </c>
      <c r="B512" s="19" t="s">
        <v>818</v>
      </c>
      <c r="C512" s="21" t="s">
        <v>2047</v>
      </c>
      <c r="D512" s="72">
        <v>14</v>
      </c>
      <c r="E512" s="72"/>
      <c r="F512" s="72">
        <f t="shared" si="100"/>
        <v>0</v>
      </c>
      <c r="G512" s="72"/>
      <c r="H512" s="72"/>
      <c r="I512" s="72"/>
      <c r="J512" s="72"/>
      <c r="K512" s="72"/>
      <c r="L512" s="72"/>
      <c r="M512" s="72"/>
      <c r="N512" s="72"/>
      <c r="O512" s="72"/>
      <c r="P512" s="72"/>
      <c r="Q512" s="72">
        <f t="shared" si="101"/>
        <v>14</v>
      </c>
      <c r="R512" s="72"/>
      <c r="S512" s="22"/>
      <c r="T512" s="22"/>
    </row>
    <row r="513" customFormat="1" ht="32" customHeight="1" spans="1:20">
      <c r="A513" s="19" t="s">
        <v>248</v>
      </c>
      <c r="B513" s="19" t="s">
        <v>818</v>
      </c>
      <c r="C513" s="21" t="s">
        <v>2048</v>
      </c>
      <c r="D513" s="72">
        <v>23.76</v>
      </c>
      <c r="E513" s="72"/>
      <c r="F513" s="72">
        <f t="shared" si="100"/>
        <v>0</v>
      </c>
      <c r="G513" s="72"/>
      <c r="H513" s="72"/>
      <c r="I513" s="72"/>
      <c r="J513" s="72"/>
      <c r="K513" s="72"/>
      <c r="L513" s="72"/>
      <c r="M513" s="72"/>
      <c r="N513" s="72"/>
      <c r="O513" s="72"/>
      <c r="P513" s="72"/>
      <c r="Q513" s="72">
        <f t="shared" si="101"/>
        <v>23.76</v>
      </c>
      <c r="R513" s="72"/>
      <c r="S513" s="22"/>
      <c r="T513" s="22"/>
    </row>
    <row r="514" customFormat="1" ht="32" customHeight="1" spans="1:20">
      <c r="A514" s="19" t="s">
        <v>248</v>
      </c>
      <c r="B514" s="19" t="s">
        <v>818</v>
      </c>
      <c r="C514" s="21" t="s">
        <v>2049</v>
      </c>
      <c r="D514" s="72">
        <v>45</v>
      </c>
      <c r="E514" s="72"/>
      <c r="F514" s="72">
        <f t="shared" si="100"/>
        <v>0</v>
      </c>
      <c r="G514" s="72"/>
      <c r="H514" s="72"/>
      <c r="I514" s="72"/>
      <c r="J514" s="72"/>
      <c r="K514" s="72"/>
      <c r="L514" s="72"/>
      <c r="M514" s="72"/>
      <c r="N514" s="72"/>
      <c r="O514" s="72"/>
      <c r="P514" s="72"/>
      <c r="Q514" s="72">
        <f t="shared" si="101"/>
        <v>45</v>
      </c>
      <c r="R514" s="72"/>
      <c r="S514" s="22"/>
      <c r="T514" s="22"/>
    </row>
    <row r="515" customFormat="1" ht="32" customHeight="1" spans="1:20">
      <c r="A515" s="19" t="s">
        <v>248</v>
      </c>
      <c r="B515" s="19" t="s">
        <v>818</v>
      </c>
      <c r="C515" s="21" t="s">
        <v>2050</v>
      </c>
      <c r="D515" s="72">
        <v>9</v>
      </c>
      <c r="E515" s="72"/>
      <c r="F515" s="72">
        <f t="shared" si="100"/>
        <v>0</v>
      </c>
      <c r="G515" s="72"/>
      <c r="H515" s="72"/>
      <c r="I515" s="72"/>
      <c r="J515" s="72"/>
      <c r="K515" s="72"/>
      <c r="L515" s="72"/>
      <c r="M515" s="72"/>
      <c r="N515" s="72"/>
      <c r="O515" s="72"/>
      <c r="P515" s="72"/>
      <c r="Q515" s="72">
        <f t="shared" si="101"/>
        <v>9</v>
      </c>
      <c r="R515" s="72"/>
      <c r="S515" s="22"/>
      <c r="T515" s="22"/>
    </row>
    <row r="516" customFormat="1" ht="32" customHeight="1" spans="1:20">
      <c r="A516" s="19" t="s">
        <v>248</v>
      </c>
      <c r="B516" s="19" t="s">
        <v>818</v>
      </c>
      <c r="C516" s="21" t="s">
        <v>2051</v>
      </c>
      <c r="D516" s="72">
        <v>5.76</v>
      </c>
      <c r="E516" s="72"/>
      <c r="F516" s="72">
        <f t="shared" si="100"/>
        <v>0</v>
      </c>
      <c r="G516" s="72"/>
      <c r="H516" s="72"/>
      <c r="I516" s="72"/>
      <c r="J516" s="72"/>
      <c r="K516" s="72"/>
      <c r="L516" s="72"/>
      <c r="M516" s="72"/>
      <c r="N516" s="72"/>
      <c r="O516" s="72"/>
      <c r="P516" s="72"/>
      <c r="Q516" s="72">
        <f t="shared" si="101"/>
        <v>5.76</v>
      </c>
      <c r="R516" s="72"/>
      <c r="S516" s="22"/>
      <c r="T516" s="22"/>
    </row>
    <row r="517" customFormat="1" ht="32" customHeight="1" spans="1:20">
      <c r="A517" s="19" t="s">
        <v>248</v>
      </c>
      <c r="B517" s="19" t="s">
        <v>818</v>
      </c>
      <c r="C517" s="21" t="s">
        <v>2052</v>
      </c>
      <c r="D517" s="72">
        <v>14</v>
      </c>
      <c r="E517" s="72"/>
      <c r="F517" s="72">
        <f t="shared" si="100"/>
        <v>0</v>
      </c>
      <c r="G517" s="72"/>
      <c r="H517" s="72"/>
      <c r="I517" s="72"/>
      <c r="J517" s="72"/>
      <c r="K517" s="72"/>
      <c r="L517" s="72"/>
      <c r="M517" s="72"/>
      <c r="N517" s="72"/>
      <c r="O517" s="72"/>
      <c r="P517" s="72"/>
      <c r="Q517" s="72">
        <f t="shared" si="101"/>
        <v>14</v>
      </c>
      <c r="R517" s="72"/>
      <c r="S517" s="22"/>
      <c r="T517" s="22"/>
    </row>
    <row r="518" customFormat="1" ht="32" customHeight="1" spans="1:20">
      <c r="A518" s="19" t="s">
        <v>248</v>
      </c>
      <c r="B518" s="19" t="s">
        <v>818</v>
      </c>
      <c r="C518" s="21" t="s">
        <v>2053</v>
      </c>
      <c r="D518" s="72">
        <v>8</v>
      </c>
      <c r="E518" s="72"/>
      <c r="F518" s="72">
        <f t="shared" si="100"/>
        <v>0</v>
      </c>
      <c r="G518" s="72"/>
      <c r="H518" s="72"/>
      <c r="I518" s="72"/>
      <c r="J518" s="72"/>
      <c r="K518" s="72"/>
      <c r="L518" s="72"/>
      <c r="M518" s="72"/>
      <c r="N518" s="72"/>
      <c r="O518" s="72"/>
      <c r="P518" s="72"/>
      <c r="Q518" s="72">
        <f t="shared" si="101"/>
        <v>8</v>
      </c>
      <c r="R518" s="72"/>
      <c r="S518" s="22"/>
      <c r="T518" s="22"/>
    </row>
    <row r="519" customFormat="1" ht="32" customHeight="1" spans="1:20">
      <c r="A519" s="19" t="s">
        <v>248</v>
      </c>
      <c r="B519" s="19" t="s">
        <v>818</v>
      </c>
      <c r="C519" s="21" t="s">
        <v>2054</v>
      </c>
      <c r="D519" s="72">
        <v>50</v>
      </c>
      <c r="E519" s="72"/>
      <c r="F519" s="72">
        <f t="shared" si="100"/>
        <v>0</v>
      </c>
      <c r="G519" s="72"/>
      <c r="H519" s="72"/>
      <c r="I519" s="72"/>
      <c r="J519" s="72"/>
      <c r="K519" s="72"/>
      <c r="L519" s="72"/>
      <c r="M519" s="72"/>
      <c r="N519" s="72"/>
      <c r="O519" s="72"/>
      <c r="P519" s="72"/>
      <c r="Q519" s="72">
        <f t="shared" si="101"/>
        <v>50</v>
      </c>
      <c r="R519" s="72"/>
      <c r="S519" s="22"/>
      <c r="T519" s="22"/>
    </row>
    <row r="520" customFormat="1" ht="32" customHeight="1" spans="1:20">
      <c r="A520" s="19" t="s">
        <v>248</v>
      </c>
      <c r="B520" s="19" t="s">
        <v>818</v>
      </c>
      <c r="C520" s="21" t="s">
        <v>1424</v>
      </c>
      <c r="D520" s="72">
        <v>2</v>
      </c>
      <c r="E520" s="72"/>
      <c r="F520" s="72">
        <f t="shared" si="100"/>
        <v>0</v>
      </c>
      <c r="G520" s="72"/>
      <c r="H520" s="72"/>
      <c r="I520" s="72"/>
      <c r="J520" s="72"/>
      <c r="K520" s="72"/>
      <c r="L520" s="72"/>
      <c r="M520" s="72"/>
      <c r="N520" s="72"/>
      <c r="O520" s="72"/>
      <c r="P520" s="72"/>
      <c r="Q520" s="72">
        <f t="shared" si="101"/>
        <v>2</v>
      </c>
      <c r="R520" s="72"/>
      <c r="S520" s="22"/>
      <c r="T520" s="22"/>
    </row>
    <row r="521" customFormat="1" ht="32" customHeight="1" spans="1:20">
      <c r="A521" s="106" t="s">
        <v>2055</v>
      </c>
      <c r="B521" s="87" t="s">
        <v>818</v>
      </c>
      <c r="C521" s="135" t="s">
        <v>1531</v>
      </c>
      <c r="D521" s="72"/>
      <c r="E521" s="72"/>
      <c r="F521" s="72">
        <f t="shared" si="100"/>
        <v>180</v>
      </c>
      <c r="G521" s="72"/>
      <c r="H521" s="72">
        <v>180</v>
      </c>
      <c r="I521" s="72"/>
      <c r="J521" s="72"/>
      <c r="K521" s="72"/>
      <c r="L521" s="72"/>
      <c r="M521" s="72"/>
      <c r="N521" s="72"/>
      <c r="O521" s="72"/>
      <c r="P521" s="72"/>
      <c r="Q521" s="72">
        <f t="shared" si="101"/>
        <v>180</v>
      </c>
      <c r="R521" s="72"/>
      <c r="S521" s="119" t="s">
        <v>1532</v>
      </c>
      <c r="T521" s="22"/>
    </row>
    <row r="522" customFormat="1" ht="32" customHeight="1" spans="1:20">
      <c r="A522" s="19" t="s">
        <v>253</v>
      </c>
      <c r="B522" s="19" t="s">
        <v>818</v>
      </c>
      <c r="C522" s="21" t="s">
        <v>1015</v>
      </c>
      <c r="D522" s="72"/>
      <c r="E522" s="72"/>
      <c r="F522" s="72">
        <f t="shared" si="100"/>
        <v>164.4</v>
      </c>
      <c r="G522" s="72"/>
      <c r="H522" s="72"/>
      <c r="I522" s="72"/>
      <c r="J522" s="72">
        <v>164.4</v>
      </c>
      <c r="K522" s="72"/>
      <c r="L522" s="72"/>
      <c r="M522" s="72"/>
      <c r="N522" s="72"/>
      <c r="O522" s="72"/>
      <c r="P522" s="72"/>
      <c r="Q522" s="72">
        <f t="shared" si="101"/>
        <v>164.4</v>
      </c>
      <c r="R522" s="72"/>
      <c r="S522" s="22"/>
      <c r="T522" s="22"/>
    </row>
    <row r="523" customFormat="1" ht="32" customHeight="1" spans="1:20">
      <c r="A523" s="19" t="s">
        <v>253</v>
      </c>
      <c r="B523" s="19" t="s">
        <v>818</v>
      </c>
      <c r="C523" s="115" t="s">
        <v>1254</v>
      </c>
      <c r="D523" s="72"/>
      <c r="E523" s="72"/>
      <c r="F523" s="72">
        <f t="shared" si="100"/>
        <v>3</v>
      </c>
      <c r="G523" s="72"/>
      <c r="H523" s="72"/>
      <c r="I523" s="72"/>
      <c r="J523" s="72"/>
      <c r="K523" s="72">
        <v>3</v>
      </c>
      <c r="L523" s="72"/>
      <c r="M523" s="72"/>
      <c r="N523" s="72"/>
      <c r="O523" s="72"/>
      <c r="P523" s="72"/>
      <c r="Q523" s="72">
        <f t="shared" si="101"/>
        <v>3</v>
      </c>
      <c r="R523" s="72"/>
      <c r="S523" s="22" t="s">
        <v>1533</v>
      </c>
      <c r="T523" s="110"/>
    </row>
    <row r="524" customFormat="1" ht="32" customHeight="1" spans="1:20">
      <c r="A524" s="19" t="s">
        <v>253</v>
      </c>
      <c r="B524" s="19" t="s">
        <v>818</v>
      </c>
      <c r="C524" s="21" t="s">
        <v>1534</v>
      </c>
      <c r="D524" s="72">
        <v>95</v>
      </c>
      <c r="E524" s="72"/>
      <c r="F524" s="72">
        <f t="shared" si="100"/>
        <v>-5.56</v>
      </c>
      <c r="G524" s="72"/>
      <c r="H524" s="72"/>
      <c r="I524" s="72"/>
      <c r="J524" s="72"/>
      <c r="K524" s="72"/>
      <c r="L524" s="72"/>
      <c r="M524" s="72">
        <v>-5.56</v>
      </c>
      <c r="N524" s="72"/>
      <c r="O524" s="72"/>
      <c r="P524" s="72"/>
      <c r="Q524" s="72">
        <f t="shared" si="101"/>
        <v>89.44</v>
      </c>
      <c r="R524" s="72"/>
      <c r="S524" s="22"/>
      <c r="T524" s="22"/>
    </row>
    <row r="525" customFormat="1" ht="32" customHeight="1" spans="1:20">
      <c r="A525" s="19" t="s">
        <v>253</v>
      </c>
      <c r="B525" s="19" t="s">
        <v>818</v>
      </c>
      <c r="C525" s="21" t="s">
        <v>1014</v>
      </c>
      <c r="D525" s="72"/>
      <c r="E525" s="72"/>
      <c r="F525" s="72">
        <f t="shared" si="100"/>
        <v>38</v>
      </c>
      <c r="G525" s="72"/>
      <c r="H525" s="72"/>
      <c r="I525" s="72"/>
      <c r="J525" s="72"/>
      <c r="K525" s="72"/>
      <c r="L525" s="72"/>
      <c r="M525" s="72"/>
      <c r="N525" s="72"/>
      <c r="O525" s="72">
        <v>38</v>
      </c>
      <c r="P525" s="72"/>
      <c r="Q525" s="72">
        <f t="shared" si="101"/>
        <v>38</v>
      </c>
      <c r="R525" s="72"/>
      <c r="S525" s="22"/>
      <c r="T525" s="22"/>
    </row>
    <row r="526" customFormat="1" ht="32" customHeight="1" spans="1:20">
      <c r="A526" s="106" t="s">
        <v>255</v>
      </c>
      <c r="B526" s="87" t="s">
        <v>818</v>
      </c>
      <c r="C526" s="114" t="s">
        <v>2056</v>
      </c>
      <c r="D526" s="72"/>
      <c r="E526" s="72"/>
      <c r="F526" s="72">
        <f t="shared" si="100"/>
        <v>0</v>
      </c>
      <c r="G526" s="72"/>
      <c r="H526" s="72"/>
      <c r="I526" s="72"/>
      <c r="J526" s="72"/>
      <c r="K526" s="72"/>
      <c r="L526" s="72"/>
      <c r="M526" s="72"/>
      <c r="N526" s="72"/>
      <c r="O526" s="72"/>
      <c r="P526" s="72"/>
      <c r="Q526" s="72">
        <f t="shared" si="101"/>
        <v>0</v>
      </c>
      <c r="R526" s="72"/>
      <c r="S526" s="119" t="s">
        <v>2057</v>
      </c>
      <c r="T526" s="22"/>
    </row>
    <row r="527" customFormat="1" ht="32" customHeight="1" spans="1:20">
      <c r="A527" s="106" t="s">
        <v>255</v>
      </c>
      <c r="B527" s="87" t="s">
        <v>818</v>
      </c>
      <c r="C527" s="134" t="s">
        <v>1535</v>
      </c>
      <c r="D527" s="72"/>
      <c r="E527" s="72"/>
      <c r="F527" s="72">
        <f t="shared" si="100"/>
        <v>8</v>
      </c>
      <c r="G527" s="72"/>
      <c r="H527" s="72"/>
      <c r="I527" s="72"/>
      <c r="J527" s="72"/>
      <c r="K527" s="72">
        <v>8</v>
      </c>
      <c r="L527" s="72"/>
      <c r="M527" s="72"/>
      <c r="N527" s="72"/>
      <c r="O527" s="72"/>
      <c r="P527" s="72"/>
      <c r="Q527" s="72">
        <f t="shared" si="101"/>
        <v>8</v>
      </c>
      <c r="R527" s="72"/>
      <c r="S527" s="119" t="s">
        <v>1536</v>
      </c>
      <c r="T527" s="22"/>
    </row>
    <row r="528" customFormat="1" ht="32" customHeight="1" spans="1:20">
      <c r="A528" s="19" t="s">
        <v>255</v>
      </c>
      <c r="B528" s="19" t="s">
        <v>818</v>
      </c>
      <c r="C528" s="115" t="s">
        <v>1254</v>
      </c>
      <c r="D528" s="72"/>
      <c r="E528" s="72"/>
      <c r="F528" s="72">
        <f t="shared" si="100"/>
        <v>35</v>
      </c>
      <c r="G528" s="72"/>
      <c r="H528" s="72"/>
      <c r="I528" s="72"/>
      <c r="J528" s="72"/>
      <c r="K528" s="72">
        <v>35</v>
      </c>
      <c r="L528" s="72"/>
      <c r="M528" s="72"/>
      <c r="N528" s="72"/>
      <c r="O528" s="72"/>
      <c r="P528" s="72"/>
      <c r="Q528" s="72">
        <f t="shared" si="101"/>
        <v>35</v>
      </c>
      <c r="R528" s="72"/>
      <c r="S528" s="22" t="s">
        <v>1255</v>
      </c>
      <c r="T528" s="110"/>
    </row>
    <row r="529" customFormat="1" ht="32" customHeight="1" spans="1:20">
      <c r="A529" s="19" t="s">
        <v>255</v>
      </c>
      <c r="B529" s="19" t="s">
        <v>818</v>
      </c>
      <c r="C529" s="115" t="s">
        <v>1537</v>
      </c>
      <c r="D529" s="72"/>
      <c r="E529" s="72"/>
      <c r="F529" s="72">
        <f t="shared" si="100"/>
        <v>349</v>
      </c>
      <c r="G529" s="72"/>
      <c r="H529" s="72"/>
      <c r="I529" s="72"/>
      <c r="J529" s="72"/>
      <c r="K529" s="72">
        <v>1375</v>
      </c>
      <c r="L529" s="72"/>
      <c r="M529" s="72"/>
      <c r="N529" s="72"/>
      <c r="O529" s="72"/>
      <c r="P529" s="123">
        <v>-1026</v>
      </c>
      <c r="Q529" s="123">
        <f t="shared" si="101"/>
        <v>349</v>
      </c>
      <c r="R529" s="72"/>
      <c r="S529" s="22" t="s">
        <v>1538</v>
      </c>
      <c r="T529" s="22"/>
    </row>
    <row r="530" customFormat="1" ht="32" customHeight="1" spans="1:20">
      <c r="A530" s="19" t="s">
        <v>255</v>
      </c>
      <c r="B530" s="19" t="s">
        <v>818</v>
      </c>
      <c r="C530" s="21" t="s">
        <v>2058</v>
      </c>
      <c r="D530" s="72">
        <v>694.9</v>
      </c>
      <c r="E530" s="72"/>
      <c r="F530" s="72">
        <f t="shared" si="100"/>
        <v>0</v>
      </c>
      <c r="G530" s="72"/>
      <c r="H530" s="72"/>
      <c r="I530" s="72"/>
      <c r="J530" s="72"/>
      <c r="K530" s="72"/>
      <c r="L530" s="72"/>
      <c r="M530" s="72"/>
      <c r="N530" s="72"/>
      <c r="O530" s="72"/>
      <c r="P530" s="72"/>
      <c r="Q530" s="72">
        <f t="shared" si="101"/>
        <v>694.9</v>
      </c>
      <c r="R530" s="72"/>
      <c r="S530" s="22"/>
      <c r="T530" s="22"/>
    </row>
    <row r="531" customFormat="1" ht="32" customHeight="1" spans="1:20">
      <c r="A531" s="19" t="s">
        <v>255</v>
      </c>
      <c r="B531" s="19" t="s">
        <v>818</v>
      </c>
      <c r="C531" s="124" t="s">
        <v>1013</v>
      </c>
      <c r="D531" s="72">
        <v>71.26</v>
      </c>
      <c r="E531" s="72"/>
      <c r="F531" s="72">
        <f t="shared" si="100"/>
        <v>-71.26</v>
      </c>
      <c r="G531" s="72"/>
      <c r="H531" s="72"/>
      <c r="I531" s="72"/>
      <c r="J531" s="72"/>
      <c r="K531" s="72"/>
      <c r="L531" s="72"/>
      <c r="M531" s="72">
        <v>-71.26</v>
      </c>
      <c r="N531" s="72"/>
      <c r="O531" s="72"/>
      <c r="P531" s="72"/>
      <c r="Q531" s="72">
        <f t="shared" si="101"/>
        <v>0</v>
      </c>
      <c r="R531" s="72"/>
      <c r="S531" s="22"/>
      <c r="T531" s="22"/>
    </row>
    <row r="532" customFormat="1" ht="32" customHeight="1" spans="1:20">
      <c r="A532" s="87" t="s">
        <v>255</v>
      </c>
      <c r="B532" s="87" t="s">
        <v>818</v>
      </c>
      <c r="C532" s="21" t="s">
        <v>1016</v>
      </c>
      <c r="D532" s="72"/>
      <c r="E532" s="72"/>
      <c r="F532" s="72">
        <f t="shared" si="100"/>
        <v>368.8873</v>
      </c>
      <c r="G532" s="72"/>
      <c r="H532" s="72"/>
      <c r="I532" s="72"/>
      <c r="J532" s="72">
        <v>727</v>
      </c>
      <c r="K532" s="72">
        <v>10</v>
      </c>
      <c r="L532" s="72"/>
      <c r="M532" s="72"/>
      <c r="N532" s="72"/>
      <c r="O532" s="72">
        <f>-360.9927-7.12</f>
        <v>-368.1127</v>
      </c>
      <c r="P532" s="72"/>
      <c r="Q532" s="72">
        <f t="shared" si="101"/>
        <v>368.8873</v>
      </c>
      <c r="R532" s="72"/>
      <c r="S532" s="22" t="s">
        <v>1259</v>
      </c>
      <c r="T532" s="22"/>
    </row>
    <row r="533" customFormat="1" ht="32" customHeight="1" spans="1:20">
      <c r="A533" s="19" t="s">
        <v>255</v>
      </c>
      <c r="B533" s="19" t="s">
        <v>818</v>
      </c>
      <c r="C533" s="21" t="s">
        <v>2059</v>
      </c>
      <c r="D533" s="72">
        <v>500</v>
      </c>
      <c r="E533" s="72"/>
      <c r="F533" s="72">
        <f t="shared" si="100"/>
        <v>0</v>
      </c>
      <c r="G533" s="72"/>
      <c r="H533" s="72"/>
      <c r="I533" s="72"/>
      <c r="J533" s="72"/>
      <c r="K533" s="72"/>
      <c r="L533" s="72"/>
      <c r="M533" s="72"/>
      <c r="N533" s="72"/>
      <c r="O533" s="72"/>
      <c r="P533" s="72"/>
      <c r="Q533" s="72">
        <f t="shared" si="101"/>
        <v>500</v>
      </c>
      <c r="R533" s="72"/>
      <c r="S533" s="22"/>
      <c r="T533" s="22"/>
    </row>
    <row r="534" customFormat="1" ht="32" customHeight="1" spans="1:20">
      <c r="A534" s="19" t="s">
        <v>255</v>
      </c>
      <c r="B534" s="19" t="s">
        <v>818</v>
      </c>
      <c r="C534" s="21" t="s">
        <v>1014</v>
      </c>
      <c r="D534" s="72">
        <v>5000</v>
      </c>
      <c r="E534" s="72"/>
      <c r="F534" s="72">
        <f t="shared" si="100"/>
        <v>-4692</v>
      </c>
      <c r="G534" s="72"/>
      <c r="H534" s="72"/>
      <c r="I534" s="72"/>
      <c r="J534" s="72"/>
      <c r="K534" s="72"/>
      <c r="L534" s="72"/>
      <c r="M534" s="123">
        <f>-2074-2530</f>
        <v>-4604</v>
      </c>
      <c r="N534" s="72"/>
      <c r="O534" s="72">
        <v>-88</v>
      </c>
      <c r="P534" s="72"/>
      <c r="Q534" s="123">
        <f t="shared" si="101"/>
        <v>308</v>
      </c>
      <c r="R534" s="72"/>
      <c r="S534" s="22"/>
      <c r="T534" s="22"/>
    </row>
    <row r="535" customFormat="1" ht="32" customHeight="1" spans="1:20">
      <c r="A535" s="87" t="s">
        <v>257</v>
      </c>
      <c r="B535" s="87" t="s">
        <v>818</v>
      </c>
      <c r="C535" s="21" t="s">
        <v>1222</v>
      </c>
      <c r="D535" s="72"/>
      <c r="E535" s="72"/>
      <c r="F535" s="72">
        <f t="shared" si="100"/>
        <v>260</v>
      </c>
      <c r="G535" s="72"/>
      <c r="H535" s="72"/>
      <c r="I535" s="72"/>
      <c r="J535" s="72"/>
      <c r="K535" s="72">
        <v>260</v>
      </c>
      <c r="L535" s="72"/>
      <c r="M535" s="72"/>
      <c r="N535" s="72"/>
      <c r="O535" s="72"/>
      <c r="P535" s="72"/>
      <c r="Q535" s="72">
        <f t="shared" si="101"/>
        <v>260</v>
      </c>
      <c r="R535" s="72"/>
      <c r="S535" s="22" t="s">
        <v>1223</v>
      </c>
      <c r="T535" s="22"/>
    </row>
    <row r="536" customFormat="1" ht="32" customHeight="1" spans="1:20">
      <c r="A536" s="19" t="s">
        <v>257</v>
      </c>
      <c r="B536" s="19" t="s">
        <v>818</v>
      </c>
      <c r="C536" s="21" t="s">
        <v>1014</v>
      </c>
      <c r="D536" s="72"/>
      <c r="E536" s="72"/>
      <c r="F536" s="72">
        <f t="shared" si="100"/>
        <v>2400</v>
      </c>
      <c r="G536" s="72"/>
      <c r="H536" s="72"/>
      <c r="I536" s="72"/>
      <c r="J536" s="72"/>
      <c r="K536" s="72"/>
      <c r="L536" s="72">
        <v>2400</v>
      </c>
      <c r="M536" s="72"/>
      <c r="N536" s="72"/>
      <c r="O536" s="72"/>
      <c r="P536" s="72"/>
      <c r="Q536" s="72">
        <f t="shared" si="101"/>
        <v>2400</v>
      </c>
      <c r="R536" s="72"/>
      <c r="S536" s="22" t="s">
        <v>1271</v>
      </c>
      <c r="T536" s="22"/>
    </row>
    <row r="537" customFormat="1" ht="32" customHeight="1" spans="1:20">
      <c r="A537" s="19" t="s">
        <v>257</v>
      </c>
      <c r="B537" s="19" t="s">
        <v>818</v>
      </c>
      <c r="C537" s="21" t="s">
        <v>1014</v>
      </c>
      <c r="D537" s="72"/>
      <c r="E537" s="72"/>
      <c r="F537" s="72">
        <f t="shared" si="100"/>
        <v>400</v>
      </c>
      <c r="G537" s="72"/>
      <c r="H537" s="72"/>
      <c r="I537" s="72"/>
      <c r="J537" s="72"/>
      <c r="K537" s="72"/>
      <c r="L537" s="72">
        <v>800</v>
      </c>
      <c r="M537" s="72"/>
      <c r="N537" s="72"/>
      <c r="O537" s="72"/>
      <c r="P537" s="123">
        <v>-400</v>
      </c>
      <c r="Q537" s="123">
        <f t="shared" si="101"/>
        <v>400</v>
      </c>
      <c r="R537" s="72"/>
      <c r="S537" s="22" t="s">
        <v>1539</v>
      </c>
      <c r="T537" s="22"/>
    </row>
    <row r="538" customFormat="1" ht="32" customHeight="1" spans="1:20">
      <c r="A538" s="19" t="s">
        <v>462</v>
      </c>
      <c r="B538" s="19" t="s">
        <v>818</v>
      </c>
      <c r="C538" s="21" t="s">
        <v>1513</v>
      </c>
      <c r="D538" s="72"/>
      <c r="E538" s="72"/>
      <c r="F538" s="72">
        <f t="shared" si="100"/>
        <v>39.9</v>
      </c>
      <c r="G538" s="72"/>
      <c r="H538" s="72"/>
      <c r="I538" s="72">
        <v>39.9</v>
      </c>
      <c r="J538" s="72"/>
      <c r="K538" s="72"/>
      <c r="L538" s="72"/>
      <c r="M538" s="72"/>
      <c r="N538" s="72"/>
      <c r="O538" s="72"/>
      <c r="P538" s="72"/>
      <c r="Q538" s="72">
        <f t="shared" si="101"/>
        <v>39.9</v>
      </c>
      <c r="R538" s="72"/>
      <c r="S538" s="22"/>
      <c r="T538" s="22"/>
    </row>
    <row r="539" customFormat="1" ht="32" customHeight="1" spans="1:20">
      <c r="A539" s="80" t="s">
        <v>1216</v>
      </c>
      <c r="B539" s="80" t="s">
        <v>1216</v>
      </c>
      <c r="C539" s="81" t="s">
        <v>1540</v>
      </c>
      <c r="D539" s="82">
        <f t="shared" ref="D539:R539" si="102">SUM(D540:D552)</f>
        <v>100.48</v>
      </c>
      <c r="E539" s="82">
        <f t="shared" si="102"/>
        <v>0</v>
      </c>
      <c r="F539" s="82">
        <f t="shared" si="102"/>
        <v>10.71</v>
      </c>
      <c r="G539" s="82">
        <f t="shared" si="102"/>
        <v>-3.48</v>
      </c>
      <c r="H539" s="82">
        <f t="shared" si="102"/>
        <v>21.19</v>
      </c>
      <c r="I539" s="82">
        <f t="shared" si="102"/>
        <v>0</v>
      </c>
      <c r="J539" s="82">
        <f t="shared" si="102"/>
        <v>0</v>
      </c>
      <c r="K539" s="82">
        <f t="shared" si="102"/>
        <v>0</v>
      </c>
      <c r="L539" s="82">
        <f t="shared" si="102"/>
        <v>0</v>
      </c>
      <c r="M539" s="82">
        <f t="shared" si="102"/>
        <v>-4.5</v>
      </c>
      <c r="N539" s="82">
        <f t="shared" si="102"/>
        <v>0</v>
      </c>
      <c r="O539" s="82">
        <f t="shared" si="102"/>
        <v>-2.5</v>
      </c>
      <c r="P539" s="82">
        <f t="shared" si="102"/>
        <v>0</v>
      </c>
      <c r="Q539" s="82">
        <f t="shared" si="102"/>
        <v>111.19</v>
      </c>
      <c r="R539" s="82">
        <f t="shared" si="102"/>
        <v>0</v>
      </c>
      <c r="S539" s="97"/>
      <c r="T539" s="97"/>
    </row>
    <row r="540" customFormat="1" ht="32" customHeight="1" spans="1:20">
      <c r="A540" s="106" t="s">
        <v>289</v>
      </c>
      <c r="B540" s="87" t="s">
        <v>820</v>
      </c>
      <c r="C540" s="114" t="s">
        <v>1541</v>
      </c>
      <c r="D540" s="72"/>
      <c r="E540" s="72"/>
      <c r="F540" s="72">
        <f t="shared" ref="F540:F552" si="103">SUM(G540:P540)</f>
        <v>1.63</v>
      </c>
      <c r="G540" s="72"/>
      <c r="H540" s="72">
        <v>1.63</v>
      </c>
      <c r="I540" s="72"/>
      <c r="J540" s="72"/>
      <c r="K540" s="72"/>
      <c r="L540" s="72"/>
      <c r="M540" s="72"/>
      <c r="N540" s="72"/>
      <c r="O540" s="72"/>
      <c r="P540" s="72"/>
      <c r="Q540" s="72">
        <f t="shared" ref="Q540:Q552" si="104">D540+F540</f>
        <v>1.63</v>
      </c>
      <c r="R540" s="72"/>
      <c r="S540" s="119" t="s">
        <v>1542</v>
      </c>
      <c r="T540" s="22"/>
    </row>
    <row r="541" customFormat="1" ht="32" customHeight="1" spans="1:20">
      <c r="A541" s="19" t="s">
        <v>289</v>
      </c>
      <c r="B541" s="19" t="s">
        <v>820</v>
      </c>
      <c r="C541" s="21" t="s">
        <v>2060</v>
      </c>
      <c r="D541" s="72">
        <v>12</v>
      </c>
      <c r="E541" s="72"/>
      <c r="F541" s="72">
        <f t="shared" si="103"/>
        <v>0</v>
      </c>
      <c r="G541" s="72"/>
      <c r="H541" s="72"/>
      <c r="I541" s="72"/>
      <c r="J541" s="72"/>
      <c r="K541" s="72"/>
      <c r="L541" s="72"/>
      <c r="M541" s="72"/>
      <c r="N541" s="72"/>
      <c r="O541" s="72"/>
      <c r="P541" s="72"/>
      <c r="Q541" s="72">
        <f t="shared" si="104"/>
        <v>12</v>
      </c>
      <c r="R541" s="72"/>
      <c r="S541" s="22"/>
      <c r="T541" s="22"/>
    </row>
    <row r="542" customFormat="1" ht="32" customHeight="1" spans="1:20">
      <c r="A542" s="19" t="s">
        <v>293</v>
      </c>
      <c r="B542" s="19" t="s">
        <v>820</v>
      </c>
      <c r="C542" s="21" t="s">
        <v>2061</v>
      </c>
      <c r="D542" s="72">
        <v>23.54</v>
      </c>
      <c r="E542" s="72"/>
      <c r="F542" s="72">
        <f t="shared" si="103"/>
        <v>0</v>
      </c>
      <c r="G542" s="72"/>
      <c r="H542" s="72"/>
      <c r="I542" s="72"/>
      <c r="J542" s="72"/>
      <c r="K542" s="72"/>
      <c r="L542" s="72"/>
      <c r="M542" s="72"/>
      <c r="N542" s="72"/>
      <c r="O542" s="72"/>
      <c r="P542" s="72"/>
      <c r="Q542" s="72">
        <f t="shared" si="104"/>
        <v>23.54</v>
      </c>
      <c r="R542" s="72"/>
      <c r="S542" s="22"/>
      <c r="T542" s="22"/>
    </row>
    <row r="543" customFormat="1" ht="32" customHeight="1" spans="1:20">
      <c r="A543" s="19" t="s">
        <v>293</v>
      </c>
      <c r="B543" s="19" t="s">
        <v>820</v>
      </c>
      <c r="C543" s="21" t="s">
        <v>1543</v>
      </c>
      <c r="D543" s="85">
        <v>10</v>
      </c>
      <c r="E543" s="85"/>
      <c r="F543" s="72">
        <f t="shared" si="103"/>
        <v>-0.98</v>
      </c>
      <c r="G543" s="72">
        <v>-0.98</v>
      </c>
      <c r="H543" s="72"/>
      <c r="I543" s="72"/>
      <c r="J543" s="72"/>
      <c r="K543" s="72"/>
      <c r="L543" s="72"/>
      <c r="M543" s="72"/>
      <c r="N543" s="72"/>
      <c r="O543" s="72"/>
      <c r="P543" s="72"/>
      <c r="Q543" s="72">
        <f t="shared" si="104"/>
        <v>9.02</v>
      </c>
      <c r="R543" s="72"/>
      <c r="S543" s="99"/>
      <c r="T543" s="99"/>
    </row>
    <row r="544" customFormat="1" ht="32" customHeight="1" spans="1:20">
      <c r="A544" s="19" t="s">
        <v>293</v>
      </c>
      <c r="B544" s="19" t="s">
        <v>820</v>
      </c>
      <c r="C544" s="21" t="s">
        <v>2062</v>
      </c>
      <c r="D544" s="72">
        <v>25</v>
      </c>
      <c r="E544" s="72"/>
      <c r="F544" s="72">
        <f t="shared" si="103"/>
        <v>0</v>
      </c>
      <c r="G544" s="72"/>
      <c r="H544" s="72"/>
      <c r="I544" s="72"/>
      <c r="J544" s="72"/>
      <c r="K544" s="72"/>
      <c r="L544" s="72"/>
      <c r="M544" s="72"/>
      <c r="N544" s="72"/>
      <c r="O544" s="72"/>
      <c r="P544" s="72"/>
      <c r="Q544" s="72">
        <f t="shared" si="104"/>
        <v>25</v>
      </c>
      <c r="R544" s="72"/>
      <c r="S544" s="98"/>
      <c r="T544" s="98"/>
    </row>
    <row r="545" customFormat="1" ht="32" customHeight="1" spans="1:20">
      <c r="A545" s="19" t="s">
        <v>293</v>
      </c>
      <c r="B545" s="19" t="s">
        <v>820</v>
      </c>
      <c r="C545" s="21" t="s">
        <v>1544</v>
      </c>
      <c r="D545" s="72">
        <v>12.5</v>
      </c>
      <c r="E545" s="72"/>
      <c r="F545" s="72">
        <f t="shared" si="103"/>
        <v>-2.5</v>
      </c>
      <c r="G545" s="72">
        <v>-2.5</v>
      </c>
      <c r="H545" s="72"/>
      <c r="I545" s="72"/>
      <c r="J545" s="72"/>
      <c r="K545" s="72"/>
      <c r="L545" s="72"/>
      <c r="M545" s="72"/>
      <c r="N545" s="72"/>
      <c r="O545" s="72"/>
      <c r="P545" s="72"/>
      <c r="Q545" s="72">
        <f t="shared" si="104"/>
        <v>10</v>
      </c>
      <c r="R545" s="72"/>
      <c r="S545" s="22"/>
      <c r="T545" s="22"/>
    </row>
    <row r="546" customFormat="1" ht="32" customHeight="1" spans="1:20">
      <c r="A546" s="19" t="s">
        <v>293</v>
      </c>
      <c r="B546" s="19" t="s">
        <v>820</v>
      </c>
      <c r="C546" s="21" t="s">
        <v>2063</v>
      </c>
      <c r="D546" s="72">
        <v>4.4</v>
      </c>
      <c r="E546" s="72"/>
      <c r="F546" s="72">
        <f t="shared" si="103"/>
        <v>0</v>
      </c>
      <c r="G546" s="72"/>
      <c r="H546" s="72"/>
      <c r="I546" s="72"/>
      <c r="J546" s="72"/>
      <c r="K546" s="72"/>
      <c r="L546" s="72"/>
      <c r="M546" s="72"/>
      <c r="N546" s="72"/>
      <c r="O546" s="72"/>
      <c r="P546" s="72"/>
      <c r="Q546" s="72">
        <f t="shared" si="104"/>
        <v>4.4</v>
      </c>
      <c r="R546" s="72"/>
      <c r="S546" s="22"/>
      <c r="T546" s="22"/>
    </row>
    <row r="547" customFormat="1" ht="32" customHeight="1" spans="1:20">
      <c r="A547" s="106" t="s">
        <v>295</v>
      </c>
      <c r="B547" s="87" t="s">
        <v>820</v>
      </c>
      <c r="C547" s="114" t="s">
        <v>1545</v>
      </c>
      <c r="D547" s="72"/>
      <c r="E547" s="72"/>
      <c r="F547" s="72">
        <f t="shared" si="103"/>
        <v>1</v>
      </c>
      <c r="G547" s="72"/>
      <c r="H547" s="72">
        <v>1</v>
      </c>
      <c r="I547" s="72"/>
      <c r="J547" s="72"/>
      <c r="K547" s="72"/>
      <c r="L547" s="72"/>
      <c r="M547" s="72"/>
      <c r="N547" s="72"/>
      <c r="O547" s="72"/>
      <c r="P547" s="72"/>
      <c r="Q547" s="72">
        <f t="shared" si="104"/>
        <v>1</v>
      </c>
      <c r="R547" s="72"/>
      <c r="S547" s="119" t="s">
        <v>1546</v>
      </c>
      <c r="T547" s="98"/>
    </row>
    <row r="548" customFormat="1" ht="32" customHeight="1" spans="1:20">
      <c r="A548" s="106" t="s">
        <v>295</v>
      </c>
      <c r="B548" s="87" t="s">
        <v>820</v>
      </c>
      <c r="C548" s="114" t="s">
        <v>1547</v>
      </c>
      <c r="D548" s="72"/>
      <c r="E548" s="72"/>
      <c r="F548" s="72">
        <f t="shared" si="103"/>
        <v>10</v>
      </c>
      <c r="G548" s="72"/>
      <c r="H548" s="72">
        <v>10</v>
      </c>
      <c r="I548" s="72"/>
      <c r="J548" s="72"/>
      <c r="K548" s="72"/>
      <c r="L548" s="72"/>
      <c r="M548" s="72"/>
      <c r="N548" s="72"/>
      <c r="O548" s="72"/>
      <c r="P548" s="72"/>
      <c r="Q548" s="72">
        <f t="shared" si="104"/>
        <v>10</v>
      </c>
      <c r="R548" s="72"/>
      <c r="S548" s="119" t="s">
        <v>1548</v>
      </c>
      <c r="T548" s="98"/>
    </row>
    <row r="549" customFormat="1" ht="32" customHeight="1" spans="1:20">
      <c r="A549" s="19" t="s">
        <v>2064</v>
      </c>
      <c r="B549" s="19" t="s">
        <v>820</v>
      </c>
      <c r="C549" s="21" t="s">
        <v>2065</v>
      </c>
      <c r="D549" s="72">
        <v>2</v>
      </c>
      <c r="E549" s="72"/>
      <c r="F549" s="72">
        <f t="shared" si="103"/>
        <v>0</v>
      </c>
      <c r="G549" s="72"/>
      <c r="H549" s="72"/>
      <c r="I549" s="72"/>
      <c r="J549" s="72"/>
      <c r="K549" s="72"/>
      <c r="L549" s="72"/>
      <c r="M549" s="72"/>
      <c r="N549" s="72"/>
      <c r="O549" s="72"/>
      <c r="P549" s="72"/>
      <c r="Q549" s="72">
        <f t="shared" si="104"/>
        <v>2</v>
      </c>
      <c r="R549" s="72"/>
      <c r="S549" s="22"/>
      <c r="T549" s="22"/>
    </row>
    <row r="550" customFormat="1" ht="32" customHeight="1" spans="1:20">
      <c r="A550" s="19" t="s">
        <v>300</v>
      </c>
      <c r="B550" s="19" t="s">
        <v>820</v>
      </c>
      <c r="C550" s="21" t="s">
        <v>1549</v>
      </c>
      <c r="D550" s="72">
        <v>0</v>
      </c>
      <c r="E550" s="72"/>
      <c r="F550" s="72">
        <f t="shared" si="103"/>
        <v>8.56</v>
      </c>
      <c r="G550" s="72"/>
      <c r="H550" s="72">
        <v>8.56</v>
      </c>
      <c r="I550" s="72"/>
      <c r="J550" s="72"/>
      <c r="K550" s="72"/>
      <c r="L550" s="72"/>
      <c r="M550" s="72"/>
      <c r="N550" s="72"/>
      <c r="O550" s="72"/>
      <c r="P550" s="72"/>
      <c r="Q550" s="72">
        <f t="shared" si="104"/>
        <v>8.56</v>
      </c>
      <c r="R550" s="72"/>
      <c r="S550" s="119" t="s">
        <v>1361</v>
      </c>
      <c r="T550" s="136"/>
    </row>
    <row r="551" customFormat="1" ht="32" customHeight="1" spans="1:20">
      <c r="A551" s="19" t="s">
        <v>304</v>
      </c>
      <c r="B551" s="19" t="s">
        <v>820</v>
      </c>
      <c r="C551" s="21" t="s">
        <v>2066</v>
      </c>
      <c r="D551" s="72">
        <v>4.04</v>
      </c>
      <c r="E551" s="72"/>
      <c r="F551" s="72">
        <f t="shared" si="103"/>
        <v>0</v>
      </c>
      <c r="G551" s="72"/>
      <c r="H551" s="72"/>
      <c r="I551" s="72"/>
      <c r="J551" s="72"/>
      <c r="K551" s="72"/>
      <c r="L551" s="72"/>
      <c r="M551" s="72"/>
      <c r="N551" s="72"/>
      <c r="O551" s="72"/>
      <c r="P551" s="72"/>
      <c r="Q551" s="72">
        <f t="shared" si="104"/>
        <v>4.04</v>
      </c>
      <c r="R551" s="72"/>
      <c r="S551" s="22"/>
      <c r="T551" s="22"/>
    </row>
    <row r="552" s="2" customFormat="1" ht="32" customHeight="1" spans="1:20">
      <c r="A552" s="19" t="s">
        <v>1953</v>
      </c>
      <c r="B552" s="19" t="s">
        <v>820</v>
      </c>
      <c r="C552" s="21" t="s">
        <v>1355</v>
      </c>
      <c r="D552" s="72">
        <v>7</v>
      </c>
      <c r="E552" s="72"/>
      <c r="F552" s="72">
        <f t="shared" si="103"/>
        <v>-7</v>
      </c>
      <c r="G552" s="72"/>
      <c r="H552" s="72"/>
      <c r="I552" s="72"/>
      <c r="J552" s="72"/>
      <c r="K552" s="72"/>
      <c r="L552" s="72"/>
      <c r="M552" s="72">
        <v>-4.5</v>
      </c>
      <c r="N552" s="72"/>
      <c r="O552" s="72">
        <v>-2.5</v>
      </c>
      <c r="P552" s="72"/>
      <c r="Q552" s="72">
        <f t="shared" si="104"/>
        <v>0</v>
      </c>
      <c r="R552" s="72"/>
      <c r="S552" s="22"/>
      <c r="T552" s="22"/>
    </row>
    <row r="553" s="2" customFormat="1" ht="32" customHeight="1" spans="1:20">
      <c r="A553" s="80" t="s">
        <v>1216</v>
      </c>
      <c r="B553" s="80" t="s">
        <v>1216</v>
      </c>
      <c r="C553" s="81" t="s">
        <v>1550</v>
      </c>
      <c r="D553" s="82">
        <f t="shared" ref="D553:R553" si="105">SUM(D554:D557)</f>
        <v>1440.4</v>
      </c>
      <c r="E553" s="82">
        <f t="shared" si="105"/>
        <v>0</v>
      </c>
      <c r="F553" s="82">
        <f t="shared" si="105"/>
        <v>-169</v>
      </c>
      <c r="G553" s="82">
        <f t="shared" si="105"/>
        <v>-200</v>
      </c>
      <c r="H553" s="82">
        <f t="shared" si="105"/>
        <v>0</v>
      </c>
      <c r="I553" s="82">
        <f t="shared" si="105"/>
        <v>0</v>
      </c>
      <c r="J553" s="82">
        <f t="shared" si="105"/>
        <v>0</v>
      </c>
      <c r="K553" s="82">
        <f t="shared" si="105"/>
        <v>1078</v>
      </c>
      <c r="L553" s="82">
        <f t="shared" si="105"/>
        <v>0</v>
      </c>
      <c r="M553" s="82">
        <f t="shared" si="105"/>
        <v>-1044.5</v>
      </c>
      <c r="N553" s="82">
        <f t="shared" si="105"/>
        <v>0</v>
      </c>
      <c r="O553" s="82">
        <f t="shared" si="105"/>
        <v>-2.5</v>
      </c>
      <c r="P553" s="82">
        <f t="shared" si="105"/>
        <v>0</v>
      </c>
      <c r="Q553" s="82">
        <f t="shared" si="105"/>
        <v>1271.4</v>
      </c>
      <c r="R553" s="82">
        <f t="shared" si="105"/>
        <v>0</v>
      </c>
      <c r="S553" s="97"/>
      <c r="T553" s="97"/>
    </row>
    <row r="554" s="2" customFormat="1" ht="32" customHeight="1" spans="1:20">
      <c r="A554" s="19" t="s">
        <v>275</v>
      </c>
      <c r="B554" s="19" t="s">
        <v>822</v>
      </c>
      <c r="C554" s="21" t="s">
        <v>2067</v>
      </c>
      <c r="D554" s="72">
        <v>33.4</v>
      </c>
      <c r="E554" s="72"/>
      <c r="F554" s="72">
        <f t="shared" ref="F554:F557" si="106">SUM(G554:P554)</f>
        <v>0</v>
      </c>
      <c r="G554" s="72"/>
      <c r="H554" s="72"/>
      <c r="I554" s="72"/>
      <c r="J554" s="72"/>
      <c r="K554" s="72"/>
      <c r="L554" s="72"/>
      <c r="M554" s="72"/>
      <c r="N554" s="72"/>
      <c r="O554" s="72"/>
      <c r="P554" s="72"/>
      <c r="Q554" s="72">
        <f t="shared" ref="Q554:Q557" si="107">D554+F554</f>
        <v>33.4</v>
      </c>
      <c r="R554" s="72"/>
      <c r="S554" s="22"/>
      <c r="T554" s="22"/>
    </row>
    <row r="555" s="2" customFormat="1" ht="32" customHeight="1" spans="1:20">
      <c r="A555" s="19" t="s">
        <v>275</v>
      </c>
      <c r="B555" s="19" t="s">
        <v>822</v>
      </c>
      <c r="C555" s="115" t="s">
        <v>1551</v>
      </c>
      <c r="D555" s="72"/>
      <c r="E555" s="72"/>
      <c r="F555" s="72">
        <f t="shared" si="106"/>
        <v>38</v>
      </c>
      <c r="G555" s="72"/>
      <c r="H555" s="72"/>
      <c r="I555" s="72"/>
      <c r="J555" s="72"/>
      <c r="K555" s="72">
        <v>38</v>
      </c>
      <c r="L555" s="72"/>
      <c r="M555" s="72"/>
      <c r="N555" s="72"/>
      <c r="O555" s="72"/>
      <c r="P555" s="72"/>
      <c r="Q555" s="72">
        <f t="shared" si="107"/>
        <v>38</v>
      </c>
      <c r="R555" s="72"/>
      <c r="S555" s="22" t="s">
        <v>1552</v>
      </c>
      <c r="T555" s="22"/>
    </row>
    <row r="556" s="2" customFormat="1" ht="32" customHeight="1" spans="1:20">
      <c r="A556" s="19" t="s">
        <v>279</v>
      </c>
      <c r="B556" s="19" t="s">
        <v>822</v>
      </c>
      <c r="C556" s="21" t="s">
        <v>1553</v>
      </c>
      <c r="D556" s="72">
        <v>1400</v>
      </c>
      <c r="E556" s="72"/>
      <c r="F556" s="72">
        <f t="shared" si="106"/>
        <v>-200</v>
      </c>
      <c r="G556" s="72">
        <v>-200</v>
      </c>
      <c r="H556" s="72"/>
      <c r="I556" s="72"/>
      <c r="J556" s="72"/>
      <c r="K556" s="72">
        <v>1040</v>
      </c>
      <c r="L556" s="72"/>
      <c r="M556" s="72">
        <v>-1040</v>
      </c>
      <c r="N556" s="72"/>
      <c r="O556" s="72"/>
      <c r="P556" s="72"/>
      <c r="Q556" s="72">
        <f t="shared" si="107"/>
        <v>1200</v>
      </c>
      <c r="R556" s="72"/>
      <c r="S556" s="22" t="s">
        <v>1259</v>
      </c>
      <c r="T556" s="22"/>
    </row>
    <row r="557" s="2" customFormat="1" ht="32" customHeight="1" spans="1:20">
      <c r="A557" s="19" t="s">
        <v>1953</v>
      </c>
      <c r="B557" s="19" t="s">
        <v>822</v>
      </c>
      <c r="C557" s="21" t="s">
        <v>1355</v>
      </c>
      <c r="D557" s="72">
        <v>7</v>
      </c>
      <c r="E557" s="72"/>
      <c r="F557" s="72">
        <f t="shared" si="106"/>
        <v>-7</v>
      </c>
      <c r="G557" s="72"/>
      <c r="H557" s="72"/>
      <c r="I557" s="72"/>
      <c r="J557" s="72"/>
      <c r="K557" s="72"/>
      <c r="L557" s="72"/>
      <c r="M557" s="72">
        <v>-4.5</v>
      </c>
      <c r="N557" s="72"/>
      <c r="O557" s="72">
        <v>-2.5</v>
      </c>
      <c r="P557" s="72"/>
      <c r="Q557" s="72">
        <f t="shared" si="107"/>
        <v>0</v>
      </c>
      <c r="R557" s="72"/>
      <c r="S557" s="22"/>
      <c r="T557" s="22"/>
    </row>
    <row r="558" s="53" customFormat="1" ht="32" customHeight="1" spans="1:20">
      <c r="A558" s="80" t="s">
        <v>1216</v>
      </c>
      <c r="B558" s="80" t="s">
        <v>1216</v>
      </c>
      <c r="C558" s="81" t="s">
        <v>1554</v>
      </c>
      <c r="D558" s="82">
        <f t="shared" ref="D558:R558" si="108">SUM(D559:D563)</f>
        <v>345</v>
      </c>
      <c r="E558" s="82">
        <f t="shared" si="108"/>
        <v>0</v>
      </c>
      <c r="F558" s="82">
        <f t="shared" si="108"/>
        <v>-17.45</v>
      </c>
      <c r="G558" s="82">
        <f t="shared" si="108"/>
        <v>-34.5</v>
      </c>
      <c r="H558" s="82">
        <f t="shared" si="108"/>
        <v>0</v>
      </c>
      <c r="I558" s="82">
        <f t="shared" si="108"/>
        <v>0</v>
      </c>
      <c r="J558" s="82">
        <f t="shared" si="108"/>
        <v>18</v>
      </c>
      <c r="K558" s="82">
        <f t="shared" si="108"/>
        <v>0</v>
      </c>
      <c r="L558" s="82">
        <f t="shared" si="108"/>
        <v>0</v>
      </c>
      <c r="M558" s="82">
        <f t="shared" si="108"/>
        <v>-3.15</v>
      </c>
      <c r="N558" s="82">
        <f t="shared" si="108"/>
        <v>0</v>
      </c>
      <c r="O558" s="82">
        <f t="shared" si="108"/>
        <v>2.2</v>
      </c>
      <c r="P558" s="82">
        <f t="shared" si="108"/>
        <v>0</v>
      </c>
      <c r="Q558" s="82">
        <f t="shared" si="108"/>
        <v>327.55</v>
      </c>
      <c r="R558" s="82">
        <f t="shared" si="108"/>
        <v>0</v>
      </c>
      <c r="S558" s="97"/>
      <c r="T558" s="97"/>
    </row>
    <row r="559" s="2" customFormat="1" ht="32" customHeight="1" spans="1:20">
      <c r="A559" s="19" t="s">
        <v>269</v>
      </c>
      <c r="B559" s="19" t="s">
        <v>824</v>
      </c>
      <c r="C559" s="21" t="s">
        <v>1555</v>
      </c>
      <c r="D559" s="72">
        <v>245</v>
      </c>
      <c r="E559" s="72"/>
      <c r="F559" s="72">
        <f t="shared" ref="F559:F563" si="109">SUM(G559:P559)</f>
        <v>-33.5</v>
      </c>
      <c r="G559" s="72">
        <v>-33.5</v>
      </c>
      <c r="H559" s="72"/>
      <c r="I559" s="72"/>
      <c r="J559" s="72"/>
      <c r="K559" s="72"/>
      <c r="L559" s="72"/>
      <c r="M559" s="72"/>
      <c r="N559" s="72"/>
      <c r="O559" s="72"/>
      <c r="P559" s="72"/>
      <c r="Q559" s="72">
        <f t="shared" ref="Q559:Q563" si="110">D559+F559</f>
        <v>211.5</v>
      </c>
      <c r="R559" s="72"/>
      <c r="S559" s="22"/>
      <c r="T559" s="22"/>
    </row>
    <row r="560" s="60" customFormat="1" ht="32" customHeight="1" spans="1:20">
      <c r="A560" s="19" t="s">
        <v>269</v>
      </c>
      <c r="B560" s="19" t="s">
        <v>824</v>
      </c>
      <c r="C560" s="21" t="s">
        <v>972</v>
      </c>
      <c r="D560" s="72"/>
      <c r="E560" s="72"/>
      <c r="F560" s="72">
        <f t="shared" si="109"/>
        <v>18</v>
      </c>
      <c r="G560" s="72"/>
      <c r="H560" s="72"/>
      <c r="I560" s="72"/>
      <c r="J560" s="72">
        <v>18</v>
      </c>
      <c r="K560" s="72"/>
      <c r="L560" s="72"/>
      <c r="M560" s="72"/>
      <c r="N560" s="72"/>
      <c r="O560" s="72"/>
      <c r="P560" s="72"/>
      <c r="Q560" s="72">
        <f t="shared" si="110"/>
        <v>18</v>
      </c>
      <c r="R560" s="72"/>
      <c r="S560" s="22"/>
      <c r="T560" s="22"/>
    </row>
    <row r="561" s="60" customFormat="1" ht="32" customHeight="1" spans="1:20">
      <c r="A561" s="19" t="s">
        <v>269</v>
      </c>
      <c r="B561" s="19" t="s">
        <v>824</v>
      </c>
      <c r="C561" s="21" t="s">
        <v>1018</v>
      </c>
      <c r="D561" s="72">
        <v>90</v>
      </c>
      <c r="E561" s="72"/>
      <c r="F561" s="72">
        <f t="shared" si="109"/>
        <v>-3.15</v>
      </c>
      <c r="G561" s="72"/>
      <c r="H561" s="72"/>
      <c r="I561" s="72"/>
      <c r="J561" s="72"/>
      <c r="K561" s="72"/>
      <c r="L561" s="72"/>
      <c r="M561" s="72">
        <v>-3.15</v>
      </c>
      <c r="N561" s="72"/>
      <c r="O561" s="72"/>
      <c r="P561" s="72"/>
      <c r="Q561" s="72">
        <f t="shared" si="110"/>
        <v>86.85</v>
      </c>
      <c r="R561" s="72"/>
      <c r="S561" s="22"/>
      <c r="T561" s="22"/>
    </row>
    <row r="562" s="60" customFormat="1" ht="32" customHeight="1" spans="1:20">
      <c r="A562" s="19" t="s">
        <v>269</v>
      </c>
      <c r="B562" s="19" t="s">
        <v>824</v>
      </c>
      <c r="C562" s="21" t="s">
        <v>1024</v>
      </c>
      <c r="D562" s="72">
        <v>10</v>
      </c>
      <c r="E562" s="72"/>
      <c r="F562" s="72">
        <f t="shared" si="109"/>
        <v>-1</v>
      </c>
      <c r="G562" s="72">
        <v>-1</v>
      </c>
      <c r="H562" s="72"/>
      <c r="I562" s="72"/>
      <c r="J562" s="72"/>
      <c r="K562" s="72"/>
      <c r="L562" s="72"/>
      <c r="M562" s="72"/>
      <c r="N562" s="72"/>
      <c r="O562" s="72"/>
      <c r="P562" s="72"/>
      <c r="Q562" s="72">
        <f t="shared" si="110"/>
        <v>9</v>
      </c>
      <c r="R562" s="72"/>
      <c r="S562" s="22"/>
      <c r="T562" s="22"/>
    </row>
    <row r="563" customFormat="1" ht="32" customHeight="1" spans="1:20">
      <c r="A563" s="19" t="s">
        <v>281</v>
      </c>
      <c r="B563" s="19" t="s">
        <v>824</v>
      </c>
      <c r="C563" s="21" t="s">
        <v>1306</v>
      </c>
      <c r="D563" s="72"/>
      <c r="E563" s="72"/>
      <c r="F563" s="72">
        <f t="shared" si="109"/>
        <v>2.2</v>
      </c>
      <c r="G563" s="72"/>
      <c r="H563" s="72"/>
      <c r="I563" s="72"/>
      <c r="J563" s="72"/>
      <c r="K563" s="72"/>
      <c r="L563" s="72"/>
      <c r="M563" s="72"/>
      <c r="N563" s="72"/>
      <c r="O563" s="72">
        <v>2.2</v>
      </c>
      <c r="P563" s="72"/>
      <c r="Q563" s="72">
        <f t="shared" si="110"/>
        <v>2.2</v>
      </c>
      <c r="R563" s="72"/>
      <c r="S563" s="22"/>
      <c r="T563" s="22"/>
    </row>
    <row r="564" s="52" customFormat="1" ht="32" customHeight="1" spans="1:20">
      <c r="A564" s="80" t="s">
        <v>1216</v>
      </c>
      <c r="B564" s="80" t="s">
        <v>1216</v>
      </c>
      <c r="C564" s="81" t="s">
        <v>1556</v>
      </c>
      <c r="D564" s="82">
        <f t="shared" ref="D564:R564" si="111">SUM(D565:D581)</f>
        <v>784.48</v>
      </c>
      <c r="E564" s="82">
        <f t="shared" si="111"/>
        <v>0</v>
      </c>
      <c r="F564" s="82">
        <f t="shared" si="111"/>
        <v>542.7264</v>
      </c>
      <c r="G564" s="82">
        <f t="shared" si="111"/>
        <v>-78.8</v>
      </c>
      <c r="H564" s="82">
        <f t="shared" si="111"/>
        <v>522.5053</v>
      </c>
      <c r="I564" s="82">
        <f t="shared" si="111"/>
        <v>0</v>
      </c>
      <c r="J564" s="82">
        <f t="shared" si="111"/>
        <v>0</v>
      </c>
      <c r="K564" s="82">
        <f t="shared" si="111"/>
        <v>100</v>
      </c>
      <c r="L564" s="82">
        <f t="shared" si="111"/>
        <v>0</v>
      </c>
      <c r="M564" s="82">
        <f t="shared" si="111"/>
        <v>-48.83</v>
      </c>
      <c r="N564" s="82">
        <f t="shared" si="111"/>
        <v>0</v>
      </c>
      <c r="O564" s="82">
        <f t="shared" si="111"/>
        <v>47.8511</v>
      </c>
      <c r="P564" s="82">
        <f t="shared" si="111"/>
        <v>0</v>
      </c>
      <c r="Q564" s="82">
        <f t="shared" si="111"/>
        <v>1327.2064</v>
      </c>
      <c r="R564" s="82">
        <f t="shared" si="111"/>
        <v>0</v>
      </c>
      <c r="S564" s="97"/>
      <c r="T564" s="97"/>
    </row>
    <row r="565" s="61" customFormat="1" ht="32" customHeight="1" spans="1:20">
      <c r="A565" s="19" t="s">
        <v>76</v>
      </c>
      <c r="B565" s="19" t="s">
        <v>826</v>
      </c>
      <c r="C565" s="21" t="s">
        <v>2068</v>
      </c>
      <c r="D565" s="72">
        <v>16</v>
      </c>
      <c r="E565" s="72"/>
      <c r="F565" s="72">
        <f t="shared" ref="F565:F581" si="112">SUM(G565:P565)</f>
        <v>0</v>
      </c>
      <c r="G565" s="72"/>
      <c r="H565" s="72"/>
      <c r="I565" s="72"/>
      <c r="J565" s="72"/>
      <c r="K565" s="72"/>
      <c r="L565" s="72"/>
      <c r="M565" s="72"/>
      <c r="N565" s="72"/>
      <c r="O565" s="72"/>
      <c r="P565" s="72"/>
      <c r="Q565" s="72">
        <f t="shared" ref="Q565:Q581" si="113">D565+F565</f>
        <v>16</v>
      </c>
      <c r="R565" s="72"/>
      <c r="S565" s="22"/>
      <c r="T565" s="22"/>
    </row>
    <row r="566" s="61" customFormat="1" ht="32" customHeight="1" spans="1:20">
      <c r="A566" s="19" t="s">
        <v>76</v>
      </c>
      <c r="B566" s="19" t="s">
        <v>826</v>
      </c>
      <c r="C566" s="21" t="s">
        <v>1020</v>
      </c>
      <c r="D566" s="72">
        <v>30</v>
      </c>
      <c r="E566" s="72"/>
      <c r="F566" s="72">
        <f t="shared" si="112"/>
        <v>-5</v>
      </c>
      <c r="G566" s="72"/>
      <c r="H566" s="72"/>
      <c r="I566" s="72"/>
      <c r="J566" s="72"/>
      <c r="K566" s="72"/>
      <c r="L566" s="72"/>
      <c r="M566" s="72">
        <v>-5</v>
      </c>
      <c r="N566" s="72"/>
      <c r="O566" s="72"/>
      <c r="P566" s="72"/>
      <c r="Q566" s="72">
        <f t="shared" si="113"/>
        <v>25</v>
      </c>
      <c r="R566" s="72"/>
      <c r="S566" s="137"/>
      <c r="T566" s="137"/>
    </row>
    <row r="567" s="52" customFormat="1" ht="32" customHeight="1" spans="1:20">
      <c r="A567" s="19" t="s">
        <v>76</v>
      </c>
      <c r="B567" s="19" t="s">
        <v>826</v>
      </c>
      <c r="C567" s="21" t="s">
        <v>1557</v>
      </c>
      <c r="D567" s="85">
        <v>200</v>
      </c>
      <c r="E567" s="85"/>
      <c r="F567" s="72">
        <f t="shared" si="112"/>
        <v>-100</v>
      </c>
      <c r="G567" s="72">
        <v>-60</v>
      </c>
      <c r="H567" s="72"/>
      <c r="I567" s="72"/>
      <c r="J567" s="72"/>
      <c r="K567" s="72"/>
      <c r="L567" s="72"/>
      <c r="M567" s="72">
        <v>-40</v>
      </c>
      <c r="N567" s="72"/>
      <c r="O567" s="72"/>
      <c r="P567" s="72"/>
      <c r="Q567" s="72">
        <f t="shared" si="113"/>
        <v>100</v>
      </c>
      <c r="R567" s="72"/>
      <c r="S567" s="99"/>
      <c r="T567" s="99"/>
    </row>
    <row r="568" s="52" customFormat="1" ht="32" customHeight="1" spans="1:20">
      <c r="A568" s="19" t="s">
        <v>76</v>
      </c>
      <c r="B568" s="19" t="s">
        <v>826</v>
      </c>
      <c r="C568" s="21" t="s">
        <v>1022</v>
      </c>
      <c r="D568" s="72">
        <v>5</v>
      </c>
      <c r="E568" s="72"/>
      <c r="F568" s="72">
        <f t="shared" si="112"/>
        <v>-3.83</v>
      </c>
      <c r="G568" s="72"/>
      <c r="H568" s="72"/>
      <c r="I568" s="72"/>
      <c r="J568" s="72"/>
      <c r="K568" s="72"/>
      <c r="L568" s="72"/>
      <c r="M568" s="72">
        <v>-3.83</v>
      </c>
      <c r="N568" s="72"/>
      <c r="O568" s="72"/>
      <c r="P568" s="72"/>
      <c r="Q568" s="72">
        <f t="shared" si="113"/>
        <v>1.17</v>
      </c>
      <c r="R568" s="72"/>
      <c r="S568" s="22"/>
      <c r="T568" s="22"/>
    </row>
    <row r="569" customFormat="1" ht="32" customHeight="1" spans="1:20">
      <c r="A569" s="19" t="s">
        <v>76</v>
      </c>
      <c r="B569" s="19" t="s">
        <v>826</v>
      </c>
      <c r="C569" s="21" t="s">
        <v>2069</v>
      </c>
      <c r="D569" s="72">
        <v>31</v>
      </c>
      <c r="E569" s="72"/>
      <c r="F569" s="72">
        <f t="shared" si="112"/>
        <v>0</v>
      </c>
      <c r="G569" s="72"/>
      <c r="H569" s="72"/>
      <c r="I569" s="72"/>
      <c r="J569" s="72"/>
      <c r="K569" s="72"/>
      <c r="L569" s="72"/>
      <c r="M569" s="72"/>
      <c r="N569" s="72"/>
      <c r="O569" s="72"/>
      <c r="P569" s="72"/>
      <c r="Q569" s="72">
        <f t="shared" si="113"/>
        <v>31</v>
      </c>
      <c r="R569" s="72"/>
      <c r="S569" s="137"/>
      <c r="T569" s="137"/>
    </row>
    <row r="570" customFormat="1" ht="32" customHeight="1" spans="1:20">
      <c r="A570" s="19" t="s">
        <v>76</v>
      </c>
      <c r="B570" s="19" t="s">
        <v>826</v>
      </c>
      <c r="C570" s="21" t="s">
        <v>2070</v>
      </c>
      <c r="D570" s="72">
        <v>15</v>
      </c>
      <c r="E570" s="72"/>
      <c r="F570" s="72">
        <f t="shared" si="112"/>
        <v>0</v>
      </c>
      <c r="G570" s="72"/>
      <c r="H570" s="72"/>
      <c r="I570" s="72"/>
      <c r="J570" s="72"/>
      <c r="K570" s="72"/>
      <c r="L570" s="72"/>
      <c r="M570" s="72"/>
      <c r="N570" s="72"/>
      <c r="O570" s="72"/>
      <c r="P570" s="72"/>
      <c r="Q570" s="72">
        <f t="shared" si="113"/>
        <v>15</v>
      </c>
      <c r="R570" s="72"/>
      <c r="S570" s="22"/>
      <c r="T570" s="22"/>
    </row>
    <row r="571" customFormat="1" ht="32" customHeight="1" spans="1:20">
      <c r="A571" s="19" t="s">
        <v>76</v>
      </c>
      <c r="B571" s="19" t="s">
        <v>826</v>
      </c>
      <c r="C571" s="21" t="s">
        <v>1558</v>
      </c>
      <c r="D571" s="72">
        <v>18.8</v>
      </c>
      <c r="E571" s="72"/>
      <c r="F571" s="72">
        <f t="shared" si="112"/>
        <v>-18.8</v>
      </c>
      <c r="G571" s="72">
        <v>-18.8</v>
      </c>
      <c r="H571" s="72"/>
      <c r="I571" s="72"/>
      <c r="J571" s="72"/>
      <c r="K571" s="72"/>
      <c r="L571" s="72"/>
      <c r="M571" s="72"/>
      <c r="N571" s="72"/>
      <c r="O571" s="72"/>
      <c r="P571" s="72"/>
      <c r="Q571" s="72">
        <f t="shared" si="113"/>
        <v>0</v>
      </c>
      <c r="R571" s="72"/>
      <c r="S571" s="138"/>
      <c r="T571" s="138"/>
    </row>
    <row r="572" customFormat="1" ht="32" customHeight="1" spans="1:20">
      <c r="A572" s="19" t="s">
        <v>281</v>
      </c>
      <c r="B572" s="19" t="s">
        <v>826</v>
      </c>
      <c r="C572" s="21" t="s">
        <v>1306</v>
      </c>
      <c r="D572" s="72"/>
      <c r="E572" s="72"/>
      <c r="F572" s="72">
        <f t="shared" si="112"/>
        <v>4.4</v>
      </c>
      <c r="G572" s="72"/>
      <c r="H572" s="72"/>
      <c r="I572" s="72"/>
      <c r="J572" s="72"/>
      <c r="K572" s="72"/>
      <c r="L572" s="72"/>
      <c r="M572" s="72"/>
      <c r="N572" s="72"/>
      <c r="O572" s="72">
        <v>4.4</v>
      </c>
      <c r="P572" s="72"/>
      <c r="Q572" s="72">
        <f t="shared" si="113"/>
        <v>4.4</v>
      </c>
      <c r="R572" s="72"/>
      <c r="S572" s="22"/>
      <c r="T572" s="22"/>
    </row>
    <row r="573" customFormat="1" ht="32" customHeight="1" spans="1:20">
      <c r="A573" s="87" t="s">
        <v>462</v>
      </c>
      <c r="B573" s="87" t="s">
        <v>826</v>
      </c>
      <c r="C573" s="124" t="s">
        <v>1559</v>
      </c>
      <c r="D573" s="72"/>
      <c r="E573" s="72"/>
      <c r="F573" s="72">
        <f t="shared" si="112"/>
        <v>20</v>
      </c>
      <c r="G573" s="72"/>
      <c r="H573" s="72"/>
      <c r="I573" s="72"/>
      <c r="J573" s="72"/>
      <c r="K573" s="72">
        <v>20</v>
      </c>
      <c r="L573" s="72"/>
      <c r="M573" s="72"/>
      <c r="N573" s="72"/>
      <c r="O573" s="72"/>
      <c r="P573" s="72"/>
      <c r="Q573" s="72">
        <f t="shared" si="113"/>
        <v>20</v>
      </c>
      <c r="R573" s="72"/>
      <c r="S573" s="22" t="s">
        <v>1560</v>
      </c>
      <c r="T573" s="22"/>
    </row>
    <row r="574" customFormat="1" ht="32" customHeight="1" spans="1:20">
      <c r="A574" s="106" t="s">
        <v>521</v>
      </c>
      <c r="B574" s="87" t="s">
        <v>826</v>
      </c>
      <c r="C574" s="114" t="s">
        <v>1561</v>
      </c>
      <c r="D574" s="72"/>
      <c r="E574" s="72"/>
      <c r="F574" s="72">
        <f t="shared" si="112"/>
        <v>90.0053</v>
      </c>
      <c r="G574" s="72"/>
      <c r="H574" s="72">
        <v>90.0053</v>
      </c>
      <c r="I574" s="72"/>
      <c r="J574" s="72"/>
      <c r="K574" s="72"/>
      <c r="L574" s="72"/>
      <c r="M574" s="72"/>
      <c r="N574" s="72"/>
      <c r="O574" s="72"/>
      <c r="P574" s="72"/>
      <c r="Q574" s="72">
        <f t="shared" si="113"/>
        <v>90.0053</v>
      </c>
      <c r="R574" s="72"/>
      <c r="S574" s="139" t="s">
        <v>1562</v>
      </c>
      <c r="T574" s="139"/>
    </row>
    <row r="575" customFormat="1" ht="32" customHeight="1" spans="1:20">
      <c r="A575" s="19" t="s">
        <v>521</v>
      </c>
      <c r="B575" s="19" t="s">
        <v>826</v>
      </c>
      <c r="C575" s="21" t="s">
        <v>2071</v>
      </c>
      <c r="D575" s="72">
        <v>347.53</v>
      </c>
      <c r="E575" s="72"/>
      <c r="F575" s="72">
        <f t="shared" si="112"/>
        <v>0</v>
      </c>
      <c r="G575" s="72"/>
      <c r="H575" s="72"/>
      <c r="I575" s="72"/>
      <c r="J575" s="72"/>
      <c r="K575" s="72"/>
      <c r="L575" s="72"/>
      <c r="M575" s="72"/>
      <c r="N575" s="72"/>
      <c r="O575" s="72"/>
      <c r="P575" s="72"/>
      <c r="Q575" s="72">
        <f t="shared" si="113"/>
        <v>347.53</v>
      </c>
      <c r="R575" s="72"/>
      <c r="S575" s="22"/>
      <c r="T575" s="22"/>
    </row>
    <row r="576" customFormat="1" ht="32" customHeight="1" spans="1:20">
      <c r="A576" s="19" t="s">
        <v>521</v>
      </c>
      <c r="B576" s="19" t="s">
        <v>826</v>
      </c>
      <c r="C576" s="124" t="s">
        <v>2072</v>
      </c>
      <c r="D576" s="72">
        <v>121.15</v>
      </c>
      <c r="E576" s="72"/>
      <c r="F576" s="72">
        <f t="shared" si="112"/>
        <v>0</v>
      </c>
      <c r="G576" s="72"/>
      <c r="H576" s="72"/>
      <c r="I576" s="72"/>
      <c r="J576" s="72"/>
      <c r="K576" s="72"/>
      <c r="L576" s="72"/>
      <c r="M576" s="72"/>
      <c r="N576" s="72"/>
      <c r="O576" s="72"/>
      <c r="P576" s="72"/>
      <c r="Q576" s="72">
        <f t="shared" si="113"/>
        <v>121.15</v>
      </c>
      <c r="R576" s="72"/>
      <c r="S576" s="22"/>
      <c r="T576" s="22"/>
    </row>
    <row r="577" customFormat="1" ht="32" customHeight="1" spans="1:20">
      <c r="A577" s="19" t="s">
        <v>606</v>
      </c>
      <c r="B577" s="19" t="s">
        <v>826</v>
      </c>
      <c r="C577" s="21" t="s">
        <v>1416</v>
      </c>
      <c r="D577" s="72"/>
      <c r="E577" s="72"/>
      <c r="F577" s="72">
        <f t="shared" si="112"/>
        <v>43.4511</v>
      </c>
      <c r="G577" s="72"/>
      <c r="H577" s="72"/>
      <c r="I577" s="72"/>
      <c r="J577" s="72"/>
      <c r="K577" s="72"/>
      <c r="L577" s="72"/>
      <c r="M577" s="72"/>
      <c r="N577" s="72"/>
      <c r="O577" s="72">
        <f>16.0831+12.6175+14.7505</f>
        <v>43.4511</v>
      </c>
      <c r="P577" s="72"/>
      <c r="Q577" s="72">
        <f t="shared" si="113"/>
        <v>43.4511</v>
      </c>
      <c r="R577" s="72"/>
      <c r="S577" s="127"/>
      <c r="T577" s="127"/>
    </row>
    <row r="578" customFormat="1" ht="32" customHeight="1" spans="1:20">
      <c r="A578" s="106" t="s">
        <v>660</v>
      </c>
      <c r="B578" s="87" t="s">
        <v>826</v>
      </c>
      <c r="C578" s="114" t="s">
        <v>1563</v>
      </c>
      <c r="D578" s="72"/>
      <c r="E578" s="72"/>
      <c r="F578" s="72">
        <f t="shared" si="112"/>
        <v>7.5</v>
      </c>
      <c r="G578" s="72"/>
      <c r="H578" s="72">
        <v>7.5</v>
      </c>
      <c r="I578" s="72"/>
      <c r="J578" s="72"/>
      <c r="K578" s="72"/>
      <c r="L578" s="72"/>
      <c r="M578" s="72"/>
      <c r="N578" s="72"/>
      <c r="O578" s="72"/>
      <c r="P578" s="72"/>
      <c r="Q578" s="72">
        <f t="shared" si="113"/>
        <v>7.5</v>
      </c>
      <c r="R578" s="72"/>
      <c r="S578" s="119" t="s">
        <v>1564</v>
      </c>
      <c r="T578" s="22"/>
    </row>
    <row r="579" customFormat="1" ht="32" customHeight="1" spans="1:20">
      <c r="A579" s="106" t="s">
        <v>665</v>
      </c>
      <c r="B579" s="87" t="s">
        <v>826</v>
      </c>
      <c r="C579" s="21" t="s">
        <v>1565</v>
      </c>
      <c r="D579" s="72"/>
      <c r="E579" s="72"/>
      <c r="F579" s="72">
        <f t="shared" si="112"/>
        <v>425</v>
      </c>
      <c r="G579" s="72"/>
      <c r="H579" s="72">
        <v>425</v>
      </c>
      <c r="I579" s="72"/>
      <c r="J579" s="72"/>
      <c r="K579" s="72"/>
      <c r="L579" s="72"/>
      <c r="M579" s="72"/>
      <c r="N579" s="72"/>
      <c r="O579" s="72"/>
      <c r="P579" s="72"/>
      <c r="Q579" s="72">
        <f t="shared" si="113"/>
        <v>425</v>
      </c>
      <c r="R579" s="72"/>
      <c r="S579" s="22" t="s">
        <v>1566</v>
      </c>
      <c r="T579" s="22"/>
    </row>
    <row r="580" customFormat="1" ht="32" customHeight="1" spans="1:20">
      <c r="A580" s="87" t="s">
        <v>728</v>
      </c>
      <c r="B580" s="87" t="s">
        <v>826</v>
      </c>
      <c r="C580" s="115" t="s">
        <v>1567</v>
      </c>
      <c r="D580" s="72"/>
      <c r="E580" s="72"/>
      <c r="F580" s="72">
        <f t="shared" si="112"/>
        <v>40</v>
      </c>
      <c r="G580" s="72"/>
      <c r="H580" s="72"/>
      <c r="I580" s="72"/>
      <c r="J580" s="72"/>
      <c r="K580" s="72">
        <v>40</v>
      </c>
      <c r="L580" s="72"/>
      <c r="M580" s="72"/>
      <c r="N580" s="72"/>
      <c r="O580" s="72"/>
      <c r="P580" s="72"/>
      <c r="Q580" s="72">
        <f t="shared" si="113"/>
        <v>40</v>
      </c>
      <c r="R580" s="72"/>
      <c r="S580" s="22" t="s">
        <v>1568</v>
      </c>
      <c r="T580" s="22"/>
    </row>
    <row r="581" customFormat="1" ht="32" customHeight="1" spans="1:20">
      <c r="A581" s="87" t="s">
        <v>728</v>
      </c>
      <c r="B581" s="87" t="s">
        <v>826</v>
      </c>
      <c r="C581" s="115" t="s">
        <v>1569</v>
      </c>
      <c r="D581" s="72"/>
      <c r="E581" s="72"/>
      <c r="F581" s="72">
        <f t="shared" si="112"/>
        <v>40</v>
      </c>
      <c r="G581" s="72"/>
      <c r="H581" s="72"/>
      <c r="I581" s="72"/>
      <c r="J581" s="72"/>
      <c r="K581" s="72">
        <v>40</v>
      </c>
      <c r="L581" s="72"/>
      <c r="M581" s="72"/>
      <c r="N581" s="72"/>
      <c r="O581" s="72"/>
      <c r="P581" s="72"/>
      <c r="Q581" s="72">
        <f t="shared" si="113"/>
        <v>40</v>
      </c>
      <c r="R581" s="72"/>
      <c r="S581" s="110" t="s">
        <v>1570</v>
      </c>
      <c r="T581" s="22"/>
    </row>
    <row r="582" customFormat="1" ht="32" customHeight="1" spans="1:20">
      <c r="A582" s="80" t="s">
        <v>1216</v>
      </c>
      <c r="B582" s="80" t="s">
        <v>1216</v>
      </c>
      <c r="C582" s="81" t="s">
        <v>1571</v>
      </c>
      <c r="D582" s="82">
        <f t="shared" ref="D582:R582" si="114">SUM(D583:D588)</f>
        <v>650</v>
      </c>
      <c r="E582" s="82">
        <f t="shared" si="114"/>
        <v>0</v>
      </c>
      <c r="F582" s="82">
        <f t="shared" si="114"/>
        <v>130.4</v>
      </c>
      <c r="G582" s="82">
        <f t="shared" si="114"/>
        <v>0</v>
      </c>
      <c r="H582" s="82">
        <f t="shared" si="114"/>
        <v>55.4</v>
      </c>
      <c r="I582" s="82">
        <f t="shared" si="114"/>
        <v>0</v>
      </c>
      <c r="J582" s="82">
        <f t="shared" si="114"/>
        <v>50</v>
      </c>
      <c r="K582" s="82">
        <f t="shared" si="114"/>
        <v>25</v>
      </c>
      <c r="L582" s="82">
        <f t="shared" si="114"/>
        <v>0</v>
      </c>
      <c r="M582" s="82">
        <f t="shared" si="114"/>
        <v>0</v>
      </c>
      <c r="N582" s="82">
        <f t="shared" si="114"/>
        <v>0</v>
      </c>
      <c r="O582" s="82">
        <f t="shared" si="114"/>
        <v>0</v>
      </c>
      <c r="P582" s="82">
        <f t="shared" si="114"/>
        <v>0</v>
      </c>
      <c r="Q582" s="82">
        <f t="shared" si="114"/>
        <v>780.4</v>
      </c>
      <c r="R582" s="82">
        <f t="shared" si="114"/>
        <v>0</v>
      </c>
      <c r="S582" s="97"/>
      <c r="T582" s="97"/>
    </row>
    <row r="583" customFormat="1" ht="32" customHeight="1" spans="1:20">
      <c r="A583" s="19" t="s">
        <v>136</v>
      </c>
      <c r="B583" s="19" t="s">
        <v>828</v>
      </c>
      <c r="C583" s="115" t="s">
        <v>1384</v>
      </c>
      <c r="D583" s="72"/>
      <c r="E583" s="72"/>
      <c r="F583" s="72">
        <f t="shared" ref="F583:F588" si="115">SUM(G583:P583)</f>
        <v>25</v>
      </c>
      <c r="G583" s="72"/>
      <c r="H583" s="72"/>
      <c r="I583" s="72"/>
      <c r="J583" s="72"/>
      <c r="K583" s="72">
        <v>25</v>
      </c>
      <c r="L583" s="72"/>
      <c r="M583" s="72"/>
      <c r="N583" s="72"/>
      <c r="O583" s="72"/>
      <c r="P583" s="72"/>
      <c r="Q583" s="72">
        <f t="shared" ref="Q583:Q588" si="116">D583+F583</f>
        <v>25</v>
      </c>
      <c r="R583" s="72"/>
      <c r="S583" s="22" t="s">
        <v>1385</v>
      </c>
      <c r="T583" s="22"/>
    </row>
    <row r="584" customFormat="1" ht="32" customHeight="1" spans="1:20">
      <c r="A584" s="19" t="s">
        <v>136</v>
      </c>
      <c r="B584" s="19" t="s">
        <v>828</v>
      </c>
      <c r="C584" s="21" t="s">
        <v>1024</v>
      </c>
      <c r="D584" s="72">
        <v>180</v>
      </c>
      <c r="E584" s="72"/>
      <c r="F584" s="72">
        <f t="shared" si="115"/>
        <v>0</v>
      </c>
      <c r="G584" s="72"/>
      <c r="H584" s="72"/>
      <c r="I584" s="72"/>
      <c r="J584" s="72"/>
      <c r="K584" s="72"/>
      <c r="L584" s="72"/>
      <c r="M584" s="72"/>
      <c r="N584" s="72"/>
      <c r="O584" s="72"/>
      <c r="P584" s="72"/>
      <c r="Q584" s="72">
        <f t="shared" si="116"/>
        <v>180</v>
      </c>
      <c r="R584" s="72"/>
      <c r="S584" s="22"/>
      <c r="T584" s="22"/>
    </row>
    <row r="585" customFormat="1" ht="32" customHeight="1" spans="1:20">
      <c r="A585" s="19" t="s">
        <v>136</v>
      </c>
      <c r="B585" s="19" t="s">
        <v>828</v>
      </c>
      <c r="C585" s="21" t="s">
        <v>2073</v>
      </c>
      <c r="D585" s="72">
        <v>100</v>
      </c>
      <c r="E585" s="72"/>
      <c r="F585" s="72">
        <f t="shared" si="115"/>
        <v>0</v>
      </c>
      <c r="G585" s="72"/>
      <c r="H585" s="72"/>
      <c r="I585" s="72"/>
      <c r="J585" s="72"/>
      <c r="K585" s="72"/>
      <c r="L585" s="72"/>
      <c r="M585" s="72"/>
      <c r="N585" s="72"/>
      <c r="O585" s="72"/>
      <c r="P585" s="72"/>
      <c r="Q585" s="72">
        <f t="shared" si="116"/>
        <v>100</v>
      </c>
      <c r="R585" s="72"/>
      <c r="S585" s="22"/>
      <c r="T585" s="22"/>
    </row>
    <row r="586" s="60" customFormat="1" ht="32" customHeight="1" spans="1:20">
      <c r="A586" s="19" t="s">
        <v>136</v>
      </c>
      <c r="B586" s="19" t="s">
        <v>828</v>
      </c>
      <c r="C586" s="21" t="s">
        <v>1572</v>
      </c>
      <c r="D586" s="72">
        <v>350</v>
      </c>
      <c r="E586" s="72"/>
      <c r="F586" s="72">
        <f t="shared" si="115"/>
        <v>50</v>
      </c>
      <c r="G586" s="72"/>
      <c r="H586" s="72"/>
      <c r="I586" s="72"/>
      <c r="J586" s="72">
        <v>50</v>
      </c>
      <c r="K586" s="72"/>
      <c r="L586" s="72"/>
      <c r="M586" s="72"/>
      <c r="N586" s="72"/>
      <c r="O586" s="72"/>
      <c r="P586" s="72"/>
      <c r="Q586" s="72">
        <f t="shared" si="116"/>
        <v>400</v>
      </c>
      <c r="R586" s="72"/>
      <c r="S586" s="22"/>
      <c r="T586" s="22"/>
    </row>
    <row r="587" customFormat="1" ht="32" customHeight="1" spans="1:20">
      <c r="A587" s="19" t="s">
        <v>136</v>
      </c>
      <c r="B587" s="19" t="s">
        <v>828</v>
      </c>
      <c r="C587" s="21" t="s">
        <v>2074</v>
      </c>
      <c r="D587" s="72">
        <v>20</v>
      </c>
      <c r="E587" s="72"/>
      <c r="F587" s="72">
        <f t="shared" si="115"/>
        <v>0</v>
      </c>
      <c r="G587" s="72"/>
      <c r="H587" s="72"/>
      <c r="I587" s="72"/>
      <c r="J587" s="72"/>
      <c r="K587" s="72"/>
      <c r="L587" s="72"/>
      <c r="M587" s="72"/>
      <c r="N587" s="72"/>
      <c r="O587" s="72"/>
      <c r="P587" s="72"/>
      <c r="Q587" s="72">
        <f t="shared" si="116"/>
        <v>20</v>
      </c>
      <c r="R587" s="72"/>
      <c r="S587" s="22"/>
      <c r="T587" s="22"/>
    </row>
    <row r="588" customFormat="1" ht="32" customHeight="1" spans="1:20">
      <c r="A588" s="106" t="s">
        <v>660</v>
      </c>
      <c r="B588" s="87" t="s">
        <v>828</v>
      </c>
      <c r="C588" s="114" t="s">
        <v>1396</v>
      </c>
      <c r="D588" s="72"/>
      <c r="E588" s="72"/>
      <c r="F588" s="72">
        <f t="shared" si="115"/>
        <v>55.4</v>
      </c>
      <c r="G588" s="72"/>
      <c r="H588" s="72">
        <v>55.4</v>
      </c>
      <c r="I588" s="72"/>
      <c r="J588" s="72"/>
      <c r="K588" s="72"/>
      <c r="L588" s="72"/>
      <c r="M588" s="72"/>
      <c r="N588" s="72"/>
      <c r="O588" s="72"/>
      <c r="P588" s="72"/>
      <c r="Q588" s="72">
        <f t="shared" si="116"/>
        <v>55.4</v>
      </c>
      <c r="R588" s="72"/>
      <c r="S588" s="119" t="s">
        <v>1397</v>
      </c>
      <c r="T588" s="22"/>
    </row>
    <row r="589" customFormat="1" ht="32" customHeight="1" spans="1:20">
      <c r="A589" s="80" t="s">
        <v>1216</v>
      </c>
      <c r="B589" s="80" t="s">
        <v>1216</v>
      </c>
      <c r="C589" s="81" t="s">
        <v>1573</v>
      </c>
      <c r="D589" s="82">
        <f t="shared" ref="D589:R589" si="117">SUM(D590:D600)</f>
        <v>1237.4</v>
      </c>
      <c r="E589" s="82">
        <f t="shared" si="117"/>
        <v>0</v>
      </c>
      <c r="F589" s="82">
        <f t="shared" si="117"/>
        <v>327.5</v>
      </c>
      <c r="G589" s="82">
        <f t="shared" si="117"/>
        <v>-7.5</v>
      </c>
      <c r="H589" s="82">
        <f t="shared" si="117"/>
        <v>0</v>
      </c>
      <c r="I589" s="82">
        <f t="shared" si="117"/>
        <v>165.6</v>
      </c>
      <c r="J589" s="82">
        <f t="shared" si="117"/>
        <v>20</v>
      </c>
      <c r="K589" s="82">
        <f t="shared" si="117"/>
        <v>555</v>
      </c>
      <c r="L589" s="82">
        <f t="shared" si="117"/>
        <v>0</v>
      </c>
      <c r="M589" s="82">
        <f t="shared" si="117"/>
        <v>-410</v>
      </c>
      <c r="N589" s="82">
        <f t="shared" si="117"/>
        <v>0</v>
      </c>
      <c r="O589" s="82">
        <f t="shared" si="117"/>
        <v>4.4</v>
      </c>
      <c r="P589" s="82">
        <f t="shared" si="117"/>
        <v>0</v>
      </c>
      <c r="Q589" s="82">
        <f t="shared" si="117"/>
        <v>1564.9</v>
      </c>
      <c r="R589" s="82">
        <f t="shared" si="117"/>
        <v>0</v>
      </c>
      <c r="S589" s="97"/>
      <c r="T589" s="97"/>
    </row>
    <row r="590" customFormat="1" ht="32" customHeight="1" spans="1:20">
      <c r="A590" s="19" t="s">
        <v>132</v>
      </c>
      <c r="B590" s="19" t="s">
        <v>830</v>
      </c>
      <c r="C590" s="21" t="s">
        <v>2075</v>
      </c>
      <c r="D590" s="72">
        <v>2</v>
      </c>
      <c r="E590" s="72"/>
      <c r="F590" s="72">
        <f t="shared" ref="F590:F600" si="118">SUM(G590:P590)</f>
        <v>0</v>
      </c>
      <c r="G590" s="72"/>
      <c r="H590" s="72"/>
      <c r="I590" s="72"/>
      <c r="J590" s="72"/>
      <c r="K590" s="72"/>
      <c r="L590" s="72"/>
      <c r="M590" s="72"/>
      <c r="N590" s="72"/>
      <c r="O590" s="72"/>
      <c r="P590" s="72"/>
      <c r="Q590" s="72">
        <f t="shared" ref="Q590:Q600" si="119">D590+F590</f>
        <v>2</v>
      </c>
      <c r="R590" s="72"/>
      <c r="S590" s="22"/>
      <c r="T590" s="22"/>
    </row>
    <row r="591" s="60" customFormat="1" ht="32" customHeight="1" spans="1:20">
      <c r="A591" s="19" t="s">
        <v>132</v>
      </c>
      <c r="B591" s="19" t="s">
        <v>830</v>
      </c>
      <c r="C591" s="21" t="s">
        <v>2076</v>
      </c>
      <c r="D591" s="72">
        <v>2.4</v>
      </c>
      <c r="E591" s="72"/>
      <c r="F591" s="72">
        <f t="shared" si="118"/>
        <v>0</v>
      </c>
      <c r="G591" s="72"/>
      <c r="H591" s="72"/>
      <c r="I591" s="72"/>
      <c r="J591" s="72"/>
      <c r="K591" s="72"/>
      <c r="L591" s="72"/>
      <c r="M591" s="72"/>
      <c r="N591" s="72"/>
      <c r="O591" s="72"/>
      <c r="P591" s="72"/>
      <c r="Q591" s="72">
        <f t="shared" si="119"/>
        <v>2.4</v>
      </c>
      <c r="R591" s="72"/>
      <c r="S591" s="22"/>
      <c r="T591" s="22"/>
    </row>
    <row r="592" s="60" customFormat="1" ht="32" customHeight="1" spans="1:20">
      <c r="A592" s="19" t="s">
        <v>132</v>
      </c>
      <c r="B592" s="19" t="s">
        <v>830</v>
      </c>
      <c r="C592" s="21" t="s">
        <v>2077</v>
      </c>
      <c r="D592" s="72">
        <v>6</v>
      </c>
      <c r="E592" s="72"/>
      <c r="F592" s="72">
        <f t="shared" si="118"/>
        <v>0</v>
      </c>
      <c r="G592" s="72"/>
      <c r="H592" s="72"/>
      <c r="I592" s="72"/>
      <c r="J592" s="72"/>
      <c r="K592" s="72"/>
      <c r="L592" s="72"/>
      <c r="M592" s="72"/>
      <c r="N592" s="72"/>
      <c r="O592" s="72"/>
      <c r="P592" s="72"/>
      <c r="Q592" s="72">
        <f t="shared" si="119"/>
        <v>6</v>
      </c>
      <c r="R592" s="72"/>
      <c r="S592" s="22"/>
      <c r="T592" s="22"/>
    </row>
    <row r="593" customFormat="1" ht="32" customHeight="1" spans="1:20">
      <c r="A593" s="19" t="s">
        <v>132</v>
      </c>
      <c r="B593" s="19" t="s">
        <v>830</v>
      </c>
      <c r="C593" s="21" t="s">
        <v>1574</v>
      </c>
      <c r="D593" s="72">
        <v>7</v>
      </c>
      <c r="E593" s="72"/>
      <c r="F593" s="72">
        <f t="shared" si="118"/>
        <v>-3.5</v>
      </c>
      <c r="G593" s="72">
        <v>-3.5</v>
      </c>
      <c r="H593" s="72"/>
      <c r="I593" s="72"/>
      <c r="J593" s="72"/>
      <c r="K593" s="72"/>
      <c r="L593" s="72"/>
      <c r="M593" s="72"/>
      <c r="N593" s="72"/>
      <c r="O593" s="72"/>
      <c r="P593" s="72"/>
      <c r="Q593" s="72">
        <f t="shared" si="119"/>
        <v>3.5</v>
      </c>
      <c r="R593" s="72"/>
      <c r="S593" s="22"/>
      <c r="T593" s="22"/>
    </row>
    <row r="594" customFormat="1" ht="32" customHeight="1" spans="1:20">
      <c r="A594" s="19" t="s">
        <v>132</v>
      </c>
      <c r="B594" s="19" t="s">
        <v>830</v>
      </c>
      <c r="C594" s="21" t="s">
        <v>2078</v>
      </c>
      <c r="D594" s="85">
        <v>6</v>
      </c>
      <c r="E594" s="85"/>
      <c r="F594" s="72">
        <f t="shared" si="118"/>
        <v>0</v>
      </c>
      <c r="G594" s="72"/>
      <c r="H594" s="72"/>
      <c r="I594" s="72"/>
      <c r="J594" s="72"/>
      <c r="K594" s="72"/>
      <c r="L594" s="72"/>
      <c r="M594" s="72"/>
      <c r="N594" s="72"/>
      <c r="O594" s="72"/>
      <c r="P594" s="72"/>
      <c r="Q594" s="72">
        <f t="shared" si="119"/>
        <v>6</v>
      </c>
      <c r="R594" s="72"/>
      <c r="S594" s="126"/>
      <c r="T594" s="126"/>
    </row>
    <row r="595" customFormat="1" ht="32" customHeight="1" spans="1:20">
      <c r="A595" s="19" t="s">
        <v>132</v>
      </c>
      <c r="B595" s="19" t="s">
        <v>830</v>
      </c>
      <c r="C595" s="21" t="s">
        <v>1575</v>
      </c>
      <c r="D595" s="72">
        <v>8</v>
      </c>
      <c r="E595" s="72"/>
      <c r="F595" s="72">
        <f t="shared" si="118"/>
        <v>-4</v>
      </c>
      <c r="G595" s="72">
        <v>-4</v>
      </c>
      <c r="H595" s="72"/>
      <c r="I595" s="72"/>
      <c r="J595" s="72"/>
      <c r="K595" s="72"/>
      <c r="L595" s="72"/>
      <c r="M595" s="72"/>
      <c r="N595" s="72"/>
      <c r="O595" s="72"/>
      <c r="P595" s="72"/>
      <c r="Q595" s="72">
        <f t="shared" si="119"/>
        <v>4</v>
      </c>
      <c r="R595" s="72"/>
      <c r="S595" s="22"/>
      <c r="T595" s="22"/>
    </row>
    <row r="596" customFormat="1" ht="32" customHeight="1" spans="1:20">
      <c r="A596" s="19" t="s">
        <v>281</v>
      </c>
      <c r="B596" s="19" t="s">
        <v>830</v>
      </c>
      <c r="C596" s="21" t="s">
        <v>2079</v>
      </c>
      <c r="D596" s="72">
        <v>1200</v>
      </c>
      <c r="E596" s="72"/>
      <c r="F596" s="72">
        <f t="shared" si="118"/>
        <v>0</v>
      </c>
      <c r="G596" s="72"/>
      <c r="H596" s="72"/>
      <c r="I596" s="72"/>
      <c r="J596" s="72"/>
      <c r="K596" s="72">
        <v>410</v>
      </c>
      <c r="L596" s="72"/>
      <c r="M596" s="72">
        <v>-410</v>
      </c>
      <c r="N596" s="72"/>
      <c r="O596" s="72"/>
      <c r="P596" s="72"/>
      <c r="Q596" s="72">
        <f t="shared" si="119"/>
        <v>1200</v>
      </c>
      <c r="R596" s="72"/>
      <c r="S596" s="22" t="s">
        <v>1259</v>
      </c>
      <c r="T596" s="22"/>
    </row>
    <row r="597" customFormat="1" ht="32" customHeight="1" spans="1:20">
      <c r="A597" s="19" t="s">
        <v>281</v>
      </c>
      <c r="B597" s="19" t="s">
        <v>830</v>
      </c>
      <c r="C597" s="21" t="s">
        <v>1306</v>
      </c>
      <c r="D597" s="72"/>
      <c r="E597" s="72"/>
      <c r="F597" s="72">
        <f t="shared" si="118"/>
        <v>4.4</v>
      </c>
      <c r="G597" s="72"/>
      <c r="H597" s="72"/>
      <c r="I597" s="72"/>
      <c r="J597" s="72"/>
      <c r="K597" s="72"/>
      <c r="L597" s="72"/>
      <c r="M597" s="72"/>
      <c r="N597" s="72"/>
      <c r="O597" s="72">
        <v>4.4</v>
      </c>
      <c r="P597" s="72"/>
      <c r="Q597" s="72">
        <f t="shared" si="119"/>
        <v>4.4</v>
      </c>
      <c r="R597" s="72"/>
      <c r="S597" s="22"/>
      <c r="T597" s="22"/>
    </row>
    <row r="598" customFormat="1" ht="32" customHeight="1" spans="1:20">
      <c r="A598" s="87" t="s">
        <v>462</v>
      </c>
      <c r="B598" s="19" t="s">
        <v>830</v>
      </c>
      <c r="C598" s="21" t="s">
        <v>1513</v>
      </c>
      <c r="D598" s="72"/>
      <c r="E598" s="72"/>
      <c r="F598" s="72">
        <f t="shared" si="118"/>
        <v>310.6</v>
      </c>
      <c r="G598" s="72"/>
      <c r="H598" s="72"/>
      <c r="I598" s="72">
        <f>272-145+18.6+20</f>
        <v>165.6</v>
      </c>
      <c r="J598" s="72"/>
      <c r="K598" s="72">
        <v>145</v>
      </c>
      <c r="L598" s="72"/>
      <c r="M598" s="72"/>
      <c r="N598" s="72"/>
      <c r="O598" s="72"/>
      <c r="P598" s="72"/>
      <c r="Q598" s="72">
        <f t="shared" si="119"/>
        <v>310.6</v>
      </c>
      <c r="R598" s="72"/>
      <c r="S598" s="22" t="s">
        <v>1259</v>
      </c>
      <c r="T598" s="22"/>
    </row>
    <row r="599" customFormat="1" ht="32" customHeight="1" spans="1:20">
      <c r="A599" s="19" t="s">
        <v>647</v>
      </c>
      <c r="B599" s="19" t="s">
        <v>830</v>
      </c>
      <c r="C599" s="21" t="s">
        <v>2080</v>
      </c>
      <c r="D599" s="72">
        <v>6</v>
      </c>
      <c r="E599" s="72"/>
      <c r="F599" s="72">
        <f t="shared" si="118"/>
        <v>0</v>
      </c>
      <c r="G599" s="72"/>
      <c r="H599" s="72"/>
      <c r="I599" s="72"/>
      <c r="J599" s="72"/>
      <c r="K599" s="72"/>
      <c r="L599" s="72"/>
      <c r="M599" s="72"/>
      <c r="N599" s="72"/>
      <c r="O599" s="72"/>
      <c r="P599" s="72"/>
      <c r="Q599" s="72">
        <f t="shared" si="119"/>
        <v>6</v>
      </c>
      <c r="R599" s="72"/>
      <c r="S599" s="22"/>
      <c r="T599" s="22"/>
    </row>
    <row r="600" customFormat="1" ht="32" customHeight="1" spans="1:20">
      <c r="A600" s="19" t="s">
        <v>654</v>
      </c>
      <c r="B600" s="19" t="s">
        <v>830</v>
      </c>
      <c r="C600" s="21" t="s">
        <v>1026</v>
      </c>
      <c r="D600" s="72"/>
      <c r="E600" s="72"/>
      <c r="F600" s="72">
        <f t="shared" si="118"/>
        <v>20</v>
      </c>
      <c r="G600" s="72"/>
      <c r="H600" s="72"/>
      <c r="I600" s="72"/>
      <c r="J600" s="72">
        <v>20</v>
      </c>
      <c r="K600" s="72"/>
      <c r="L600" s="72"/>
      <c r="M600" s="72"/>
      <c r="N600" s="72"/>
      <c r="O600" s="72"/>
      <c r="P600" s="72"/>
      <c r="Q600" s="72">
        <f t="shared" si="119"/>
        <v>20</v>
      </c>
      <c r="R600" s="72"/>
      <c r="S600" s="22"/>
      <c r="T600" s="22"/>
    </row>
    <row r="601" customFormat="1" ht="32" customHeight="1" spans="1:20">
      <c r="A601" s="80" t="s">
        <v>1216</v>
      </c>
      <c r="B601" s="80" t="s">
        <v>1216</v>
      </c>
      <c r="C601" s="81" t="s">
        <v>1173</v>
      </c>
      <c r="D601" s="82">
        <f t="shared" ref="D601:R601" si="120">SUM(D602:D626)</f>
        <v>21620.6</v>
      </c>
      <c r="E601" s="82">
        <f t="shared" si="120"/>
        <v>0</v>
      </c>
      <c r="F601" s="82">
        <f t="shared" si="120"/>
        <v>7713.84</v>
      </c>
      <c r="G601" s="82">
        <f t="shared" si="120"/>
        <v>-4.8</v>
      </c>
      <c r="H601" s="82">
        <f t="shared" si="120"/>
        <v>9174</v>
      </c>
      <c r="I601" s="82">
        <f t="shared" si="120"/>
        <v>5.49</v>
      </c>
      <c r="J601" s="82">
        <f t="shared" si="120"/>
        <v>6.75</v>
      </c>
      <c r="K601" s="82">
        <f t="shared" si="120"/>
        <v>3828</v>
      </c>
      <c r="L601" s="82">
        <f t="shared" si="120"/>
        <v>0</v>
      </c>
      <c r="M601" s="82">
        <f t="shared" si="120"/>
        <v>-8300</v>
      </c>
      <c r="N601" s="82">
        <f t="shared" si="120"/>
        <v>3000</v>
      </c>
      <c r="O601" s="82">
        <f t="shared" si="120"/>
        <v>4.40000000000009</v>
      </c>
      <c r="P601" s="82">
        <f t="shared" si="120"/>
        <v>0</v>
      </c>
      <c r="Q601" s="82">
        <f t="shared" si="120"/>
        <v>29334.44</v>
      </c>
      <c r="R601" s="82">
        <f t="shared" si="120"/>
        <v>3000</v>
      </c>
      <c r="S601" s="97"/>
      <c r="T601" s="97"/>
    </row>
    <row r="602" customFormat="1" ht="32" customHeight="1" spans="1:20">
      <c r="A602" s="19" t="s">
        <v>281</v>
      </c>
      <c r="B602" s="19" t="s">
        <v>832</v>
      </c>
      <c r="C602" s="21" t="s">
        <v>1306</v>
      </c>
      <c r="D602" s="72"/>
      <c r="E602" s="72"/>
      <c r="F602" s="72">
        <f t="shared" ref="F602:F626" si="121">SUM(G602:P602)</f>
        <v>4.4</v>
      </c>
      <c r="G602" s="72"/>
      <c r="H602" s="72"/>
      <c r="I602" s="72"/>
      <c r="J602" s="72"/>
      <c r="K602" s="72"/>
      <c r="L602" s="72"/>
      <c r="M602" s="72"/>
      <c r="N602" s="72"/>
      <c r="O602" s="72">
        <v>4.4</v>
      </c>
      <c r="P602" s="72"/>
      <c r="Q602" s="72">
        <f t="shared" ref="Q602:Q626" si="122">D602+F602</f>
        <v>4.4</v>
      </c>
      <c r="R602" s="72"/>
      <c r="S602" s="22"/>
      <c r="T602" s="22"/>
    </row>
    <row r="603" customFormat="1" ht="32" customHeight="1" spans="1:20">
      <c r="A603" s="19" t="s">
        <v>462</v>
      </c>
      <c r="B603" s="19" t="s">
        <v>832</v>
      </c>
      <c r="C603" s="21" t="s">
        <v>1513</v>
      </c>
      <c r="D603" s="72"/>
      <c r="E603" s="72"/>
      <c r="F603" s="72">
        <f t="shared" si="121"/>
        <v>5.49</v>
      </c>
      <c r="G603" s="72"/>
      <c r="H603" s="72"/>
      <c r="I603" s="72">
        <v>5.49</v>
      </c>
      <c r="J603" s="72">
        <v>0</v>
      </c>
      <c r="K603" s="72"/>
      <c r="L603" s="72"/>
      <c r="M603" s="72"/>
      <c r="N603" s="72"/>
      <c r="O603" s="72"/>
      <c r="P603" s="72"/>
      <c r="Q603" s="72">
        <f t="shared" si="122"/>
        <v>5.49</v>
      </c>
      <c r="R603" s="72"/>
      <c r="S603" s="22"/>
      <c r="T603" s="22"/>
    </row>
    <row r="604" customFormat="1" ht="32" customHeight="1" spans="1:20">
      <c r="A604" s="19" t="s">
        <v>529</v>
      </c>
      <c r="B604" s="19" t="s">
        <v>832</v>
      </c>
      <c r="C604" s="21" t="s">
        <v>2075</v>
      </c>
      <c r="D604" s="72">
        <v>1.6</v>
      </c>
      <c r="E604" s="72"/>
      <c r="F604" s="72">
        <f t="shared" si="121"/>
        <v>0</v>
      </c>
      <c r="G604" s="72"/>
      <c r="H604" s="72"/>
      <c r="I604" s="72"/>
      <c r="J604" s="72"/>
      <c r="K604" s="72"/>
      <c r="L604" s="72"/>
      <c r="M604" s="72"/>
      <c r="N604" s="72"/>
      <c r="O604" s="72"/>
      <c r="P604" s="72"/>
      <c r="Q604" s="72">
        <f t="shared" si="122"/>
        <v>1.6</v>
      </c>
      <c r="R604" s="72"/>
      <c r="S604" s="22"/>
      <c r="T604" s="22"/>
    </row>
    <row r="605" customFormat="1" ht="32" customHeight="1" spans="1:20">
      <c r="A605" s="19" t="s">
        <v>529</v>
      </c>
      <c r="B605" s="19" t="s">
        <v>832</v>
      </c>
      <c r="C605" s="21" t="s">
        <v>2081</v>
      </c>
      <c r="D605" s="72">
        <v>50</v>
      </c>
      <c r="E605" s="72"/>
      <c r="F605" s="72">
        <f t="shared" si="121"/>
        <v>0</v>
      </c>
      <c r="G605" s="72"/>
      <c r="H605" s="72"/>
      <c r="I605" s="72"/>
      <c r="J605" s="72"/>
      <c r="K605" s="72"/>
      <c r="L605" s="72"/>
      <c r="M605" s="72"/>
      <c r="N605" s="72"/>
      <c r="O605" s="72"/>
      <c r="P605" s="72"/>
      <c r="Q605" s="72">
        <f t="shared" si="122"/>
        <v>50</v>
      </c>
      <c r="R605" s="72"/>
      <c r="S605" s="22"/>
      <c r="T605" s="22"/>
    </row>
    <row r="606" customFormat="1" ht="32" customHeight="1" spans="1:20">
      <c r="A606" s="19" t="s">
        <v>529</v>
      </c>
      <c r="B606" s="19" t="s">
        <v>832</v>
      </c>
      <c r="C606" s="115" t="s">
        <v>1384</v>
      </c>
      <c r="D606" s="72"/>
      <c r="E606" s="72"/>
      <c r="F606" s="72">
        <f t="shared" si="121"/>
        <v>150</v>
      </c>
      <c r="G606" s="72"/>
      <c r="H606" s="72"/>
      <c r="I606" s="72"/>
      <c r="J606" s="72"/>
      <c r="K606" s="72">
        <v>150</v>
      </c>
      <c r="L606" s="72"/>
      <c r="M606" s="72"/>
      <c r="N606" s="72"/>
      <c r="O606" s="72"/>
      <c r="P606" s="72"/>
      <c r="Q606" s="72">
        <f t="shared" si="122"/>
        <v>150</v>
      </c>
      <c r="R606" s="72"/>
      <c r="S606" s="22" t="s">
        <v>1385</v>
      </c>
      <c r="T606" s="22"/>
    </row>
    <row r="607" customFormat="1" ht="32" customHeight="1" spans="1:20">
      <c r="A607" s="19" t="s">
        <v>529</v>
      </c>
      <c r="B607" s="19" t="s">
        <v>832</v>
      </c>
      <c r="C607" s="21" t="s">
        <v>2082</v>
      </c>
      <c r="D607" s="72">
        <v>13</v>
      </c>
      <c r="E607" s="72"/>
      <c r="F607" s="72">
        <f t="shared" si="121"/>
        <v>0</v>
      </c>
      <c r="G607" s="72"/>
      <c r="H607" s="72"/>
      <c r="I607" s="72"/>
      <c r="J607" s="72"/>
      <c r="K607" s="72"/>
      <c r="L607" s="72"/>
      <c r="M607" s="72"/>
      <c r="N607" s="72"/>
      <c r="O607" s="72"/>
      <c r="P607" s="72"/>
      <c r="Q607" s="72">
        <f t="shared" si="122"/>
        <v>13</v>
      </c>
      <c r="R607" s="72"/>
      <c r="S607" s="22"/>
      <c r="T607" s="22"/>
    </row>
    <row r="608" customFormat="1" ht="32" customHeight="1" spans="1:20">
      <c r="A608" s="19" t="s">
        <v>529</v>
      </c>
      <c r="B608" s="19" t="s">
        <v>832</v>
      </c>
      <c r="C608" s="21" t="s">
        <v>2083</v>
      </c>
      <c r="D608" s="72">
        <v>2.2</v>
      </c>
      <c r="E608" s="72"/>
      <c r="F608" s="72">
        <f t="shared" si="121"/>
        <v>0</v>
      </c>
      <c r="G608" s="72"/>
      <c r="H608" s="72"/>
      <c r="I608" s="72"/>
      <c r="J608" s="72"/>
      <c r="K608" s="72"/>
      <c r="L608" s="72"/>
      <c r="M608" s="72"/>
      <c r="N608" s="72"/>
      <c r="O608" s="72"/>
      <c r="P608" s="72"/>
      <c r="Q608" s="72">
        <f t="shared" si="122"/>
        <v>2.2</v>
      </c>
      <c r="R608" s="72"/>
      <c r="S608" s="22"/>
      <c r="T608" s="22"/>
    </row>
    <row r="609" customFormat="1" ht="32" customHeight="1" spans="1:20">
      <c r="A609" s="19" t="s">
        <v>529</v>
      </c>
      <c r="B609" s="19" t="s">
        <v>832</v>
      </c>
      <c r="C609" s="21" t="s">
        <v>1576</v>
      </c>
      <c r="D609" s="72"/>
      <c r="E609" s="72"/>
      <c r="F609" s="72">
        <f t="shared" si="121"/>
        <v>6.75</v>
      </c>
      <c r="G609" s="72"/>
      <c r="H609" s="72"/>
      <c r="I609" s="72"/>
      <c r="J609" s="72">
        <v>6.75</v>
      </c>
      <c r="K609" s="72"/>
      <c r="L609" s="72"/>
      <c r="M609" s="72"/>
      <c r="N609" s="72"/>
      <c r="O609" s="72"/>
      <c r="P609" s="72"/>
      <c r="Q609" s="72">
        <f t="shared" si="122"/>
        <v>6.75</v>
      </c>
      <c r="R609" s="72"/>
      <c r="S609" s="22"/>
      <c r="T609" s="22"/>
    </row>
    <row r="610" customFormat="1" ht="32" customHeight="1" spans="1:20">
      <c r="A610" s="19" t="s">
        <v>529</v>
      </c>
      <c r="B610" s="19" t="s">
        <v>832</v>
      </c>
      <c r="C610" s="21" t="s">
        <v>2084</v>
      </c>
      <c r="D610" s="72">
        <v>24</v>
      </c>
      <c r="E610" s="72"/>
      <c r="F610" s="72">
        <f t="shared" si="121"/>
        <v>0</v>
      </c>
      <c r="G610" s="72"/>
      <c r="H610" s="72"/>
      <c r="I610" s="72"/>
      <c r="J610" s="72"/>
      <c r="K610" s="72"/>
      <c r="L610" s="72"/>
      <c r="M610" s="72"/>
      <c r="N610" s="72"/>
      <c r="O610" s="72"/>
      <c r="P610" s="72"/>
      <c r="Q610" s="72">
        <f t="shared" si="122"/>
        <v>24</v>
      </c>
      <c r="R610" s="72"/>
      <c r="S610" s="22"/>
      <c r="T610" s="22"/>
    </row>
    <row r="611" s="53" customFormat="1" ht="32" customHeight="1" spans="1:20">
      <c r="A611" s="19" t="s">
        <v>529</v>
      </c>
      <c r="B611" s="19" t="s">
        <v>832</v>
      </c>
      <c r="C611" s="21" t="s">
        <v>2085</v>
      </c>
      <c r="D611" s="72">
        <v>16</v>
      </c>
      <c r="E611" s="72"/>
      <c r="F611" s="72">
        <f t="shared" si="121"/>
        <v>0</v>
      </c>
      <c r="G611" s="72"/>
      <c r="H611" s="72"/>
      <c r="I611" s="72"/>
      <c r="J611" s="72"/>
      <c r="K611" s="72"/>
      <c r="L611" s="72"/>
      <c r="M611" s="72"/>
      <c r="N611" s="72"/>
      <c r="O611" s="72"/>
      <c r="P611" s="72"/>
      <c r="Q611" s="72">
        <f t="shared" si="122"/>
        <v>16</v>
      </c>
      <c r="R611" s="72"/>
      <c r="S611" s="22"/>
      <c r="T611" s="22"/>
    </row>
    <row r="612" customFormat="1" ht="32" customHeight="1" spans="1:20">
      <c r="A612" s="106" t="s">
        <v>543</v>
      </c>
      <c r="B612" s="87" t="s">
        <v>832</v>
      </c>
      <c r="C612" s="114" t="s">
        <v>1577</v>
      </c>
      <c r="D612" s="72"/>
      <c r="E612" s="72"/>
      <c r="F612" s="72">
        <f t="shared" si="121"/>
        <v>1000</v>
      </c>
      <c r="G612" s="72"/>
      <c r="H612" s="72">
        <v>1000</v>
      </c>
      <c r="I612" s="72"/>
      <c r="J612" s="72"/>
      <c r="K612" s="72"/>
      <c r="L612" s="72"/>
      <c r="M612" s="72"/>
      <c r="N612" s="72"/>
      <c r="O612" s="72"/>
      <c r="P612" s="72"/>
      <c r="Q612" s="72">
        <f t="shared" si="122"/>
        <v>1000</v>
      </c>
      <c r="R612" s="72"/>
      <c r="S612" s="119" t="s">
        <v>1578</v>
      </c>
      <c r="T612" s="22"/>
    </row>
    <row r="613" customFormat="1" ht="32" customHeight="1" spans="1:20">
      <c r="A613" s="19" t="s">
        <v>543</v>
      </c>
      <c r="B613" s="19" t="s">
        <v>832</v>
      </c>
      <c r="C613" s="115" t="s">
        <v>1579</v>
      </c>
      <c r="D613" s="72"/>
      <c r="E613" s="72"/>
      <c r="F613" s="72">
        <f t="shared" si="121"/>
        <v>558</v>
      </c>
      <c r="G613" s="72"/>
      <c r="H613" s="72"/>
      <c r="I613" s="72"/>
      <c r="J613" s="72"/>
      <c r="K613" s="72">
        <v>558</v>
      </c>
      <c r="L613" s="72"/>
      <c r="M613" s="72"/>
      <c r="N613" s="72"/>
      <c r="O613" s="72"/>
      <c r="P613" s="72"/>
      <c r="Q613" s="72">
        <f t="shared" si="122"/>
        <v>558</v>
      </c>
      <c r="R613" s="72"/>
      <c r="S613" s="127" t="s">
        <v>1580</v>
      </c>
      <c r="T613" s="127"/>
    </row>
    <row r="614" s="60" customFormat="1" ht="32" customHeight="1" spans="1:20">
      <c r="A614" s="19" t="s">
        <v>543</v>
      </c>
      <c r="B614" s="19" t="s">
        <v>832</v>
      </c>
      <c r="C614" s="140" t="s">
        <v>1581</v>
      </c>
      <c r="D614" s="72"/>
      <c r="E614" s="72"/>
      <c r="F614" s="72">
        <f t="shared" si="121"/>
        <v>300</v>
      </c>
      <c r="G614" s="72"/>
      <c r="H614" s="72"/>
      <c r="I614" s="72"/>
      <c r="J614" s="72"/>
      <c r="K614" s="72">
        <v>300</v>
      </c>
      <c r="L614" s="72"/>
      <c r="M614" s="72"/>
      <c r="N614" s="72"/>
      <c r="O614" s="72"/>
      <c r="P614" s="72"/>
      <c r="Q614" s="72">
        <f t="shared" si="122"/>
        <v>300</v>
      </c>
      <c r="R614" s="72"/>
      <c r="S614" s="127" t="s">
        <v>1582</v>
      </c>
      <c r="T614" s="127"/>
    </row>
    <row r="615" s="57" customFormat="1" ht="32" customHeight="1" spans="1:20">
      <c r="A615" s="19" t="s">
        <v>543</v>
      </c>
      <c r="B615" s="19" t="s">
        <v>832</v>
      </c>
      <c r="C615" s="140" t="s">
        <v>1581</v>
      </c>
      <c r="D615" s="72"/>
      <c r="E615" s="72"/>
      <c r="F615" s="72">
        <f t="shared" si="121"/>
        <v>500</v>
      </c>
      <c r="G615" s="72"/>
      <c r="H615" s="72"/>
      <c r="I615" s="72"/>
      <c r="J615" s="72"/>
      <c r="K615" s="72">
        <v>500</v>
      </c>
      <c r="L615" s="72"/>
      <c r="M615" s="72"/>
      <c r="N615" s="72"/>
      <c r="O615" s="72"/>
      <c r="P615" s="72"/>
      <c r="Q615" s="72">
        <f t="shared" si="122"/>
        <v>500</v>
      </c>
      <c r="R615" s="72"/>
      <c r="S615" s="127" t="s">
        <v>1582</v>
      </c>
      <c r="T615" s="127"/>
    </row>
    <row r="616" s="57" customFormat="1" ht="32" customHeight="1" spans="1:20">
      <c r="A616" s="19" t="s">
        <v>543</v>
      </c>
      <c r="B616" s="19" t="s">
        <v>832</v>
      </c>
      <c r="C616" s="21" t="s">
        <v>2086</v>
      </c>
      <c r="D616" s="72">
        <v>1500</v>
      </c>
      <c r="E616" s="72"/>
      <c r="F616" s="72">
        <f t="shared" si="121"/>
        <v>-1200</v>
      </c>
      <c r="G616" s="72"/>
      <c r="H616" s="72"/>
      <c r="I616" s="72"/>
      <c r="J616" s="72"/>
      <c r="K616" s="72">
        <v>300</v>
      </c>
      <c r="L616" s="72"/>
      <c r="M616" s="72">
        <v>-300</v>
      </c>
      <c r="N616" s="72"/>
      <c r="O616" s="72">
        <v>-1200</v>
      </c>
      <c r="P616" s="72"/>
      <c r="Q616" s="72">
        <f t="shared" si="122"/>
        <v>300</v>
      </c>
      <c r="R616" s="72"/>
      <c r="S616" s="22" t="s">
        <v>1259</v>
      </c>
      <c r="T616" s="22"/>
    </row>
    <row r="617" s="57" customFormat="1" ht="32" customHeight="1" spans="1:20">
      <c r="A617" s="19" t="s">
        <v>543</v>
      </c>
      <c r="B617" s="19" t="s">
        <v>832</v>
      </c>
      <c r="C617" s="21" t="s">
        <v>1030</v>
      </c>
      <c r="D617" s="72">
        <v>20000</v>
      </c>
      <c r="E617" s="72"/>
      <c r="F617" s="72">
        <f t="shared" si="121"/>
        <v>-6000</v>
      </c>
      <c r="G617" s="72"/>
      <c r="H617" s="72"/>
      <c r="I617" s="72"/>
      <c r="J617" s="72"/>
      <c r="K617" s="72">
        <v>2000</v>
      </c>
      <c r="L617" s="72"/>
      <c r="M617" s="72">
        <v>-8000</v>
      </c>
      <c r="N617" s="72"/>
      <c r="O617" s="72"/>
      <c r="P617" s="72"/>
      <c r="Q617" s="72">
        <f t="shared" si="122"/>
        <v>14000</v>
      </c>
      <c r="R617" s="72"/>
      <c r="S617" s="22" t="s">
        <v>1259</v>
      </c>
      <c r="T617" s="22"/>
    </row>
    <row r="618" s="57" customFormat="1" ht="32" customHeight="1" spans="1:20">
      <c r="A618" s="19" t="s">
        <v>543</v>
      </c>
      <c r="B618" s="19" t="s">
        <v>832</v>
      </c>
      <c r="C618" s="21" t="s">
        <v>1583</v>
      </c>
      <c r="D618" s="72"/>
      <c r="E618" s="72"/>
      <c r="F618" s="72">
        <f t="shared" si="121"/>
        <v>3000</v>
      </c>
      <c r="G618" s="72"/>
      <c r="H618" s="72"/>
      <c r="I618" s="72"/>
      <c r="J618" s="72"/>
      <c r="K618" s="72"/>
      <c r="L618" s="72"/>
      <c r="M618" s="72"/>
      <c r="N618" s="72">
        <v>3000</v>
      </c>
      <c r="O618" s="72"/>
      <c r="P618" s="72"/>
      <c r="Q618" s="72">
        <f t="shared" si="122"/>
        <v>3000</v>
      </c>
      <c r="R618" s="72">
        <v>3000</v>
      </c>
      <c r="S618" s="22"/>
      <c r="T618" s="22"/>
    </row>
    <row r="619" s="55" customFormat="1" ht="32" customHeight="1" spans="1:20">
      <c r="A619" s="19" t="s">
        <v>547</v>
      </c>
      <c r="B619" s="19" t="s">
        <v>832</v>
      </c>
      <c r="C619" s="21" t="s">
        <v>1584</v>
      </c>
      <c r="D619" s="72">
        <v>4.8</v>
      </c>
      <c r="E619" s="72"/>
      <c r="F619" s="72">
        <f t="shared" si="121"/>
        <v>-4.8</v>
      </c>
      <c r="G619" s="72">
        <v>-4.8</v>
      </c>
      <c r="H619" s="72"/>
      <c r="I619" s="72"/>
      <c r="J619" s="72"/>
      <c r="K619" s="72"/>
      <c r="L619" s="72"/>
      <c r="M619" s="72"/>
      <c r="N619" s="72"/>
      <c r="O619" s="72"/>
      <c r="P619" s="72"/>
      <c r="Q619" s="72">
        <f t="shared" si="122"/>
        <v>0</v>
      </c>
      <c r="R619" s="72"/>
      <c r="S619" s="22"/>
      <c r="T619" s="22"/>
    </row>
    <row r="620" customFormat="1" ht="32" customHeight="1" spans="1:20">
      <c r="A620" s="106" t="s">
        <v>551</v>
      </c>
      <c r="B620" s="87" t="s">
        <v>832</v>
      </c>
      <c r="C620" s="114" t="s">
        <v>1585</v>
      </c>
      <c r="D620" s="72"/>
      <c r="E620" s="72"/>
      <c r="F620" s="72">
        <f t="shared" si="121"/>
        <v>70</v>
      </c>
      <c r="G620" s="72"/>
      <c r="H620" s="72">
        <v>70</v>
      </c>
      <c r="I620" s="72"/>
      <c r="J620" s="72"/>
      <c r="K620" s="72"/>
      <c r="L620" s="72"/>
      <c r="M620" s="72"/>
      <c r="N620" s="72"/>
      <c r="O620" s="72"/>
      <c r="P620" s="72"/>
      <c r="Q620" s="72">
        <f t="shared" si="122"/>
        <v>70</v>
      </c>
      <c r="R620" s="72"/>
      <c r="S620" s="119" t="s">
        <v>1586</v>
      </c>
      <c r="T620" s="22"/>
    </row>
    <row r="621" customFormat="1" ht="32" customHeight="1" spans="1:20">
      <c r="A621" s="106" t="s">
        <v>551</v>
      </c>
      <c r="B621" s="87" t="s">
        <v>832</v>
      </c>
      <c r="C621" s="21" t="s">
        <v>1587</v>
      </c>
      <c r="D621" s="72"/>
      <c r="E621" s="72"/>
      <c r="F621" s="72">
        <f t="shared" si="121"/>
        <v>28</v>
      </c>
      <c r="G621" s="72"/>
      <c r="H621" s="72">
        <v>28</v>
      </c>
      <c r="I621" s="72"/>
      <c r="J621" s="72"/>
      <c r="K621" s="72"/>
      <c r="L621" s="72"/>
      <c r="M621" s="72"/>
      <c r="N621" s="72"/>
      <c r="O621" s="72"/>
      <c r="P621" s="72"/>
      <c r="Q621" s="72">
        <f t="shared" si="122"/>
        <v>28</v>
      </c>
      <c r="R621" s="72"/>
      <c r="S621" s="119" t="s">
        <v>1588</v>
      </c>
      <c r="T621" s="22"/>
    </row>
    <row r="622" customFormat="1" ht="32" customHeight="1" spans="1:20">
      <c r="A622" s="19" t="s">
        <v>551</v>
      </c>
      <c r="B622" s="87" t="s">
        <v>832</v>
      </c>
      <c r="C622" s="115" t="s">
        <v>1591</v>
      </c>
      <c r="D622" s="72"/>
      <c r="E622" s="72"/>
      <c r="F622" s="72">
        <f t="shared" si="121"/>
        <v>20</v>
      </c>
      <c r="G622" s="72"/>
      <c r="H622" s="72"/>
      <c r="I622" s="72"/>
      <c r="J622" s="72"/>
      <c r="K622" s="72">
        <v>20</v>
      </c>
      <c r="L622" s="72"/>
      <c r="M622" s="72"/>
      <c r="N622" s="72"/>
      <c r="O622" s="72"/>
      <c r="P622" s="72"/>
      <c r="Q622" s="72">
        <f t="shared" si="122"/>
        <v>20</v>
      </c>
      <c r="R622" s="72"/>
      <c r="S622" s="127" t="s">
        <v>1592</v>
      </c>
      <c r="T622" s="127"/>
    </row>
    <row r="623" customFormat="1" ht="32" customHeight="1" spans="1:20">
      <c r="A623" s="19" t="s">
        <v>592</v>
      </c>
      <c r="B623" s="19" t="s">
        <v>832</v>
      </c>
      <c r="C623" s="107" t="s">
        <v>2086</v>
      </c>
      <c r="D623" s="72"/>
      <c r="E623" s="72"/>
      <c r="F623" s="72">
        <f t="shared" si="121"/>
        <v>1200</v>
      </c>
      <c r="G623" s="72"/>
      <c r="H623" s="72"/>
      <c r="I623" s="72"/>
      <c r="J623" s="72"/>
      <c r="K623" s="72"/>
      <c r="L623" s="72"/>
      <c r="M623" s="72"/>
      <c r="N623" s="72"/>
      <c r="O623" s="72">
        <v>1200</v>
      </c>
      <c r="P623" s="72"/>
      <c r="Q623" s="72">
        <f t="shared" si="122"/>
        <v>1200</v>
      </c>
      <c r="R623" s="72"/>
      <c r="S623" s="22" t="s">
        <v>1259</v>
      </c>
      <c r="T623" s="22"/>
    </row>
    <row r="624" customFormat="1" ht="32" customHeight="1" spans="1:20">
      <c r="A624" s="106" t="s">
        <v>629</v>
      </c>
      <c r="B624" s="87" t="s">
        <v>832</v>
      </c>
      <c r="C624" s="21" t="s">
        <v>1589</v>
      </c>
      <c r="D624" s="72"/>
      <c r="E624" s="72"/>
      <c r="F624" s="72">
        <f t="shared" si="121"/>
        <v>8000</v>
      </c>
      <c r="G624" s="72"/>
      <c r="H624" s="72">
        <v>8000</v>
      </c>
      <c r="I624" s="72"/>
      <c r="J624" s="72"/>
      <c r="K624" s="72"/>
      <c r="L624" s="72"/>
      <c r="M624" s="72"/>
      <c r="N624" s="72"/>
      <c r="O624" s="72"/>
      <c r="P624" s="72"/>
      <c r="Q624" s="72">
        <f t="shared" si="122"/>
        <v>8000</v>
      </c>
      <c r="R624" s="72"/>
      <c r="S624" s="119" t="s">
        <v>1590</v>
      </c>
      <c r="T624" s="22"/>
    </row>
    <row r="625" s="59" customFormat="1" ht="32" customHeight="1" spans="1:20">
      <c r="A625" s="19" t="s">
        <v>633</v>
      </c>
      <c r="B625" s="19" t="s">
        <v>832</v>
      </c>
      <c r="C625" s="21" t="s">
        <v>2087</v>
      </c>
      <c r="D625" s="72">
        <v>9</v>
      </c>
      <c r="E625" s="72"/>
      <c r="F625" s="72">
        <f t="shared" si="121"/>
        <v>0</v>
      </c>
      <c r="G625" s="72"/>
      <c r="H625" s="72"/>
      <c r="I625" s="72"/>
      <c r="J625" s="72"/>
      <c r="K625" s="72"/>
      <c r="L625" s="72"/>
      <c r="M625" s="72"/>
      <c r="N625" s="72"/>
      <c r="O625" s="72"/>
      <c r="P625" s="72"/>
      <c r="Q625" s="72">
        <f t="shared" si="122"/>
        <v>9</v>
      </c>
      <c r="R625" s="72"/>
      <c r="S625" s="22"/>
      <c r="T625" s="22"/>
    </row>
    <row r="626" customFormat="1" ht="32" customHeight="1" spans="1:20">
      <c r="A626" s="106" t="s">
        <v>2088</v>
      </c>
      <c r="B626" s="87" t="s">
        <v>832</v>
      </c>
      <c r="C626" s="21" t="s">
        <v>1593</v>
      </c>
      <c r="D626" s="72"/>
      <c r="E626" s="72"/>
      <c r="F626" s="72">
        <f t="shared" si="121"/>
        <v>76</v>
      </c>
      <c r="G626" s="72"/>
      <c r="H626" s="72">
        <v>76</v>
      </c>
      <c r="I626" s="72"/>
      <c r="J626" s="72"/>
      <c r="K626" s="72"/>
      <c r="L626" s="72"/>
      <c r="M626" s="72"/>
      <c r="N626" s="72"/>
      <c r="O626" s="72"/>
      <c r="P626" s="72"/>
      <c r="Q626" s="72">
        <f t="shared" si="122"/>
        <v>76</v>
      </c>
      <c r="R626" s="72"/>
      <c r="S626" s="119" t="s">
        <v>1594</v>
      </c>
      <c r="T626" s="22"/>
    </row>
    <row r="627" customFormat="1" ht="32" customHeight="1" spans="1:20">
      <c r="A627" s="80" t="s">
        <v>1216</v>
      </c>
      <c r="B627" s="80" t="s">
        <v>1216</v>
      </c>
      <c r="C627" s="81" t="s">
        <v>1595</v>
      </c>
      <c r="D627" s="82">
        <f t="shared" ref="D627:R627" si="123">SUM(D628:D635)</f>
        <v>5.6</v>
      </c>
      <c r="E627" s="82">
        <f t="shared" si="123"/>
        <v>0</v>
      </c>
      <c r="F627" s="82">
        <f t="shared" si="123"/>
        <v>7022.64</v>
      </c>
      <c r="G627" s="82">
        <f t="shared" si="123"/>
        <v>-0.56</v>
      </c>
      <c r="H627" s="82">
        <f t="shared" si="123"/>
        <v>10</v>
      </c>
      <c r="I627" s="82">
        <f t="shared" si="123"/>
        <v>0</v>
      </c>
      <c r="J627" s="82">
        <f t="shared" si="123"/>
        <v>0</v>
      </c>
      <c r="K627" s="82">
        <f t="shared" si="123"/>
        <v>6971</v>
      </c>
      <c r="L627" s="82">
        <f t="shared" si="123"/>
        <v>0</v>
      </c>
      <c r="M627" s="82">
        <f t="shared" si="123"/>
        <v>0</v>
      </c>
      <c r="N627" s="82">
        <f t="shared" si="123"/>
        <v>0</v>
      </c>
      <c r="O627" s="82">
        <f t="shared" si="123"/>
        <v>42.2</v>
      </c>
      <c r="P627" s="82">
        <f t="shared" si="123"/>
        <v>0</v>
      </c>
      <c r="Q627" s="82">
        <f t="shared" si="123"/>
        <v>7028.24</v>
      </c>
      <c r="R627" s="82">
        <f t="shared" si="123"/>
        <v>0</v>
      </c>
      <c r="S627" s="97"/>
      <c r="T627" s="97"/>
    </row>
    <row r="628" customFormat="1" ht="32" customHeight="1" spans="1:20">
      <c r="A628" s="19" t="s">
        <v>281</v>
      </c>
      <c r="B628" s="19" t="s">
        <v>834</v>
      </c>
      <c r="C628" s="21" t="s">
        <v>1306</v>
      </c>
      <c r="D628" s="72"/>
      <c r="E628" s="72"/>
      <c r="F628" s="72">
        <f t="shared" ref="F628:F635" si="124">SUM(G628:P628)</f>
        <v>2.2</v>
      </c>
      <c r="G628" s="72"/>
      <c r="H628" s="72"/>
      <c r="I628" s="72"/>
      <c r="J628" s="72"/>
      <c r="K628" s="72"/>
      <c r="L628" s="72"/>
      <c r="M628" s="72"/>
      <c r="N628" s="72"/>
      <c r="O628" s="72">
        <v>2.2</v>
      </c>
      <c r="P628" s="72"/>
      <c r="Q628" s="72">
        <f t="shared" ref="Q628:Q635" si="125">D628+F628</f>
        <v>2.2</v>
      </c>
      <c r="R628" s="72"/>
      <c r="S628" s="22"/>
      <c r="T628" s="22"/>
    </row>
    <row r="629" customFormat="1" ht="32" customHeight="1" spans="1:20">
      <c r="A629" s="19" t="s">
        <v>529</v>
      </c>
      <c r="B629" s="19" t="s">
        <v>834</v>
      </c>
      <c r="C629" s="21" t="s">
        <v>1596</v>
      </c>
      <c r="D629" s="72">
        <v>5.6</v>
      </c>
      <c r="E629" s="72"/>
      <c r="F629" s="72">
        <f t="shared" si="124"/>
        <v>-0.56</v>
      </c>
      <c r="G629" s="72">
        <v>-0.56</v>
      </c>
      <c r="H629" s="72"/>
      <c r="I629" s="72"/>
      <c r="J629" s="72"/>
      <c r="K629" s="72"/>
      <c r="L629" s="72"/>
      <c r="M629" s="72"/>
      <c r="N629" s="72"/>
      <c r="O629" s="72"/>
      <c r="P629" s="72"/>
      <c r="Q629" s="72">
        <f t="shared" si="125"/>
        <v>5.04</v>
      </c>
      <c r="R629" s="72"/>
      <c r="S629" s="22"/>
      <c r="T629" s="22"/>
    </row>
    <row r="630" customFormat="1" ht="32" customHeight="1" spans="1:20">
      <c r="A630" s="106" t="s">
        <v>551</v>
      </c>
      <c r="B630" s="87" t="s">
        <v>834</v>
      </c>
      <c r="C630" s="114" t="s">
        <v>1585</v>
      </c>
      <c r="D630" s="72"/>
      <c r="E630" s="72"/>
      <c r="F630" s="72">
        <f t="shared" si="124"/>
        <v>10</v>
      </c>
      <c r="G630" s="72"/>
      <c r="H630" s="72">
        <v>10</v>
      </c>
      <c r="I630" s="72"/>
      <c r="J630" s="72"/>
      <c r="K630" s="72"/>
      <c r="L630" s="72"/>
      <c r="M630" s="72"/>
      <c r="N630" s="72"/>
      <c r="O630" s="72"/>
      <c r="P630" s="72"/>
      <c r="Q630" s="72">
        <f t="shared" si="125"/>
        <v>10</v>
      </c>
      <c r="R630" s="72"/>
      <c r="S630" s="119" t="s">
        <v>1586</v>
      </c>
      <c r="T630" s="22"/>
    </row>
    <row r="631" s="4" customFormat="1" ht="32" customHeight="1" spans="1:20">
      <c r="A631" s="19" t="s">
        <v>685</v>
      </c>
      <c r="B631" s="87" t="s">
        <v>834</v>
      </c>
      <c r="C631" s="141" t="s">
        <v>1597</v>
      </c>
      <c r="D631" s="72"/>
      <c r="E631" s="72"/>
      <c r="F631" s="72">
        <f t="shared" si="124"/>
        <v>4820</v>
      </c>
      <c r="G631" s="72"/>
      <c r="H631" s="72"/>
      <c r="I631" s="72"/>
      <c r="J631" s="72"/>
      <c r="K631" s="72">
        <v>4820</v>
      </c>
      <c r="L631" s="72"/>
      <c r="M631" s="72"/>
      <c r="N631" s="72"/>
      <c r="O631" s="72"/>
      <c r="P631" s="72"/>
      <c r="Q631" s="72">
        <f t="shared" si="125"/>
        <v>4820</v>
      </c>
      <c r="R631" s="72"/>
      <c r="S631" s="127" t="s">
        <v>1598</v>
      </c>
      <c r="T631" s="127"/>
    </row>
    <row r="632" s="4" customFormat="1" ht="32" customHeight="1" spans="1:20">
      <c r="A632" s="19" t="s">
        <v>685</v>
      </c>
      <c r="B632" s="87" t="s">
        <v>834</v>
      </c>
      <c r="C632" s="141" t="s">
        <v>1599</v>
      </c>
      <c r="D632" s="72"/>
      <c r="E632" s="72"/>
      <c r="F632" s="72">
        <f t="shared" si="124"/>
        <v>2128</v>
      </c>
      <c r="G632" s="72"/>
      <c r="H632" s="72"/>
      <c r="I632" s="72"/>
      <c r="J632" s="72"/>
      <c r="K632" s="72">
        <v>2128</v>
      </c>
      <c r="L632" s="72"/>
      <c r="M632" s="72"/>
      <c r="N632" s="72"/>
      <c r="O632" s="72"/>
      <c r="P632" s="72"/>
      <c r="Q632" s="72">
        <f t="shared" si="125"/>
        <v>2128</v>
      </c>
      <c r="R632" s="72"/>
      <c r="S632" s="127" t="s">
        <v>1600</v>
      </c>
      <c r="T632" s="127"/>
    </row>
    <row r="633" s="4" customFormat="1" ht="32" customHeight="1" spans="1:20">
      <c r="A633" s="19" t="s">
        <v>2089</v>
      </c>
      <c r="B633" s="87" t="s">
        <v>834</v>
      </c>
      <c r="C633" s="141" t="s">
        <v>1723</v>
      </c>
      <c r="D633" s="72"/>
      <c r="E633" s="72"/>
      <c r="F633" s="72">
        <f t="shared" si="124"/>
        <v>20</v>
      </c>
      <c r="G633" s="72"/>
      <c r="H633" s="72"/>
      <c r="I633" s="72"/>
      <c r="J633" s="72"/>
      <c r="K633" s="72">
        <v>20</v>
      </c>
      <c r="L633" s="72"/>
      <c r="M633" s="72"/>
      <c r="N633" s="72"/>
      <c r="O633" s="72"/>
      <c r="P633" s="72"/>
      <c r="Q633" s="72">
        <f t="shared" si="125"/>
        <v>20</v>
      </c>
      <c r="R633" s="72"/>
      <c r="S633" s="127" t="s">
        <v>1724</v>
      </c>
      <c r="T633" s="127"/>
    </row>
    <row r="634" customFormat="1" ht="32" customHeight="1" spans="1:20">
      <c r="A634" s="87" t="s">
        <v>2089</v>
      </c>
      <c r="B634" s="87" t="s">
        <v>834</v>
      </c>
      <c r="C634" s="21" t="s">
        <v>1601</v>
      </c>
      <c r="D634" s="72"/>
      <c r="E634" s="72"/>
      <c r="F634" s="72">
        <f t="shared" si="124"/>
        <v>3</v>
      </c>
      <c r="G634" s="72"/>
      <c r="H634" s="72"/>
      <c r="I634" s="72"/>
      <c r="J634" s="72"/>
      <c r="K634" s="72">
        <v>3</v>
      </c>
      <c r="L634" s="72"/>
      <c r="M634" s="72"/>
      <c r="N634" s="72"/>
      <c r="O634" s="72"/>
      <c r="P634" s="72"/>
      <c r="Q634" s="72">
        <f t="shared" si="125"/>
        <v>3</v>
      </c>
      <c r="R634" s="72"/>
      <c r="S634" s="22" t="s">
        <v>1602</v>
      </c>
      <c r="T634" s="22"/>
    </row>
    <row r="635" customFormat="1" ht="32" customHeight="1" spans="1:20">
      <c r="A635" s="87" t="s">
        <v>2090</v>
      </c>
      <c r="B635" s="87" t="s">
        <v>834</v>
      </c>
      <c r="C635" s="21" t="s">
        <v>1407</v>
      </c>
      <c r="D635" s="72"/>
      <c r="E635" s="72"/>
      <c r="F635" s="72">
        <f t="shared" si="124"/>
        <v>40</v>
      </c>
      <c r="G635" s="72"/>
      <c r="H635" s="72"/>
      <c r="I635" s="72"/>
      <c r="J635" s="72"/>
      <c r="K635" s="72"/>
      <c r="L635" s="72"/>
      <c r="M635" s="72"/>
      <c r="N635" s="72"/>
      <c r="O635" s="72">
        <v>40</v>
      </c>
      <c r="P635" s="72"/>
      <c r="Q635" s="72">
        <f t="shared" si="125"/>
        <v>40</v>
      </c>
      <c r="R635" s="72"/>
      <c r="S635" s="22"/>
      <c r="T635" s="22"/>
    </row>
    <row r="636" customFormat="1" ht="32" customHeight="1" spans="1:20">
      <c r="A636" s="80" t="s">
        <v>1216</v>
      </c>
      <c r="B636" s="80" t="s">
        <v>1216</v>
      </c>
      <c r="C636" s="81" t="s">
        <v>1603</v>
      </c>
      <c r="D636" s="82">
        <f t="shared" ref="D636:R636" si="126">SUM(D637:D652)</f>
        <v>4891.2</v>
      </c>
      <c r="E636" s="82">
        <f t="shared" si="126"/>
        <v>49</v>
      </c>
      <c r="F636" s="82">
        <f t="shared" si="126"/>
        <v>515.5361</v>
      </c>
      <c r="G636" s="82">
        <f t="shared" si="126"/>
        <v>-30.1</v>
      </c>
      <c r="H636" s="82">
        <f t="shared" si="126"/>
        <v>0</v>
      </c>
      <c r="I636" s="82">
        <f t="shared" si="126"/>
        <v>0</v>
      </c>
      <c r="J636" s="82">
        <f t="shared" si="126"/>
        <v>29.1793</v>
      </c>
      <c r="K636" s="82">
        <f t="shared" si="126"/>
        <v>898.5</v>
      </c>
      <c r="L636" s="82">
        <f t="shared" si="126"/>
        <v>0</v>
      </c>
      <c r="M636" s="82">
        <f t="shared" si="126"/>
        <v>-898.5</v>
      </c>
      <c r="N636" s="82">
        <f t="shared" si="126"/>
        <v>168.5</v>
      </c>
      <c r="O636" s="82">
        <f t="shared" si="126"/>
        <v>347.9568</v>
      </c>
      <c r="P636" s="82">
        <f t="shared" si="126"/>
        <v>0</v>
      </c>
      <c r="Q636" s="82">
        <f t="shared" si="126"/>
        <v>5406.7361</v>
      </c>
      <c r="R636" s="82">
        <f t="shared" si="126"/>
        <v>49</v>
      </c>
      <c r="S636" s="97"/>
      <c r="T636" s="97"/>
    </row>
    <row r="637" customFormat="1" ht="32" customHeight="1" spans="1:20">
      <c r="A637" s="19" t="s">
        <v>462</v>
      </c>
      <c r="B637" s="19" t="s">
        <v>836</v>
      </c>
      <c r="C637" s="21" t="s">
        <v>1604</v>
      </c>
      <c r="D637" s="72"/>
      <c r="E637" s="72"/>
      <c r="F637" s="72">
        <f t="shared" ref="F637:F652" si="127">SUM(G637:P637)</f>
        <v>332.9568</v>
      </c>
      <c r="G637" s="72"/>
      <c r="H637" s="72"/>
      <c r="I637" s="72"/>
      <c r="J637" s="72"/>
      <c r="K637" s="72"/>
      <c r="L637" s="72"/>
      <c r="M637" s="72"/>
      <c r="N637" s="72"/>
      <c r="O637" s="72">
        <f>303.9568+29</f>
        <v>332.9568</v>
      </c>
      <c r="P637" s="72"/>
      <c r="Q637" s="72">
        <f t="shared" ref="Q637:Q652" si="128">D637+F637</f>
        <v>332.9568</v>
      </c>
      <c r="R637" s="72"/>
      <c r="S637" s="22"/>
      <c r="T637" s="22"/>
    </row>
    <row r="638" customFormat="1" ht="32" customHeight="1" spans="1:20">
      <c r="A638" s="19" t="s">
        <v>531</v>
      </c>
      <c r="B638" s="19" t="s">
        <v>836</v>
      </c>
      <c r="C638" s="21" t="s">
        <v>2091</v>
      </c>
      <c r="D638" s="72">
        <v>30.5</v>
      </c>
      <c r="E638" s="72"/>
      <c r="F638" s="72">
        <f t="shared" si="127"/>
        <v>0</v>
      </c>
      <c r="G638" s="72"/>
      <c r="H638" s="72"/>
      <c r="I638" s="72"/>
      <c r="J638" s="72"/>
      <c r="K638" s="72"/>
      <c r="L638" s="72"/>
      <c r="M638" s="72"/>
      <c r="N638" s="72"/>
      <c r="O638" s="72"/>
      <c r="P638" s="72"/>
      <c r="Q638" s="72">
        <f t="shared" si="128"/>
        <v>30.5</v>
      </c>
      <c r="R638" s="72"/>
      <c r="S638" s="22"/>
      <c r="T638" s="22"/>
    </row>
    <row r="639" customFormat="1" ht="32" customHeight="1" spans="1:20">
      <c r="A639" s="19" t="s">
        <v>531</v>
      </c>
      <c r="B639" s="19" t="s">
        <v>836</v>
      </c>
      <c r="C639" s="21" t="s">
        <v>2092</v>
      </c>
      <c r="D639" s="72">
        <v>23</v>
      </c>
      <c r="E639" s="72"/>
      <c r="F639" s="72">
        <f t="shared" si="127"/>
        <v>0</v>
      </c>
      <c r="G639" s="72"/>
      <c r="H639" s="72"/>
      <c r="I639" s="72"/>
      <c r="J639" s="72"/>
      <c r="K639" s="72"/>
      <c r="L639" s="72"/>
      <c r="M639" s="72"/>
      <c r="N639" s="72"/>
      <c r="O639" s="72"/>
      <c r="P639" s="72"/>
      <c r="Q639" s="72">
        <f t="shared" si="128"/>
        <v>23</v>
      </c>
      <c r="R639" s="72"/>
      <c r="S639" s="22"/>
      <c r="T639" s="22"/>
    </row>
    <row r="640" s="60" customFormat="1" ht="32" customHeight="1" spans="1:20">
      <c r="A640" s="19" t="s">
        <v>531</v>
      </c>
      <c r="B640" s="19" t="s">
        <v>836</v>
      </c>
      <c r="C640" s="21" t="s">
        <v>2093</v>
      </c>
      <c r="D640" s="85">
        <v>100</v>
      </c>
      <c r="E640" s="72"/>
      <c r="F640" s="72">
        <f t="shared" si="127"/>
        <v>0</v>
      </c>
      <c r="G640" s="72"/>
      <c r="H640" s="72"/>
      <c r="I640" s="72"/>
      <c r="J640" s="72"/>
      <c r="K640" s="72"/>
      <c r="L640" s="72"/>
      <c r="M640" s="72"/>
      <c r="N640" s="72"/>
      <c r="O640" s="72"/>
      <c r="P640" s="72"/>
      <c r="Q640" s="72">
        <f t="shared" si="128"/>
        <v>100</v>
      </c>
      <c r="R640" s="72"/>
      <c r="S640" s="22"/>
      <c r="T640" s="22"/>
    </row>
    <row r="641" s="60" customFormat="1" ht="32" customHeight="1" spans="1:20">
      <c r="A641" s="19" t="s">
        <v>531</v>
      </c>
      <c r="B641" s="19" t="s">
        <v>836</v>
      </c>
      <c r="C641" s="21" t="s">
        <v>2094</v>
      </c>
      <c r="D641" s="72">
        <v>49</v>
      </c>
      <c r="E641" s="72">
        <v>49</v>
      </c>
      <c r="F641" s="72">
        <f t="shared" si="127"/>
        <v>0</v>
      </c>
      <c r="G641" s="72"/>
      <c r="H641" s="72"/>
      <c r="I641" s="72"/>
      <c r="J641" s="72"/>
      <c r="K641" s="72"/>
      <c r="L641" s="72"/>
      <c r="M641" s="72"/>
      <c r="N641" s="72"/>
      <c r="O641" s="72"/>
      <c r="P641" s="72"/>
      <c r="Q641" s="72">
        <f t="shared" si="128"/>
        <v>49</v>
      </c>
      <c r="R641" s="72">
        <v>49</v>
      </c>
      <c r="S641" s="22"/>
      <c r="T641" s="22"/>
    </row>
    <row r="642" customFormat="1" ht="32" customHeight="1" spans="1:20">
      <c r="A642" s="19" t="s">
        <v>531</v>
      </c>
      <c r="B642" s="19" t="s">
        <v>836</v>
      </c>
      <c r="C642" s="21" t="s">
        <v>972</v>
      </c>
      <c r="D642" s="72"/>
      <c r="E642" s="72"/>
      <c r="F642" s="72">
        <f t="shared" si="127"/>
        <v>29.1793</v>
      </c>
      <c r="G642" s="72"/>
      <c r="H642" s="72"/>
      <c r="I642" s="72"/>
      <c r="J642" s="72">
        <v>29.1793</v>
      </c>
      <c r="K642" s="72"/>
      <c r="L642" s="72"/>
      <c r="M642" s="72"/>
      <c r="N642" s="72"/>
      <c r="O642" s="72"/>
      <c r="P642" s="72"/>
      <c r="Q642" s="72">
        <f t="shared" si="128"/>
        <v>29.1793</v>
      </c>
      <c r="R642" s="72"/>
      <c r="S642" s="22"/>
      <c r="T642" s="22"/>
    </row>
    <row r="643" s="59" customFormat="1" ht="32" customHeight="1" spans="1:20">
      <c r="A643" s="19" t="s">
        <v>531</v>
      </c>
      <c r="B643" s="19" t="s">
        <v>836</v>
      </c>
      <c r="C643" s="21" t="s">
        <v>2095</v>
      </c>
      <c r="D643" s="72">
        <v>160</v>
      </c>
      <c r="E643" s="72"/>
      <c r="F643" s="72">
        <f t="shared" si="127"/>
        <v>0</v>
      </c>
      <c r="G643" s="72"/>
      <c r="H643" s="72"/>
      <c r="I643" s="72"/>
      <c r="J643" s="72"/>
      <c r="K643" s="72"/>
      <c r="L643" s="72"/>
      <c r="M643" s="72"/>
      <c r="N643" s="72"/>
      <c r="O643" s="72"/>
      <c r="P643" s="72"/>
      <c r="Q643" s="72">
        <f t="shared" si="128"/>
        <v>160</v>
      </c>
      <c r="R643" s="72"/>
      <c r="S643" s="22"/>
      <c r="T643" s="22"/>
    </row>
    <row r="644" customFormat="1" ht="32" customHeight="1" spans="1:20">
      <c r="A644" s="19" t="s">
        <v>531</v>
      </c>
      <c r="B644" s="19" t="s">
        <v>836</v>
      </c>
      <c r="C644" s="21" t="s">
        <v>2096</v>
      </c>
      <c r="D644" s="72">
        <v>16.7</v>
      </c>
      <c r="E644" s="72"/>
      <c r="F644" s="72">
        <f t="shared" si="127"/>
        <v>0</v>
      </c>
      <c r="G644" s="72"/>
      <c r="H644" s="72"/>
      <c r="I644" s="72"/>
      <c r="J644" s="72"/>
      <c r="K644" s="72"/>
      <c r="L644" s="72"/>
      <c r="M644" s="72"/>
      <c r="N644" s="72"/>
      <c r="O644" s="72"/>
      <c r="P644" s="72"/>
      <c r="Q644" s="72">
        <f t="shared" si="128"/>
        <v>16.7</v>
      </c>
      <c r="R644" s="72"/>
      <c r="S644" s="22"/>
      <c r="T644" s="22"/>
    </row>
    <row r="645" customFormat="1" ht="32" customHeight="1" spans="1:20">
      <c r="A645" s="19" t="s">
        <v>531</v>
      </c>
      <c r="B645" s="19" t="s">
        <v>836</v>
      </c>
      <c r="C645" s="21" t="s">
        <v>2097</v>
      </c>
      <c r="D645" s="72">
        <v>183</v>
      </c>
      <c r="E645" s="72"/>
      <c r="F645" s="72">
        <f t="shared" si="127"/>
        <v>0</v>
      </c>
      <c r="G645" s="72"/>
      <c r="H645" s="72"/>
      <c r="I645" s="72"/>
      <c r="J645" s="72"/>
      <c r="K645" s="72"/>
      <c r="L645" s="72"/>
      <c r="M645" s="72"/>
      <c r="N645" s="72"/>
      <c r="O645" s="72"/>
      <c r="P645" s="72"/>
      <c r="Q645" s="72">
        <f t="shared" si="128"/>
        <v>183</v>
      </c>
      <c r="R645" s="72"/>
      <c r="S645" s="22"/>
      <c r="T645" s="22"/>
    </row>
    <row r="646" customFormat="1" ht="32" customHeight="1" spans="1:20">
      <c r="A646" s="19" t="s">
        <v>531</v>
      </c>
      <c r="B646" s="19" t="s">
        <v>836</v>
      </c>
      <c r="C646" s="21" t="s">
        <v>1605</v>
      </c>
      <c r="D646" s="72"/>
      <c r="E646" s="72"/>
      <c r="F646" s="72">
        <f t="shared" si="127"/>
        <v>168.5</v>
      </c>
      <c r="G646" s="72"/>
      <c r="H646" s="72"/>
      <c r="I646" s="72"/>
      <c r="J646" s="72"/>
      <c r="K646" s="72"/>
      <c r="L646" s="72"/>
      <c r="M646" s="72"/>
      <c r="N646" s="72">
        <f>72.7+95.8</f>
        <v>168.5</v>
      </c>
      <c r="O646" s="72"/>
      <c r="P646" s="72"/>
      <c r="Q646" s="72">
        <f t="shared" si="128"/>
        <v>168.5</v>
      </c>
      <c r="R646" s="72"/>
      <c r="S646" s="22"/>
      <c r="T646" s="22"/>
    </row>
    <row r="647" customFormat="1" ht="32" customHeight="1" spans="1:20">
      <c r="A647" s="19" t="s">
        <v>547</v>
      </c>
      <c r="B647" s="19" t="s">
        <v>836</v>
      </c>
      <c r="C647" s="21" t="s">
        <v>2098</v>
      </c>
      <c r="D647" s="72">
        <v>3594</v>
      </c>
      <c r="E647" s="72"/>
      <c r="F647" s="72">
        <f t="shared" si="127"/>
        <v>0</v>
      </c>
      <c r="G647" s="72"/>
      <c r="H647" s="72"/>
      <c r="I647" s="72"/>
      <c r="J647" s="72"/>
      <c r="K647" s="72">
        <v>898.5</v>
      </c>
      <c r="L647" s="72"/>
      <c r="M647" s="72">
        <v>-898.5</v>
      </c>
      <c r="N647" s="72"/>
      <c r="O647" s="72"/>
      <c r="P647" s="72"/>
      <c r="Q647" s="72">
        <f t="shared" si="128"/>
        <v>3594</v>
      </c>
      <c r="R647" s="72"/>
      <c r="S647" s="22" t="s">
        <v>1259</v>
      </c>
      <c r="T647" s="22"/>
    </row>
    <row r="648" customFormat="1" ht="32" customHeight="1" spans="1:20">
      <c r="A648" s="19" t="s">
        <v>547</v>
      </c>
      <c r="B648" s="19" t="s">
        <v>836</v>
      </c>
      <c r="C648" s="124" t="s">
        <v>1606</v>
      </c>
      <c r="D648" s="72">
        <v>360</v>
      </c>
      <c r="E648" s="72"/>
      <c r="F648" s="72">
        <f t="shared" si="127"/>
        <v>-160</v>
      </c>
      <c r="G648" s="72"/>
      <c r="H648" s="72"/>
      <c r="I648" s="72"/>
      <c r="J648" s="72"/>
      <c r="K648" s="72"/>
      <c r="L648" s="72"/>
      <c r="M648" s="72"/>
      <c r="N648" s="72"/>
      <c r="O648" s="72">
        <v>-160</v>
      </c>
      <c r="P648" s="72"/>
      <c r="Q648" s="72">
        <f t="shared" si="128"/>
        <v>200</v>
      </c>
      <c r="R648" s="72"/>
      <c r="S648" s="127"/>
      <c r="T648" s="127"/>
    </row>
    <row r="649" customFormat="1" ht="32" customHeight="1" spans="1:20">
      <c r="A649" s="19" t="s">
        <v>606</v>
      </c>
      <c r="B649" s="19" t="s">
        <v>836</v>
      </c>
      <c r="C649" s="124" t="s">
        <v>1606</v>
      </c>
      <c r="D649" s="72"/>
      <c r="E649" s="72"/>
      <c r="F649" s="72">
        <f t="shared" si="127"/>
        <v>160</v>
      </c>
      <c r="G649" s="72"/>
      <c r="H649" s="72"/>
      <c r="I649" s="72"/>
      <c r="J649" s="72"/>
      <c r="K649" s="72"/>
      <c r="L649" s="72"/>
      <c r="M649" s="72"/>
      <c r="N649" s="72"/>
      <c r="O649" s="72">
        <v>160</v>
      </c>
      <c r="P649" s="72"/>
      <c r="Q649" s="72">
        <f t="shared" si="128"/>
        <v>160</v>
      </c>
      <c r="R649" s="72"/>
      <c r="S649" s="127"/>
      <c r="T649" s="127"/>
    </row>
    <row r="650" customFormat="1" ht="32" customHeight="1" spans="1:20">
      <c r="A650" s="19" t="s">
        <v>547</v>
      </c>
      <c r="B650" s="19" t="s">
        <v>836</v>
      </c>
      <c r="C650" s="21" t="s">
        <v>1607</v>
      </c>
      <c r="D650" s="72">
        <v>355</v>
      </c>
      <c r="E650" s="72"/>
      <c r="F650" s="72">
        <f t="shared" si="127"/>
        <v>-30</v>
      </c>
      <c r="G650" s="72">
        <v>-30</v>
      </c>
      <c r="H650" s="72"/>
      <c r="I650" s="72"/>
      <c r="J650" s="72"/>
      <c r="K650" s="72"/>
      <c r="L650" s="72"/>
      <c r="M650" s="72"/>
      <c r="N650" s="72"/>
      <c r="O650" s="72"/>
      <c r="P650" s="72"/>
      <c r="Q650" s="72">
        <f t="shared" si="128"/>
        <v>325</v>
      </c>
      <c r="R650" s="72"/>
      <c r="S650" s="22"/>
      <c r="T650" s="22"/>
    </row>
    <row r="651" customFormat="1" ht="32" customHeight="1" spans="1:20">
      <c r="A651" s="19" t="s">
        <v>547</v>
      </c>
      <c r="B651" s="19" t="s">
        <v>836</v>
      </c>
      <c r="C651" s="21" t="s">
        <v>1608</v>
      </c>
      <c r="D651" s="72">
        <v>20</v>
      </c>
      <c r="E651" s="72"/>
      <c r="F651" s="72">
        <f t="shared" si="127"/>
        <v>-0.1</v>
      </c>
      <c r="G651" s="72">
        <v>-0.1</v>
      </c>
      <c r="H651" s="72"/>
      <c r="I651" s="72"/>
      <c r="J651" s="72"/>
      <c r="K651" s="72"/>
      <c r="L651" s="72"/>
      <c r="M651" s="72"/>
      <c r="N651" s="72"/>
      <c r="O651" s="72"/>
      <c r="P651" s="72"/>
      <c r="Q651" s="72">
        <f t="shared" si="128"/>
        <v>19.9</v>
      </c>
      <c r="R651" s="72"/>
      <c r="S651" s="22"/>
      <c r="T651" s="22"/>
    </row>
    <row r="652" customFormat="1" ht="32" customHeight="1" spans="1:20">
      <c r="A652" s="87" t="s">
        <v>2090</v>
      </c>
      <c r="B652" s="87" t="s">
        <v>836</v>
      </c>
      <c r="C652" s="21" t="s">
        <v>1407</v>
      </c>
      <c r="D652" s="72"/>
      <c r="E652" s="72"/>
      <c r="F652" s="72">
        <f t="shared" si="127"/>
        <v>15</v>
      </c>
      <c r="G652" s="72"/>
      <c r="H652" s="72"/>
      <c r="I652" s="72"/>
      <c r="J652" s="72"/>
      <c r="K652" s="72"/>
      <c r="L652" s="72"/>
      <c r="M652" s="72"/>
      <c r="N652" s="72"/>
      <c r="O652" s="72">
        <v>15</v>
      </c>
      <c r="P652" s="72"/>
      <c r="Q652" s="72">
        <f t="shared" si="128"/>
        <v>15</v>
      </c>
      <c r="R652" s="72"/>
      <c r="S652" s="22"/>
      <c r="T652" s="22"/>
    </row>
    <row r="653" customFormat="1" ht="32" customHeight="1" spans="1:20">
      <c r="A653" s="80" t="s">
        <v>1216</v>
      </c>
      <c r="B653" s="80" t="s">
        <v>1216</v>
      </c>
      <c r="C653" s="81" t="s">
        <v>1609</v>
      </c>
      <c r="D653" s="82">
        <f t="shared" ref="D653:R653" si="129">SUM(D654:D666)</f>
        <v>483.6</v>
      </c>
      <c r="E653" s="82">
        <f t="shared" si="129"/>
        <v>0</v>
      </c>
      <c r="F653" s="82">
        <f t="shared" si="129"/>
        <v>-2.71</v>
      </c>
      <c r="G653" s="82">
        <f t="shared" si="129"/>
        <v>0</v>
      </c>
      <c r="H653" s="82">
        <f t="shared" si="129"/>
        <v>0</v>
      </c>
      <c r="I653" s="82">
        <f t="shared" si="129"/>
        <v>60</v>
      </c>
      <c r="J653" s="82">
        <f t="shared" si="129"/>
        <v>11.49</v>
      </c>
      <c r="K653" s="82">
        <f t="shared" si="129"/>
        <v>0</v>
      </c>
      <c r="L653" s="82">
        <f t="shared" si="129"/>
        <v>0</v>
      </c>
      <c r="M653" s="82">
        <f t="shared" si="129"/>
        <v>0</v>
      </c>
      <c r="N653" s="82">
        <f t="shared" si="129"/>
        <v>0</v>
      </c>
      <c r="O653" s="82">
        <f t="shared" si="129"/>
        <v>-74.2</v>
      </c>
      <c r="P653" s="82">
        <f t="shared" si="129"/>
        <v>0</v>
      </c>
      <c r="Q653" s="82">
        <f t="shared" si="129"/>
        <v>480.89</v>
      </c>
      <c r="R653" s="82">
        <f t="shared" si="129"/>
        <v>0</v>
      </c>
      <c r="S653" s="97"/>
      <c r="T653" s="97"/>
    </row>
    <row r="654" customFormat="1" ht="32" customHeight="1" spans="1:20">
      <c r="A654" s="19" t="s">
        <v>281</v>
      </c>
      <c r="B654" s="19" t="s">
        <v>838</v>
      </c>
      <c r="C654" s="21" t="s">
        <v>1306</v>
      </c>
      <c r="D654" s="72"/>
      <c r="E654" s="72"/>
      <c r="F654" s="72">
        <f t="shared" ref="F654:F666" si="130">SUM(G654:P654)</f>
        <v>0.8</v>
      </c>
      <c r="G654" s="72"/>
      <c r="H654" s="72"/>
      <c r="I654" s="72"/>
      <c r="J654" s="72"/>
      <c r="K654" s="72"/>
      <c r="L654" s="72"/>
      <c r="M654" s="72"/>
      <c r="N654" s="72"/>
      <c r="O654" s="72">
        <v>0.8</v>
      </c>
      <c r="P654" s="72"/>
      <c r="Q654" s="72">
        <f t="shared" ref="Q654:Q666" si="131">D654+F654</f>
        <v>0.8</v>
      </c>
      <c r="R654" s="72"/>
      <c r="S654" s="22"/>
      <c r="T654" s="22"/>
    </row>
    <row r="655" customFormat="1" ht="32" customHeight="1" spans="1:20">
      <c r="A655" s="19" t="s">
        <v>693</v>
      </c>
      <c r="B655" s="19" t="s">
        <v>838</v>
      </c>
      <c r="C655" s="21" t="s">
        <v>2099</v>
      </c>
      <c r="D655" s="72">
        <v>13.6</v>
      </c>
      <c r="E655" s="72"/>
      <c r="F655" s="72">
        <f t="shared" si="130"/>
        <v>0</v>
      </c>
      <c r="G655" s="72"/>
      <c r="H655" s="72"/>
      <c r="I655" s="72"/>
      <c r="J655" s="72"/>
      <c r="K655" s="72"/>
      <c r="L655" s="72"/>
      <c r="M655" s="72"/>
      <c r="N655" s="72"/>
      <c r="O655" s="72"/>
      <c r="P655" s="72"/>
      <c r="Q655" s="72">
        <f t="shared" si="131"/>
        <v>13.6</v>
      </c>
      <c r="R655" s="72"/>
      <c r="S655" s="22"/>
      <c r="T655" s="22"/>
    </row>
    <row r="656" customFormat="1" ht="32" customHeight="1" spans="1:20">
      <c r="A656" s="19" t="s">
        <v>693</v>
      </c>
      <c r="B656" s="19" t="s">
        <v>838</v>
      </c>
      <c r="C656" s="21" t="s">
        <v>1610</v>
      </c>
      <c r="D656" s="72"/>
      <c r="E656" s="72"/>
      <c r="F656" s="72">
        <f t="shared" si="130"/>
        <v>8</v>
      </c>
      <c r="G656" s="72"/>
      <c r="H656" s="72"/>
      <c r="I656" s="72"/>
      <c r="J656" s="72">
        <v>8</v>
      </c>
      <c r="K656" s="72"/>
      <c r="L656" s="72"/>
      <c r="M656" s="72"/>
      <c r="N656" s="72"/>
      <c r="O656" s="72"/>
      <c r="P656" s="72"/>
      <c r="Q656" s="72">
        <f t="shared" si="131"/>
        <v>8</v>
      </c>
      <c r="R656" s="72"/>
      <c r="S656" s="22"/>
      <c r="T656" s="22"/>
    </row>
    <row r="657" customFormat="1" ht="32" customHeight="1" spans="1:20">
      <c r="A657" s="19" t="s">
        <v>693</v>
      </c>
      <c r="B657" s="19" t="s">
        <v>838</v>
      </c>
      <c r="C657" s="21" t="s">
        <v>1036</v>
      </c>
      <c r="D657" s="72"/>
      <c r="E657" s="72"/>
      <c r="F657" s="72">
        <f t="shared" si="130"/>
        <v>3.49</v>
      </c>
      <c r="G657" s="72"/>
      <c r="H657" s="72"/>
      <c r="I657" s="72"/>
      <c r="J657" s="72">
        <v>3.49</v>
      </c>
      <c r="K657" s="72"/>
      <c r="L657" s="72"/>
      <c r="M657" s="72"/>
      <c r="N657" s="72"/>
      <c r="O657" s="72"/>
      <c r="P657" s="72"/>
      <c r="Q657" s="72">
        <f t="shared" si="131"/>
        <v>3.49</v>
      </c>
      <c r="R657" s="72"/>
      <c r="S657" s="22"/>
      <c r="T657" s="22"/>
    </row>
    <row r="658" customFormat="1" ht="32" customHeight="1" spans="1:20">
      <c r="A658" s="19" t="s">
        <v>693</v>
      </c>
      <c r="B658" s="19" t="s">
        <v>838</v>
      </c>
      <c r="C658" s="21" t="s">
        <v>1424</v>
      </c>
      <c r="D658" s="72">
        <v>2</v>
      </c>
      <c r="E658" s="72"/>
      <c r="F658" s="72">
        <f t="shared" si="130"/>
        <v>0</v>
      </c>
      <c r="G658" s="72"/>
      <c r="H658" s="72"/>
      <c r="I658" s="72"/>
      <c r="J658" s="72"/>
      <c r="K658" s="72"/>
      <c r="L658" s="72"/>
      <c r="M658" s="72"/>
      <c r="N658" s="72"/>
      <c r="O658" s="72"/>
      <c r="P658" s="72"/>
      <c r="Q658" s="72">
        <f t="shared" si="131"/>
        <v>2</v>
      </c>
      <c r="R658" s="72"/>
      <c r="S658" s="22"/>
      <c r="T658" s="22"/>
    </row>
    <row r="659" customFormat="1" ht="32" customHeight="1" spans="1:20">
      <c r="A659" s="19" t="s">
        <v>2090</v>
      </c>
      <c r="B659" s="19" t="s">
        <v>838</v>
      </c>
      <c r="C659" s="21" t="s">
        <v>1407</v>
      </c>
      <c r="D659" s="72">
        <v>200</v>
      </c>
      <c r="E659" s="72"/>
      <c r="F659" s="72">
        <f t="shared" si="130"/>
        <v>-75</v>
      </c>
      <c r="G659" s="72"/>
      <c r="H659" s="72"/>
      <c r="I659" s="72"/>
      <c r="J659" s="72"/>
      <c r="K659" s="72"/>
      <c r="L659" s="72"/>
      <c r="M659" s="72"/>
      <c r="N659" s="72"/>
      <c r="O659" s="72">
        <v>-75</v>
      </c>
      <c r="P659" s="72"/>
      <c r="Q659" s="72">
        <f t="shared" si="131"/>
        <v>125</v>
      </c>
      <c r="R659" s="72"/>
      <c r="S659" s="22"/>
      <c r="T659" s="22"/>
    </row>
    <row r="660" s="60" customFormat="1" ht="32" customHeight="1" spans="1:20">
      <c r="A660" s="19" t="s">
        <v>695</v>
      </c>
      <c r="B660" s="19" t="s">
        <v>838</v>
      </c>
      <c r="C660" s="21" t="s">
        <v>2100</v>
      </c>
      <c r="D660" s="72">
        <v>133</v>
      </c>
      <c r="E660" s="72"/>
      <c r="F660" s="72">
        <f t="shared" si="130"/>
        <v>0</v>
      </c>
      <c r="G660" s="72"/>
      <c r="H660" s="72"/>
      <c r="I660" s="72"/>
      <c r="J660" s="72"/>
      <c r="K660" s="72"/>
      <c r="L660" s="72"/>
      <c r="M660" s="72"/>
      <c r="N660" s="72"/>
      <c r="O660" s="72"/>
      <c r="P660" s="72"/>
      <c r="Q660" s="72">
        <f t="shared" si="131"/>
        <v>133</v>
      </c>
      <c r="R660" s="72"/>
      <c r="S660" s="22"/>
      <c r="T660" s="22"/>
    </row>
    <row r="661" customFormat="1" ht="32" customHeight="1" spans="1:20">
      <c r="A661" s="19" t="s">
        <v>695</v>
      </c>
      <c r="B661" s="19" t="s">
        <v>838</v>
      </c>
      <c r="C661" s="21" t="s">
        <v>2101</v>
      </c>
      <c r="D661" s="72">
        <v>48</v>
      </c>
      <c r="E661" s="72"/>
      <c r="F661" s="72">
        <f t="shared" si="130"/>
        <v>0</v>
      </c>
      <c r="G661" s="72"/>
      <c r="H661" s="72"/>
      <c r="I661" s="72"/>
      <c r="J661" s="72"/>
      <c r="K661" s="72"/>
      <c r="L661" s="72"/>
      <c r="M661" s="72"/>
      <c r="N661" s="72"/>
      <c r="O661" s="72"/>
      <c r="P661" s="72"/>
      <c r="Q661" s="72">
        <f t="shared" si="131"/>
        <v>48</v>
      </c>
      <c r="R661" s="72"/>
      <c r="S661" s="22"/>
      <c r="T661" s="22"/>
    </row>
    <row r="662" customFormat="1" ht="32" customHeight="1" spans="1:20">
      <c r="A662" s="19" t="s">
        <v>697</v>
      </c>
      <c r="B662" s="19" t="s">
        <v>838</v>
      </c>
      <c r="C662" s="21" t="s">
        <v>1986</v>
      </c>
      <c r="D662" s="72">
        <v>20</v>
      </c>
      <c r="E662" s="72"/>
      <c r="F662" s="72">
        <f t="shared" si="130"/>
        <v>0</v>
      </c>
      <c r="G662" s="72"/>
      <c r="H662" s="72"/>
      <c r="I662" s="72"/>
      <c r="J662" s="72"/>
      <c r="K662" s="72"/>
      <c r="L662" s="72"/>
      <c r="M662" s="72"/>
      <c r="N662" s="72"/>
      <c r="O662" s="72"/>
      <c r="P662" s="72"/>
      <c r="Q662" s="72">
        <f t="shared" si="131"/>
        <v>20</v>
      </c>
      <c r="R662" s="72"/>
      <c r="S662" s="22"/>
      <c r="T662" s="22"/>
    </row>
    <row r="663" customFormat="1" ht="32" customHeight="1" spans="1:20">
      <c r="A663" s="19" t="s">
        <v>699</v>
      </c>
      <c r="B663" s="19" t="s">
        <v>838</v>
      </c>
      <c r="C663" s="21" t="s">
        <v>2102</v>
      </c>
      <c r="D663" s="72">
        <v>47</v>
      </c>
      <c r="E663" s="72"/>
      <c r="F663" s="72">
        <f t="shared" si="130"/>
        <v>0</v>
      </c>
      <c r="G663" s="72"/>
      <c r="H663" s="72"/>
      <c r="I663" s="72"/>
      <c r="J663" s="72"/>
      <c r="K663" s="72"/>
      <c r="L663" s="72"/>
      <c r="M663" s="72"/>
      <c r="N663" s="72"/>
      <c r="O663" s="72"/>
      <c r="P663" s="72"/>
      <c r="Q663" s="72">
        <f t="shared" si="131"/>
        <v>47</v>
      </c>
      <c r="R663" s="72"/>
      <c r="S663" s="22"/>
      <c r="T663" s="22"/>
    </row>
    <row r="664" customFormat="1" ht="32" customHeight="1" spans="1:20">
      <c r="A664" s="19" t="s">
        <v>699</v>
      </c>
      <c r="B664" s="19" t="s">
        <v>838</v>
      </c>
      <c r="C664" s="21" t="s">
        <v>2103</v>
      </c>
      <c r="D664" s="72">
        <v>20</v>
      </c>
      <c r="E664" s="72"/>
      <c r="F664" s="72">
        <f t="shared" si="130"/>
        <v>0</v>
      </c>
      <c r="G664" s="72"/>
      <c r="H664" s="72"/>
      <c r="I664" s="72"/>
      <c r="J664" s="72"/>
      <c r="K664" s="72"/>
      <c r="L664" s="72"/>
      <c r="M664" s="72"/>
      <c r="N664" s="72"/>
      <c r="O664" s="72"/>
      <c r="P664" s="72"/>
      <c r="Q664" s="72">
        <f t="shared" si="131"/>
        <v>20</v>
      </c>
      <c r="R664" s="72"/>
      <c r="S664" s="22"/>
      <c r="T664" s="22"/>
    </row>
    <row r="665" customFormat="1" ht="32" customHeight="1" spans="1:20">
      <c r="A665" s="19" t="s">
        <v>701</v>
      </c>
      <c r="B665" s="19" t="s">
        <v>838</v>
      </c>
      <c r="C665" s="21" t="s">
        <v>1611</v>
      </c>
      <c r="D665" s="72"/>
      <c r="E665" s="72"/>
      <c r="F665" s="72">
        <f t="shared" si="130"/>
        <v>50</v>
      </c>
      <c r="G665" s="72"/>
      <c r="H665" s="72"/>
      <c r="I665" s="72">
        <v>50</v>
      </c>
      <c r="J665" s="72"/>
      <c r="K665" s="72"/>
      <c r="L665" s="72"/>
      <c r="M665" s="72"/>
      <c r="N665" s="72"/>
      <c r="O665" s="72"/>
      <c r="P665" s="72"/>
      <c r="Q665" s="72">
        <f t="shared" si="131"/>
        <v>50</v>
      </c>
      <c r="R665" s="72"/>
      <c r="S665" s="22"/>
      <c r="T665" s="22"/>
    </row>
    <row r="666" customFormat="1" ht="32" customHeight="1" spans="1:20">
      <c r="A666" s="19" t="s">
        <v>2104</v>
      </c>
      <c r="B666" s="19" t="s">
        <v>838</v>
      </c>
      <c r="C666" s="21" t="s">
        <v>1612</v>
      </c>
      <c r="D666" s="72"/>
      <c r="E666" s="72"/>
      <c r="F666" s="72">
        <f t="shared" si="130"/>
        <v>10</v>
      </c>
      <c r="G666" s="72"/>
      <c r="H666" s="72"/>
      <c r="I666" s="72">
        <v>10</v>
      </c>
      <c r="J666" s="72"/>
      <c r="K666" s="72"/>
      <c r="L666" s="72"/>
      <c r="M666" s="72"/>
      <c r="N666" s="72"/>
      <c r="O666" s="72"/>
      <c r="P666" s="72"/>
      <c r="Q666" s="72">
        <f t="shared" si="131"/>
        <v>10</v>
      </c>
      <c r="R666" s="72"/>
      <c r="S666" s="108"/>
      <c r="T666" s="108"/>
    </row>
    <row r="667" customFormat="1" ht="32" customHeight="1" spans="1:20">
      <c r="A667" s="80" t="s">
        <v>1216</v>
      </c>
      <c r="B667" s="80" t="s">
        <v>1216</v>
      </c>
      <c r="C667" s="81" t="s">
        <v>1613</v>
      </c>
      <c r="D667" s="82">
        <f t="shared" ref="D667:R667" si="132">SUM(D668:D680)</f>
        <v>239.82</v>
      </c>
      <c r="E667" s="82">
        <f t="shared" si="132"/>
        <v>0</v>
      </c>
      <c r="F667" s="82">
        <f t="shared" si="132"/>
        <v>5035.47</v>
      </c>
      <c r="G667" s="82">
        <f t="shared" si="132"/>
        <v>-24</v>
      </c>
      <c r="H667" s="82">
        <f t="shared" si="132"/>
        <v>0</v>
      </c>
      <c r="I667" s="82">
        <f t="shared" si="132"/>
        <v>0</v>
      </c>
      <c r="J667" s="82">
        <f t="shared" si="132"/>
        <v>50.67</v>
      </c>
      <c r="K667" s="82">
        <f t="shared" si="132"/>
        <v>5000</v>
      </c>
      <c r="L667" s="82">
        <f t="shared" si="132"/>
        <v>0</v>
      </c>
      <c r="M667" s="82">
        <f t="shared" si="132"/>
        <v>0</v>
      </c>
      <c r="N667" s="82">
        <f t="shared" si="132"/>
        <v>0</v>
      </c>
      <c r="O667" s="82">
        <f t="shared" si="132"/>
        <v>8.8</v>
      </c>
      <c r="P667" s="82">
        <f t="shared" si="132"/>
        <v>0</v>
      </c>
      <c r="Q667" s="82">
        <f t="shared" si="132"/>
        <v>5275.29</v>
      </c>
      <c r="R667" s="82">
        <f t="shared" si="132"/>
        <v>38.67</v>
      </c>
      <c r="S667" s="97"/>
      <c r="T667" s="97"/>
    </row>
    <row r="668" customFormat="1" ht="32" customHeight="1" spans="1:20">
      <c r="A668" s="19" t="s">
        <v>281</v>
      </c>
      <c r="B668" s="19" t="s">
        <v>840</v>
      </c>
      <c r="C668" s="21" t="s">
        <v>1306</v>
      </c>
      <c r="D668" s="72"/>
      <c r="E668" s="72"/>
      <c r="F668" s="72">
        <f t="shared" ref="F668:F680" si="133">SUM(G668:P668)</f>
        <v>8.8</v>
      </c>
      <c r="G668" s="72"/>
      <c r="H668" s="72"/>
      <c r="I668" s="72"/>
      <c r="J668" s="72"/>
      <c r="K668" s="72"/>
      <c r="L668" s="72"/>
      <c r="M668" s="72"/>
      <c r="N668" s="72"/>
      <c r="O668" s="72">
        <v>8.8</v>
      </c>
      <c r="P668" s="72"/>
      <c r="Q668" s="72">
        <f t="shared" ref="Q668:Q680" si="134">D668+F668</f>
        <v>8.8</v>
      </c>
      <c r="R668" s="72"/>
      <c r="S668" s="22"/>
      <c r="T668" s="22"/>
    </row>
    <row r="669" s="60" customFormat="1" ht="32" customHeight="1" spans="1:20">
      <c r="A669" s="19" t="s">
        <v>499</v>
      </c>
      <c r="B669" s="19" t="s">
        <v>840</v>
      </c>
      <c r="C669" s="21" t="s">
        <v>1610</v>
      </c>
      <c r="D669" s="72"/>
      <c r="E669" s="72"/>
      <c r="F669" s="72">
        <f t="shared" si="133"/>
        <v>12</v>
      </c>
      <c r="G669" s="72"/>
      <c r="H669" s="72"/>
      <c r="I669" s="72"/>
      <c r="J669" s="72">
        <v>12</v>
      </c>
      <c r="K669" s="72"/>
      <c r="L669" s="72"/>
      <c r="M669" s="72"/>
      <c r="N669" s="72"/>
      <c r="O669" s="72"/>
      <c r="P669" s="72"/>
      <c r="Q669" s="72">
        <f t="shared" si="134"/>
        <v>12</v>
      </c>
      <c r="R669" s="72"/>
      <c r="S669" s="22"/>
      <c r="T669" s="22"/>
    </row>
    <row r="670" s="60" customFormat="1" ht="32" customHeight="1" spans="1:20">
      <c r="A670" s="19" t="s">
        <v>499</v>
      </c>
      <c r="B670" s="19" t="s">
        <v>840</v>
      </c>
      <c r="C670" s="21" t="s">
        <v>1614</v>
      </c>
      <c r="D670" s="72">
        <v>8</v>
      </c>
      <c r="E670" s="72"/>
      <c r="F670" s="72">
        <f t="shared" si="133"/>
        <v>-2</v>
      </c>
      <c r="G670" s="72">
        <v>-2</v>
      </c>
      <c r="H670" s="72"/>
      <c r="I670" s="72"/>
      <c r="J670" s="72"/>
      <c r="K670" s="72"/>
      <c r="L670" s="72"/>
      <c r="M670" s="72"/>
      <c r="N670" s="72"/>
      <c r="O670" s="72"/>
      <c r="P670" s="72"/>
      <c r="Q670" s="72">
        <f t="shared" si="134"/>
        <v>6</v>
      </c>
      <c r="R670" s="72"/>
      <c r="S670" s="22"/>
      <c r="T670" s="22"/>
    </row>
    <row r="671" customFormat="1" ht="32" customHeight="1" spans="1:20">
      <c r="A671" s="19" t="s">
        <v>499</v>
      </c>
      <c r="B671" s="19" t="s">
        <v>840</v>
      </c>
      <c r="C671" s="21" t="s">
        <v>2105</v>
      </c>
      <c r="D671" s="72">
        <v>7.22</v>
      </c>
      <c r="E671" s="72"/>
      <c r="F671" s="72">
        <f t="shared" si="133"/>
        <v>0</v>
      </c>
      <c r="G671" s="72"/>
      <c r="H671" s="72"/>
      <c r="I671" s="72"/>
      <c r="J671" s="72"/>
      <c r="K671" s="72"/>
      <c r="L671" s="72"/>
      <c r="M671" s="72"/>
      <c r="N671" s="72"/>
      <c r="O671" s="72"/>
      <c r="P671" s="72"/>
      <c r="Q671" s="72">
        <f t="shared" si="134"/>
        <v>7.22</v>
      </c>
      <c r="R671" s="72"/>
      <c r="S671" s="108"/>
      <c r="T671" s="108"/>
    </row>
    <row r="672" customFormat="1" ht="32" customHeight="1" spans="1:20">
      <c r="A672" s="19" t="s">
        <v>499</v>
      </c>
      <c r="B672" s="19" t="s">
        <v>840</v>
      </c>
      <c r="C672" s="21" t="s">
        <v>1615</v>
      </c>
      <c r="D672" s="72">
        <v>12</v>
      </c>
      <c r="E672" s="72"/>
      <c r="F672" s="72">
        <f t="shared" si="133"/>
        <v>-2</v>
      </c>
      <c r="G672" s="72">
        <v>-2</v>
      </c>
      <c r="H672" s="72"/>
      <c r="I672" s="72"/>
      <c r="J672" s="72"/>
      <c r="K672" s="72"/>
      <c r="L672" s="72"/>
      <c r="M672" s="72"/>
      <c r="N672" s="72"/>
      <c r="O672" s="72"/>
      <c r="P672" s="72"/>
      <c r="Q672" s="72">
        <f t="shared" si="134"/>
        <v>10</v>
      </c>
      <c r="R672" s="72"/>
      <c r="S672" s="22"/>
      <c r="T672" s="22"/>
    </row>
    <row r="673" customFormat="1" ht="32" customHeight="1" spans="1:20">
      <c r="A673" s="19" t="s">
        <v>499</v>
      </c>
      <c r="B673" s="19" t="s">
        <v>840</v>
      </c>
      <c r="C673" s="21" t="s">
        <v>2106</v>
      </c>
      <c r="D673" s="72">
        <v>8</v>
      </c>
      <c r="E673" s="72"/>
      <c r="F673" s="72">
        <f t="shared" si="133"/>
        <v>0</v>
      </c>
      <c r="G673" s="72"/>
      <c r="H673" s="72"/>
      <c r="I673" s="72"/>
      <c r="J673" s="72"/>
      <c r="K673" s="72"/>
      <c r="L673" s="72"/>
      <c r="M673" s="72"/>
      <c r="N673" s="72"/>
      <c r="O673" s="72"/>
      <c r="P673" s="72"/>
      <c r="Q673" s="72">
        <f t="shared" si="134"/>
        <v>8</v>
      </c>
      <c r="R673" s="72"/>
      <c r="S673" s="22"/>
      <c r="T673" s="22"/>
    </row>
    <row r="674" customFormat="1" ht="32" customHeight="1" spans="1:20">
      <c r="A674" s="19" t="s">
        <v>499</v>
      </c>
      <c r="B674" s="19" t="s">
        <v>840</v>
      </c>
      <c r="C674" s="21" t="s">
        <v>1616</v>
      </c>
      <c r="D674" s="72">
        <v>8</v>
      </c>
      <c r="E674" s="72"/>
      <c r="F674" s="72">
        <f t="shared" si="133"/>
        <v>-1</v>
      </c>
      <c r="G674" s="72">
        <v>-1</v>
      </c>
      <c r="H674" s="72"/>
      <c r="I674" s="72"/>
      <c r="J674" s="72"/>
      <c r="K674" s="72"/>
      <c r="L674" s="72"/>
      <c r="M674" s="72"/>
      <c r="N674" s="72"/>
      <c r="O674" s="72"/>
      <c r="P674" s="72"/>
      <c r="Q674" s="72">
        <f t="shared" si="134"/>
        <v>7</v>
      </c>
      <c r="R674" s="72"/>
      <c r="S674" s="22"/>
      <c r="T674" s="22"/>
    </row>
    <row r="675" customFormat="1" ht="32" customHeight="1" spans="1:20">
      <c r="A675" s="19" t="s">
        <v>499</v>
      </c>
      <c r="B675" s="19" t="s">
        <v>840</v>
      </c>
      <c r="C675" s="21" t="s">
        <v>1617</v>
      </c>
      <c r="D675" s="72">
        <v>16</v>
      </c>
      <c r="E675" s="72"/>
      <c r="F675" s="72">
        <f t="shared" si="133"/>
        <v>-2</v>
      </c>
      <c r="G675" s="72">
        <v>-2</v>
      </c>
      <c r="H675" s="72"/>
      <c r="I675" s="72"/>
      <c r="J675" s="72"/>
      <c r="K675" s="72"/>
      <c r="L675" s="72"/>
      <c r="M675" s="72"/>
      <c r="N675" s="72"/>
      <c r="O675" s="72"/>
      <c r="P675" s="72"/>
      <c r="Q675" s="72">
        <f t="shared" si="134"/>
        <v>14</v>
      </c>
      <c r="R675" s="72"/>
      <c r="S675" s="22"/>
      <c r="T675" s="22"/>
    </row>
    <row r="676" customFormat="1" ht="32" customHeight="1" spans="1:20">
      <c r="A676" s="19" t="s">
        <v>499</v>
      </c>
      <c r="B676" s="19" t="s">
        <v>840</v>
      </c>
      <c r="C676" s="21" t="s">
        <v>1618</v>
      </c>
      <c r="D676" s="72">
        <v>7.6</v>
      </c>
      <c r="E676" s="72"/>
      <c r="F676" s="72">
        <f t="shared" si="133"/>
        <v>-7.6</v>
      </c>
      <c r="G676" s="72">
        <v>-7.6</v>
      </c>
      <c r="H676" s="72"/>
      <c r="I676" s="72"/>
      <c r="J676" s="72"/>
      <c r="K676" s="72"/>
      <c r="L676" s="72"/>
      <c r="M676" s="72"/>
      <c r="N676" s="72"/>
      <c r="O676" s="72"/>
      <c r="P676" s="72"/>
      <c r="Q676" s="72">
        <f t="shared" si="134"/>
        <v>0</v>
      </c>
      <c r="R676" s="72"/>
      <c r="S676" s="22"/>
      <c r="T676" s="22"/>
    </row>
    <row r="677" customFormat="1" ht="32" customHeight="1" spans="1:20">
      <c r="A677" s="19" t="s">
        <v>503</v>
      </c>
      <c r="B677" s="19" t="s">
        <v>840</v>
      </c>
      <c r="C677" s="21" t="s">
        <v>1619</v>
      </c>
      <c r="D677" s="72">
        <v>55</v>
      </c>
      <c r="E677" s="72"/>
      <c r="F677" s="72">
        <f t="shared" si="133"/>
        <v>-1.4</v>
      </c>
      <c r="G677" s="72">
        <v>-1.4</v>
      </c>
      <c r="H677" s="72"/>
      <c r="I677" s="72"/>
      <c r="J677" s="72"/>
      <c r="K677" s="72"/>
      <c r="L677" s="72"/>
      <c r="M677" s="72"/>
      <c r="N677" s="72"/>
      <c r="O677" s="72"/>
      <c r="P677" s="72"/>
      <c r="Q677" s="72">
        <f t="shared" si="134"/>
        <v>53.6</v>
      </c>
      <c r="R677" s="72"/>
      <c r="S677" s="22"/>
      <c r="T677" s="22"/>
    </row>
    <row r="678" customFormat="1" ht="32" customHeight="1" spans="1:20">
      <c r="A678" s="19" t="s">
        <v>503</v>
      </c>
      <c r="B678" s="19" t="s">
        <v>840</v>
      </c>
      <c r="C678" s="21" t="s">
        <v>1038</v>
      </c>
      <c r="D678" s="72"/>
      <c r="E678" s="72"/>
      <c r="F678" s="72">
        <f t="shared" si="133"/>
        <v>38.67</v>
      </c>
      <c r="G678" s="72">
        <v>0</v>
      </c>
      <c r="H678" s="72"/>
      <c r="I678" s="72"/>
      <c r="J678" s="72">
        <v>38.67</v>
      </c>
      <c r="K678" s="72"/>
      <c r="L678" s="72"/>
      <c r="M678" s="72"/>
      <c r="N678" s="72"/>
      <c r="O678" s="72"/>
      <c r="P678" s="72"/>
      <c r="Q678" s="72">
        <f t="shared" si="134"/>
        <v>38.67</v>
      </c>
      <c r="R678" s="72">
        <v>38.67</v>
      </c>
      <c r="S678" s="22"/>
      <c r="T678" s="22"/>
    </row>
    <row r="679" customFormat="1" ht="32" customHeight="1" spans="1:20">
      <c r="A679" s="19" t="s">
        <v>503</v>
      </c>
      <c r="B679" s="19" t="s">
        <v>840</v>
      </c>
      <c r="C679" s="21" t="s">
        <v>1622</v>
      </c>
      <c r="D679" s="72">
        <v>118</v>
      </c>
      <c r="E679" s="72"/>
      <c r="F679" s="72">
        <f t="shared" si="133"/>
        <v>-8</v>
      </c>
      <c r="G679" s="72">
        <v>-8</v>
      </c>
      <c r="H679" s="72"/>
      <c r="I679" s="72"/>
      <c r="J679" s="72"/>
      <c r="K679" s="72"/>
      <c r="L679" s="72"/>
      <c r="M679" s="72"/>
      <c r="N679" s="72"/>
      <c r="O679" s="72"/>
      <c r="P679" s="72"/>
      <c r="Q679" s="72">
        <f t="shared" si="134"/>
        <v>110</v>
      </c>
      <c r="R679" s="72"/>
      <c r="S679" s="22"/>
      <c r="T679" s="22"/>
    </row>
    <row r="680" customFormat="1" ht="32" customHeight="1" spans="1:20">
      <c r="A680" s="19" t="s">
        <v>507</v>
      </c>
      <c r="B680" s="19" t="s">
        <v>840</v>
      </c>
      <c r="C680" s="134" t="s">
        <v>1620</v>
      </c>
      <c r="D680" s="72"/>
      <c r="E680" s="72"/>
      <c r="F680" s="72">
        <f t="shared" si="133"/>
        <v>5000</v>
      </c>
      <c r="G680" s="72"/>
      <c r="H680" s="72"/>
      <c r="I680" s="72"/>
      <c r="J680" s="72"/>
      <c r="K680" s="72">
        <v>5000</v>
      </c>
      <c r="L680" s="72"/>
      <c r="M680" s="72"/>
      <c r="N680" s="72"/>
      <c r="O680" s="72"/>
      <c r="P680" s="72"/>
      <c r="Q680" s="72">
        <f t="shared" si="134"/>
        <v>5000</v>
      </c>
      <c r="R680" s="72"/>
      <c r="S680" s="127" t="s">
        <v>1621</v>
      </c>
      <c r="T680" s="127"/>
    </row>
    <row r="681" customFormat="1" ht="32" customHeight="1" spans="1:20">
      <c r="A681" s="80" t="s">
        <v>1216</v>
      </c>
      <c r="B681" s="80" t="s">
        <v>1216</v>
      </c>
      <c r="C681" s="81" t="s">
        <v>1623</v>
      </c>
      <c r="D681" s="82">
        <f t="shared" ref="D681:R681" si="135">SUM(D682:D690)</f>
        <v>704.49</v>
      </c>
      <c r="E681" s="82">
        <f t="shared" si="135"/>
        <v>630.78</v>
      </c>
      <c r="F681" s="82">
        <f t="shared" si="135"/>
        <v>6791.25</v>
      </c>
      <c r="G681" s="82">
        <f t="shared" si="135"/>
        <v>-223.15</v>
      </c>
      <c r="H681" s="82">
        <f t="shared" si="135"/>
        <v>160</v>
      </c>
      <c r="I681" s="82">
        <f t="shared" si="135"/>
        <v>0</v>
      </c>
      <c r="J681" s="82">
        <f t="shared" si="135"/>
        <v>6850</v>
      </c>
      <c r="K681" s="82">
        <f t="shared" si="135"/>
        <v>0</v>
      </c>
      <c r="L681" s="82">
        <f t="shared" si="135"/>
        <v>0</v>
      </c>
      <c r="M681" s="82">
        <f t="shared" si="135"/>
        <v>0</v>
      </c>
      <c r="N681" s="82">
        <f t="shared" si="135"/>
        <v>0</v>
      </c>
      <c r="O681" s="82">
        <f t="shared" si="135"/>
        <v>4.4</v>
      </c>
      <c r="P681" s="82">
        <f t="shared" si="135"/>
        <v>0</v>
      </c>
      <c r="Q681" s="82">
        <f t="shared" si="135"/>
        <v>7495.74</v>
      </c>
      <c r="R681" s="82">
        <f t="shared" si="135"/>
        <v>7265</v>
      </c>
      <c r="S681" s="97"/>
      <c r="T681" s="97"/>
    </row>
    <row r="682" customFormat="1" ht="32" customHeight="1" spans="1:20">
      <c r="A682" s="19" t="s">
        <v>281</v>
      </c>
      <c r="B682" s="19" t="s">
        <v>842</v>
      </c>
      <c r="C682" s="21" t="s">
        <v>1306</v>
      </c>
      <c r="D682" s="72"/>
      <c r="E682" s="72"/>
      <c r="F682" s="72">
        <f t="shared" ref="F682:F690" si="136">SUM(G682:P682)</f>
        <v>4.4</v>
      </c>
      <c r="G682" s="72"/>
      <c r="H682" s="72"/>
      <c r="I682" s="72"/>
      <c r="J682" s="72"/>
      <c r="K682" s="72"/>
      <c r="L682" s="72"/>
      <c r="M682" s="72"/>
      <c r="N682" s="72"/>
      <c r="O682" s="72">
        <v>4.4</v>
      </c>
      <c r="P682" s="72"/>
      <c r="Q682" s="72">
        <f t="shared" ref="Q682:Q690" si="137">D682+F682</f>
        <v>4.4</v>
      </c>
      <c r="R682" s="72"/>
      <c r="S682" s="22"/>
      <c r="T682" s="22"/>
    </row>
    <row r="683" customFormat="1" ht="32" customHeight="1" spans="1:20">
      <c r="A683" s="19" t="s">
        <v>537</v>
      </c>
      <c r="B683" s="19" t="s">
        <v>842</v>
      </c>
      <c r="C683" s="21" t="s">
        <v>1624</v>
      </c>
      <c r="D683" s="85">
        <v>45</v>
      </c>
      <c r="E683" s="85"/>
      <c r="F683" s="72">
        <f t="shared" si="136"/>
        <v>-7.37</v>
      </c>
      <c r="G683" s="72">
        <v>-7.37</v>
      </c>
      <c r="H683" s="72"/>
      <c r="I683" s="72"/>
      <c r="J683" s="72"/>
      <c r="K683" s="72"/>
      <c r="L683" s="72"/>
      <c r="M683" s="72"/>
      <c r="N683" s="72"/>
      <c r="O683" s="72"/>
      <c r="P683" s="72"/>
      <c r="Q683" s="72">
        <f t="shared" si="137"/>
        <v>37.63</v>
      </c>
      <c r="R683" s="72"/>
      <c r="S683" s="99"/>
      <c r="T683" s="99"/>
    </row>
    <row r="684" customFormat="1" ht="32" customHeight="1" spans="1:20">
      <c r="A684" s="19" t="s">
        <v>537</v>
      </c>
      <c r="B684" s="19" t="s">
        <v>842</v>
      </c>
      <c r="C684" s="21" t="s">
        <v>1424</v>
      </c>
      <c r="D684" s="72">
        <v>2</v>
      </c>
      <c r="E684" s="72"/>
      <c r="F684" s="72">
        <f t="shared" si="136"/>
        <v>0</v>
      </c>
      <c r="G684" s="72"/>
      <c r="H684" s="72"/>
      <c r="I684" s="72"/>
      <c r="J684" s="72"/>
      <c r="K684" s="72"/>
      <c r="L684" s="72"/>
      <c r="M684" s="72"/>
      <c r="N684" s="72"/>
      <c r="O684" s="72"/>
      <c r="P684" s="72"/>
      <c r="Q684" s="72">
        <f t="shared" si="137"/>
        <v>2</v>
      </c>
      <c r="R684" s="72"/>
      <c r="S684" s="108"/>
      <c r="T684" s="108"/>
    </row>
    <row r="685" customFormat="1" ht="32" customHeight="1" spans="1:20">
      <c r="A685" s="19" t="s">
        <v>674</v>
      </c>
      <c r="B685" s="19" t="s">
        <v>842</v>
      </c>
      <c r="C685" s="21" t="s">
        <v>2107</v>
      </c>
      <c r="D685" s="72">
        <v>26.71</v>
      </c>
      <c r="E685" s="72"/>
      <c r="F685" s="72">
        <f t="shared" si="136"/>
        <v>0</v>
      </c>
      <c r="G685" s="72"/>
      <c r="H685" s="72"/>
      <c r="I685" s="72"/>
      <c r="J685" s="72"/>
      <c r="K685" s="72"/>
      <c r="L685" s="72"/>
      <c r="M685" s="72"/>
      <c r="N685" s="72"/>
      <c r="O685" s="72"/>
      <c r="P685" s="72"/>
      <c r="Q685" s="72">
        <f t="shared" si="137"/>
        <v>26.71</v>
      </c>
      <c r="R685" s="72"/>
      <c r="S685" s="22"/>
      <c r="T685" s="22"/>
    </row>
    <row r="686" customFormat="1" ht="32" customHeight="1" spans="1:20">
      <c r="A686" s="19" t="s">
        <v>678</v>
      </c>
      <c r="B686" s="19" t="s">
        <v>842</v>
      </c>
      <c r="C686" s="21" t="s">
        <v>2108</v>
      </c>
      <c r="D686" s="72"/>
      <c r="E686" s="72"/>
      <c r="F686" s="72">
        <f t="shared" si="136"/>
        <v>0</v>
      </c>
      <c r="G686" s="72"/>
      <c r="H686" s="72"/>
      <c r="I686" s="72"/>
      <c r="J686" s="72"/>
      <c r="K686" s="72"/>
      <c r="L686" s="72"/>
      <c r="M686" s="72"/>
      <c r="N686" s="72"/>
      <c r="O686" s="72"/>
      <c r="P686" s="72"/>
      <c r="Q686" s="72">
        <f t="shared" si="137"/>
        <v>0</v>
      </c>
      <c r="R686" s="72"/>
      <c r="S686" s="22"/>
      <c r="T686" s="22"/>
    </row>
    <row r="687" customFormat="1" ht="32" customHeight="1" spans="1:20">
      <c r="A687" s="19" t="s">
        <v>678</v>
      </c>
      <c r="B687" s="19" t="s">
        <v>842</v>
      </c>
      <c r="C687" s="107" t="s">
        <v>1040</v>
      </c>
      <c r="D687" s="72"/>
      <c r="E687" s="72"/>
      <c r="F687" s="72">
        <f t="shared" si="136"/>
        <v>6850</v>
      </c>
      <c r="G687" s="72"/>
      <c r="H687" s="72"/>
      <c r="I687" s="72"/>
      <c r="J687" s="72">
        <v>6850</v>
      </c>
      <c r="K687" s="72"/>
      <c r="L687" s="72"/>
      <c r="M687" s="72"/>
      <c r="N687" s="72"/>
      <c r="O687" s="72"/>
      <c r="P687" s="72"/>
      <c r="Q687" s="72">
        <f t="shared" si="137"/>
        <v>6850</v>
      </c>
      <c r="R687" s="72">
        <v>6850</v>
      </c>
      <c r="S687" s="22"/>
      <c r="T687" s="22"/>
    </row>
    <row r="688" customFormat="1" ht="32" customHeight="1" spans="1:20">
      <c r="A688" s="19" t="s">
        <v>678</v>
      </c>
      <c r="B688" s="19" t="s">
        <v>842</v>
      </c>
      <c r="C688" s="21" t="s">
        <v>1625</v>
      </c>
      <c r="D688" s="72">
        <v>630.78</v>
      </c>
      <c r="E688" s="72">
        <v>630.78</v>
      </c>
      <c r="F688" s="72">
        <f t="shared" si="136"/>
        <v>-215.78</v>
      </c>
      <c r="G688" s="142">
        <v>-215.78</v>
      </c>
      <c r="H688" s="72"/>
      <c r="I688" s="72"/>
      <c r="J688" s="72"/>
      <c r="K688" s="72"/>
      <c r="L688" s="72"/>
      <c r="M688" s="72"/>
      <c r="N688" s="72"/>
      <c r="O688" s="72"/>
      <c r="P688" s="72"/>
      <c r="Q688" s="72">
        <f t="shared" si="137"/>
        <v>415</v>
      </c>
      <c r="R688" s="72">
        <v>415</v>
      </c>
      <c r="S688" s="22"/>
      <c r="T688" s="22"/>
    </row>
    <row r="689" customFormat="1" ht="32" customHeight="1" spans="1:20">
      <c r="A689" s="87" t="s">
        <v>712</v>
      </c>
      <c r="B689" s="87" t="s">
        <v>842</v>
      </c>
      <c r="C689" s="21" t="s">
        <v>1626</v>
      </c>
      <c r="D689" s="72"/>
      <c r="E689" s="72"/>
      <c r="F689" s="72">
        <f t="shared" si="136"/>
        <v>10</v>
      </c>
      <c r="G689" s="72"/>
      <c r="H689" s="72">
        <v>10</v>
      </c>
      <c r="I689" s="72"/>
      <c r="J689" s="72"/>
      <c r="K689" s="72"/>
      <c r="L689" s="72"/>
      <c r="M689" s="72"/>
      <c r="N689" s="72"/>
      <c r="O689" s="72"/>
      <c r="P689" s="72"/>
      <c r="Q689" s="72">
        <f t="shared" si="137"/>
        <v>10</v>
      </c>
      <c r="R689" s="72"/>
      <c r="S689" s="108" t="s">
        <v>1627</v>
      </c>
      <c r="T689" s="22"/>
    </row>
    <row r="690" customFormat="1" ht="32" customHeight="1" spans="1:20">
      <c r="A690" s="87" t="s">
        <v>712</v>
      </c>
      <c r="B690" s="87" t="s">
        <v>842</v>
      </c>
      <c r="C690" s="21" t="s">
        <v>1626</v>
      </c>
      <c r="D690" s="72"/>
      <c r="E690" s="72"/>
      <c r="F690" s="72">
        <f t="shared" si="136"/>
        <v>150</v>
      </c>
      <c r="G690" s="72"/>
      <c r="H690" s="72">
        <v>150</v>
      </c>
      <c r="I690" s="72"/>
      <c r="J690" s="72"/>
      <c r="K690" s="72"/>
      <c r="L690" s="72"/>
      <c r="M690" s="72"/>
      <c r="N690" s="72"/>
      <c r="O690" s="72"/>
      <c r="P690" s="72"/>
      <c r="Q690" s="72">
        <f t="shared" si="137"/>
        <v>150</v>
      </c>
      <c r="R690" s="72"/>
      <c r="S690" s="108" t="s">
        <v>1628</v>
      </c>
      <c r="T690" s="22"/>
    </row>
    <row r="691" customFormat="1" ht="32" customHeight="1" spans="1:20">
      <c r="A691" s="80" t="s">
        <v>1216</v>
      </c>
      <c r="B691" s="80" t="s">
        <v>1216</v>
      </c>
      <c r="C691" s="81" t="s">
        <v>1629</v>
      </c>
      <c r="D691" s="82">
        <f t="shared" ref="D691:R691" si="138">D692</f>
        <v>8</v>
      </c>
      <c r="E691" s="82">
        <f t="shared" si="138"/>
        <v>0</v>
      </c>
      <c r="F691" s="82">
        <f t="shared" si="138"/>
        <v>-0.8</v>
      </c>
      <c r="G691" s="82">
        <f t="shared" si="138"/>
        <v>-0.8</v>
      </c>
      <c r="H691" s="82">
        <f t="shared" si="138"/>
        <v>0</v>
      </c>
      <c r="I691" s="82">
        <f t="shared" si="138"/>
        <v>0</v>
      </c>
      <c r="J691" s="82">
        <f t="shared" si="138"/>
        <v>0</v>
      </c>
      <c r="K691" s="82">
        <f t="shared" si="138"/>
        <v>0</v>
      </c>
      <c r="L691" s="82">
        <f t="shared" si="138"/>
        <v>0</v>
      </c>
      <c r="M691" s="82">
        <f t="shared" si="138"/>
        <v>0</v>
      </c>
      <c r="N691" s="82">
        <f t="shared" si="138"/>
        <v>0</v>
      </c>
      <c r="O691" s="82">
        <f t="shared" si="138"/>
        <v>0</v>
      </c>
      <c r="P691" s="82">
        <f t="shared" si="138"/>
        <v>0</v>
      </c>
      <c r="Q691" s="82">
        <f t="shared" si="138"/>
        <v>7.2</v>
      </c>
      <c r="R691" s="82">
        <f t="shared" si="138"/>
        <v>0</v>
      </c>
      <c r="S691" s="97"/>
      <c r="T691" s="97"/>
    </row>
    <row r="692" customFormat="1" ht="32" customHeight="1" spans="1:20">
      <c r="A692" s="19" t="s">
        <v>676</v>
      </c>
      <c r="B692" s="19" t="s">
        <v>844</v>
      </c>
      <c r="C692" s="21" t="s">
        <v>1018</v>
      </c>
      <c r="D692" s="72">
        <v>8</v>
      </c>
      <c r="E692" s="72"/>
      <c r="F692" s="72">
        <f t="shared" ref="F692:F699" si="139">SUM(G692:P692)</f>
        <v>-0.8</v>
      </c>
      <c r="G692" s="72">
        <v>-0.8</v>
      </c>
      <c r="H692" s="72"/>
      <c r="I692" s="72"/>
      <c r="J692" s="72"/>
      <c r="K692" s="72"/>
      <c r="L692" s="72"/>
      <c r="M692" s="72"/>
      <c r="N692" s="72"/>
      <c r="O692" s="72"/>
      <c r="P692" s="72"/>
      <c r="Q692" s="72">
        <f t="shared" ref="Q692:Q699" si="140">D692+F692</f>
        <v>7.2</v>
      </c>
      <c r="R692" s="72"/>
      <c r="S692" s="22"/>
      <c r="T692" s="22"/>
    </row>
    <row r="693" customFormat="1" ht="32" customHeight="1" spans="1:20">
      <c r="A693" s="77" t="s">
        <v>1216</v>
      </c>
      <c r="B693" s="77" t="s">
        <v>1216</v>
      </c>
      <c r="C693" s="78" t="s">
        <v>755</v>
      </c>
      <c r="D693" s="79">
        <f t="shared" ref="D693:R693" si="141">D694+D700+D705+D710+D715+D719+D722+D726+D734+D749+D759+D768</f>
        <v>1950.13</v>
      </c>
      <c r="E693" s="79">
        <f t="shared" si="141"/>
        <v>26.59</v>
      </c>
      <c r="F693" s="79">
        <f t="shared" si="141"/>
        <v>2376.1677</v>
      </c>
      <c r="G693" s="79">
        <f t="shared" si="141"/>
        <v>0</v>
      </c>
      <c r="H693" s="79">
        <f t="shared" si="141"/>
        <v>21.795</v>
      </c>
      <c r="I693" s="79">
        <f t="shared" si="141"/>
        <v>0</v>
      </c>
      <c r="J693" s="79">
        <f t="shared" si="141"/>
        <v>0</v>
      </c>
      <c r="K693" s="79">
        <f t="shared" si="141"/>
        <v>2188</v>
      </c>
      <c r="L693" s="79">
        <f t="shared" si="141"/>
        <v>600</v>
      </c>
      <c r="M693" s="79">
        <f t="shared" si="141"/>
        <v>-857.6</v>
      </c>
      <c r="N693" s="79">
        <f t="shared" si="141"/>
        <v>390.7</v>
      </c>
      <c r="O693" s="79">
        <f t="shared" si="141"/>
        <v>469.2727</v>
      </c>
      <c r="P693" s="79">
        <f t="shared" si="141"/>
        <v>-436</v>
      </c>
      <c r="Q693" s="79">
        <f t="shared" si="141"/>
        <v>4326.2977</v>
      </c>
      <c r="R693" s="79">
        <f t="shared" si="141"/>
        <v>413.25</v>
      </c>
      <c r="S693" s="96"/>
      <c r="T693" s="96"/>
    </row>
    <row r="694" customFormat="1" ht="32" customHeight="1" spans="1:20">
      <c r="A694" s="80" t="s">
        <v>1216</v>
      </c>
      <c r="B694" s="80" t="s">
        <v>1216</v>
      </c>
      <c r="C694" s="81" t="s">
        <v>1630</v>
      </c>
      <c r="D694" s="82">
        <f t="shared" ref="D694:R694" si="142">SUM(D695:D699)</f>
        <v>85.16</v>
      </c>
      <c r="E694" s="82">
        <f t="shared" si="142"/>
        <v>1.6</v>
      </c>
      <c r="F694" s="82">
        <f t="shared" si="142"/>
        <v>622.06</v>
      </c>
      <c r="G694" s="82">
        <f t="shared" si="142"/>
        <v>0</v>
      </c>
      <c r="H694" s="82">
        <f t="shared" si="142"/>
        <v>0</v>
      </c>
      <c r="I694" s="82">
        <f t="shared" si="142"/>
        <v>0</v>
      </c>
      <c r="J694" s="82">
        <f t="shared" si="142"/>
        <v>0</v>
      </c>
      <c r="K694" s="82">
        <f t="shared" si="142"/>
        <v>55.81</v>
      </c>
      <c r="L694" s="82">
        <f t="shared" si="142"/>
        <v>600</v>
      </c>
      <c r="M694" s="82">
        <f t="shared" si="142"/>
        <v>-33.75</v>
      </c>
      <c r="N694" s="82">
        <f t="shared" si="142"/>
        <v>0</v>
      </c>
      <c r="O694" s="82">
        <f t="shared" si="142"/>
        <v>0</v>
      </c>
      <c r="P694" s="82">
        <f t="shared" si="142"/>
        <v>0</v>
      </c>
      <c r="Q694" s="82">
        <f t="shared" si="142"/>
        <v>707.22</v>
      </c>
      <c r="R694" s="82">
        <f t="shared" si="142"/>
        <v>1.6</v>
      </c>
      <c r="S694" s="97"/>
      <c r="T694" s="97"/>
    </row>
    <row r="695" customFormat="1" ht="32" customHeight="1" spans="1:20">
      <c r="A695" s="106" t="s">
        <v>257</v>
      </c>
      <c r="B695" s="87" t="s">
        <v>846</v>
      </c>
      <c r="C695" s="114" t="s">
        <v>1632</v>
      </c>
      <c r="D695" s="72"/>
      <c r="E695" s="72"/>
      <c r="F695" s="72">
        <f t="shared" si="139"/>
        <v>0</v>
      </c>
      <c r="G695" s="72"/>
      <c r="H695" s="72"/>
      <c r="I695" s="72"/>
      <c r="J695" s="72"/>
      <c r="K695" s="72"/>
      <c r="L695" s="72"/>
      <c r="M695" s="72"/>
      <c r="N695" s="72"/>
      <c r="O695" s="72"/>
      <c r="P695" s="72"/>
      <c r="Q695" s="72">
        <f t="shared" si="140"/>
        <v>0</v>
      </c>
      <c r="R695" s="72"/>
      <c r="S695" s="119" t="s">
        <v>1633</v>
      </c>
      <c r="T695" s="143"/>
    </row>
    <row r="696" customFormat="1" ht="32" customHeight="1" spans="1:20">
      <c r="A696" s="23" t="s">
        <v>257</v>
      </c>
      <c r="B696" s="87" t="s">
        <v>846</v>
      </c>
      <c r="C696" s="21" t="s">
        <v>1222</v>
      </c>
      <c r="D696" s="72"/>
      <c r="E696" s="72"/>
      <c r="F696" s="72">
        <f t="shared" si="139"/>
        <v>55.81</v>
      </c>
      <c r="G696" s="72"/>
      <c r="H696" s="72"/>
      <c r="I696" s="72"/>
      <c r="J696" s="72"/>
      <c r="K696" s="72">
        <v>55.81</v>
      </c>
      <c r="L696" s="72"/>
      <c r="M696" s="72"/>
      <c r="N696" s="72"/>
      <c r="O696" s="72"/>
      <c r="P696" s="72"/>
      <c r="Q696" s="72">
        <f t="shared" si="140"/>
        <v>55.81</v>
      </c>
      <c r="R696" s="72"/>
      <c r="S696" s="143" t="s">
        <v>1223</v>
      </c>
      <c r="T696" s="143"/>
    </row>
    <row r="697" customFormat="1" ht="32" customHeight="1" spans="1:20">
      <c r="A697" s="23" t="s">
        <v>257</v>
      </c>
      <c r="B697" s="87" t="s">
        <v>846</v>
      </c>
      <c r="C697" s="21" t="s">
        <v>1224</v>
      </c>
      <c r="D697" s="72">
        <v>83.56</v>
      </c>
      <c r="E697" s="72"/>
      <c r="F697" s="72">
        <f t="shared" si="139"/>
        <v>-33.75</v>
      </c>
      <c r="G697" s="72"/>
      <c r="H697" s="72"/>
      <c r="I697" s="72"/>
      <c r="J697" s="72"/>
      <c r="K697" s="72"/>
      <c r="L697" s="72"/>
      <c r="M697" s="72">
        <f>-49.81+16.06</f>
        <v>-33.75</v>
      </c>
      <c r="N697" s="72"/>
      <c r="O697" s="72"/>
      <c r="P697" s="72"/>
      <c r="Q697" s="72">
        <f t="shared" si="140"/>
        <v>49.81</v>
      </c>
      <c r="R697" s="72"/>
      <c r="S697" s="143"/>
      <c r="T697" s="143"/>
    </row>
    <row r="698" customFormat="1" ht="32" customHeight="1" spans="1:20">
      <c r="A698" s="23" t="s">
        <v>257</v>
      </c>
      <c r="B698" s="87" t="s">
        <v>846</v>
      </c>
      <c r="C698" s="21" t="s">
        <v>1014</v>
      </c>
      <c r="D698" s="72"/>
      <c r="E698" s="72"/>
      <c r="F698" s="72">
        <f t="shared" si="139"/>
        <v>600</v>
      </c>
      <c r="G698" s="72"/>
      <c r="H698" s="72"/>
      <c r="I698" s="72"/>
      <c r="J698" s="72"/>
      <c r="K698" s="72"/>
      <c r="L698" s="72">
        <v>600</v>
      </c>
      <c r="M698" s="72"/>
      <c r="N698" s="72"/>
      <c r="O698" s="72"/>
      <c r="P698" s="72"/>
      <c r="Q698" s="72">
        <f t="shared" si="140"/>
        <v>600</v>
      </c>
      <c r="R698" s="72"/>
      <c r="S698" s="22" t="s">
        <v>1271</v>
      </c>
      <c r="T698" s="22"/>
    </row>
    <row r="699" customFormat="1" ht="32" customHeight="1" spans="1:20">
      <c r="A699" s="23" t="s">
        <v>257</v>
      </c>
      <c r="B699" s="87" t="s">
        <v>846</v>
      </c>
      <c r="C699" s="21" t="s">
        <v>1635</v>
      </c>
      <c r="D699" s="72">
        <v>1.6</v>
      </c>
      <c r="E699" s="72">
        <v>1.6</v>
      </c>
      <c r="F699" s="72">
        <f t="shared" si="139"/>
        <v>0</v>
      </c>
      <c r="G699" s="72"/>
      <c r="H699" s="72"/>
      <c r="I699" s="72"/>
      <c r="J699" s="72"/>
      <c r="K699" s="72"/>
      <c r="L699" s="72"/>
      <c r="M699" s="72"/>
      <c r="N699" s="72"/>
      <c r="O699" s="72"/>
      <c r="P699" s="72"/>
      <c r="Q699" s="72">
        <f t="shared" si="140"/>
        <v>1.6</v>
      </c>
      <c r="R699" s="72">
        <v>1.6</v>
      </c>
      <c r="S699" s="22"/>
      <c r="T699" s="22"/>
    </row>
    <row r="700" customFormat="1" ht="32" customHeight="1" spans="1:20">
      <c r="A700" s="80" t="s">
        <v>1216</v>
      </c>
      <c r="B700" s="80" t="s">
        <v>1216</v>
      </c>
      <c r="C700" s="81" t="s">
        <v>1631</v>
      </c>
      <c r="D700" s="82">
        <f t="shared" ref="D700:R700" si="143">SUM(D701:D704)</f>
        <v>77.45</v>
      </c>
      <c r="E700" s="82">
        <f t="shared" si="143"/>
        <v>1.8</v>
      </c>
      <c r="F700" s="82">
        <f t="shared" si="143"/>
        <v>26.96</v>
      </c>
      <c r="G700" s="82">
        <f t="shared" si="143"/>
        <v>0</v>
      </c>
      <c r="H700" s="82">
        <f t="shared" si="143"/>
        <v>1.55</v>
      </c>
      <c r="I700" s="82">
        <f t="shared" si="143"/>
        <v>0</v>
      </c>
      <c r="J700" s="82">
        <f t="shared" si="143"/>
        <v>0</v>
      </c>
      <c r="K700" s="82">
        <f t="shared" si="143"/>
        <v>52.78</v>
      </c>
      <c r="L700" s="82">
        <f t="shared" si="143"/>
        <v>0</v>
      </c>
      <c r="M700" s="82">
        <f t="shared" si="143"/>
        <v>-27.37</v>
      </c>
      <c r="N700" s="82">
        <f t="shared" si="143"/>
        <v>0</v>
      </c>
      <c r="O700" s="82">
        <f t="shared" si="143"/>
        <v>0</v>
      </c>
      <c r="P700" s="82">
        <f t="shared" si="143"/>
        <v>0</v>
      </c>
      <c r="Q700" s="82">
        <f t="shared" si="143"/>
        <v>104.41</v>
      </c>
      <c r="R700" s="82">
        <f t="shared" si="143"/>
        <v>1.8</v>
      </c>
      <c r="S700" s="97"/>
      <c r="T700" s="97"/>
    </row>
    <row r="701" customFormat="1" ht="32" customHeight="1" spans="1:20">
      <c r="A701" s="106" t="s">
        <v>257</v>
      </c>
      <c r="B701" s="87" t="s">
        <v>848</v>
      </c>
      <c r="C701" s="114" t="s">
        <v>1632</v>
      </c>
      <c r="D701" s="72"/>
      <c r="E701" s="72"/>
      <c r="F701" s="72">
        <f t="shared" ref="F701:F704" si="144">SUM(G701:P701)</f>
        <v>1.55</v>
      </c>
      <c r="G701" s="72"/>
      <c r="H701" s="72">
        <v>1.55</v>
      </c>
      <c r="I701" s="72"/>
      <c r="J701" s="72"/>
      <c r="K701" s="72"/>
      <c r="L701" s="72"/>
      <c r="M701" s="72"/>
      <c r="N701" s="72"/>
      <c r="O701" s="72"/>
      <c r="P701" s="72"/>
      <c r="Q701" s="72">
        <f t="shared" ref="Q701:Q704" si="145">D701+F701</f>
        <v>1.55</v>
      </c>
      <c r="R701" s="72"/>
      <c r="S701" s="119" t="s">
        <v>1633</v>
      </c>
      <c r="T701" s="143"/>
    </row>
    <row r="702" customFormat="1" ht="32" customHeight="1" spans="1:20">
      <c r="A702" s="87" t="s">
        <v>257</v>
      </c>
      <c r="B702" s="87" t="s">
        <v>848</v>
      </c>
      <c r="C702" s="21" t="s">
        <v>1222</v>
      </c>
      <c r="D702" s="72"/>
      <c r="E702" s="72"/>
      <c r="F702" s="72">
        <f t="shared" si="144"/>
        <v>52.78</v>
      </c>
      <c r="G702" s="72"/>
      <c r="H702" s="72"/>
      <c r="I702" s="72"/>
      <c r="J702" s="72"/>
      <c r="K702" s="72">
        <v>52.78</v>
      </c>
      <c r="L702" s="72"/>
      <c r="M702" s="72"/>
      <c r="N702" s="72"/>
      <c r="O702" s="72"/>
      <c r="P702" s="72"/>
      <c r="Q702" s="72">
        <f t="shared" si="145"/>
        <v>52.78</v>
      </c>
      <c r="R702" s="72"/>
      <c r="S702" s="143" t="s">
        <v>1223</v>
      </c>
      <c r="T702" s="143"/>
    </row>
    <row r="703" customFormat="1" ht="32" customHeight="1" spans="1:20">
      <c r="A703" s="23" t="s">
        <v>257</v>
      </c>
      <c r="B703" s="23" t="s">
        <v>848</v>
      </c>
      <c r="C703" s="21" t="s">
        <v>1224</v>
      </c>
      <c r="D703" s="72">
        <v>75.65</v>
      </c>
      <c r="E703" s="72"/>
      <c r="F703" s="72">
        <f t="shared" si="144"/>
        <v>-27.37</v>
      </c>
      <c r="G703" s="72"/>
      <c r="H703" s="72"/>
      <c r="I703" s="72"/>
      <c r="J703" s="72"/>
      <c r="K703" s="72"/>
      <c r="L703" s="72"/>
      <c r="M703" s="72">
        <v>-27.37</v>
      </c>
      <c r="N703" s="72"/>
      <c r="O703" s="72"/>
      <c r="P703" s="72"/>
      <c r="Q703" s="72">
        <f t="shared" si="145"/>
        <v>48.28</v>
      </c>
      <c r="R703" s="72"/>
      <c r="S703" s="143"/>
      <c r="T703" s="143"/>
    </row>
    <row r="704" customFormat="1" ht="32" customHeight="1" spans="1:20">
      <c r="A704" s="23" t="s">
        <v>257</v>
      </c>
      <c r="B704" s="23" t="s">
        <v>848</v>
      </c>
      <c r="C704" s="21" t="s">
        <v>1635</v>
      </c>
      <c r="D704" s="72">
        <v>1.8</v>
      </c>
      <c r="E704" s="72">
        <v>1.8</v>
      </c>
      <c r="F704" s="72">
        <f t="shared" si="144"/>
        <v>0</v>
      </c>
      <c r="G704" s="72"/>
      <c r="H704" s="72"/>
      <c r="I704" s="72"/>
      <c r="J704" s="72"/>
      <c r="K704" s="72"/>
      <c r="L704" s="72"/>
      <c r="M704" s="72"/>
      <c r="N704" s="72"/>
      <c r="O704" s="72"/>
      <c r="P704" s="72"/>
      <c r="Q704" s="72">
        <f t="shared" si="145"/>
        <v>1.8</v>
      </c>
      <c r="R704" s="72">
        <v>1.8</v>
      </c>
      <c r="S704" s="22"/>
      <c r="T704" s="22"/>
    </row>
    <row r="705" customFormat="1" ht="32" customHeight="1" spans="1:20">
      <c r="A705" s="80" t="s">
        <v>1216</v>
      </c>
      <c r="B705" s="80" t="s">
        <v>1216</v>
      </c>
      <c r="C705" s="81" t="s">
        <v>1634</v>
      </c>
      <c r="D705" s="82">
        <f t="shared" ref="D705:R705" si="146">SUM(D706:D709)</f>
        <v>106.39</v>
      </c>
      <c r="E705" s="82">
        <f t="shared" si="146"/>
        <v>1.5</v>
      </c>
      <c r="F705" s="82">
        <f t="shared" si="146"/>
        <v>36.0825</v>
      </c>
      <c r="G705" s="82">
        <f t="shared" si="146"/>
        <v>0</v>
      </c>
      <c r="H705" s="82">
        <f t="shared" si="146"/>
        <v>1.725</v>
      </c>
      <c r="I705" s="82">
        <f t="shared" si="146"/>
        <v>0</v>
      </c>
      <c r="J705" s="82">
        <f t="shared" si="146"/>
        <v>0</v>
      </c>
      <c r="K705" s="82">
        <f t="shared" si="146"/>
        <v>88.1475</v>
      </c>
      <c r="L705" s="82">
        <f t="shared" si="146"/>
        <v>0</v>
      </c>
      <c r="M705" s="82">
        <f t="shared" si="146"/>
        <v>-53.79</v>
      </c>
      <c r="N705" s="82">
        <f t="shared" si="146"/>
        <v>0</v>
      </c>
      <c r="O705" s="82">
        <f t="shared" si="146"/>
        <v>0</v>
      </c>
      <c r="P705" s="82">
        <f t="shared" si="146"/>
        <v>0</v>
      </c>
      <c r="Q705" s="82">
        <f t="shared" si="146"/>
        <v>142.4725</v>
      </c>
      <c r="R705" s="82">
        <f t="shared" si="146"/>
        <v>0.45</v>
      </c>
      <c r="S705" s="97"/>
      <c r="T705" s="97"/>
    </row>
    <row r="706" customFormat="1" ht="32" customHeight="1" spans="1:20">
      <c r="A706" s="106" t="s">
        <v>257</v>
      </c>
      <c r="B706" s="87" t="s">
        <v>850</v>
      </c>
      <c r="C706" s="114" t="s">
        <v>1632</v>
      </c>
      <c r="D706" s="72"/>
      <c r="E706" s="72"/>
      <c r="F706" s="72">
        <f t="shared" ref="F706:F709" si="147">SUM(G706:P706)</f>
        <v>1.725</v>
      </c>
      <c r="G706" s="72"/>
      <c r="H706" s="72">
        <v>1.725</v>
      </c>
      <c r="I706" s="72"/>
      <c r="J706" s="72"/>
      <c r="K706" s="72"/>
      <c r="L706" s="72"/>
      <c r="M706" s="72"/>
      <c r="N706" s="72"/>
      <c r="O706" s="72"/>
      <c r="P706" s="72"/>
      <c r="Q706" s="72">
        <f t="shared" ref="Q706:Q709" si="148">D706+F706</f>
        <v>1.725</v>
      </c>
      <c r="R706" s="72"/>
      <c r="S706" s="119" t="s">
        <v>1633</v>
      </c>
      <c r="T706" s="143"/>
    </row>
    <row r="707" customFormat="1" ht="32" customHeight="1" spans="1:20">
      <c r="A707" s="87" t="s">
        <v>257</v>
      </c>
      <c r="B707" s="87" t="s">
        <v>850</v>
      </c>
      <c r="C707" s="21" t="s">
        <v>1222</v>
      </c>
      <c r="D707" s="72"/>
      <c r="E707" s="72"/>
      <c r="F707" s="72">
        <f t="shared" si="147"/>
        <v>88.1475</v>
      </c>
      <c r="G707" s="72"/>
      <c r="H707" s="72"/>
      <c r="I707" s="72"/>
      <c r="J707" s="72"/>
      <c r="K707" s="72">
        <v>88.1475</v>
      </c>
      <c r="L707" s="72"/>
      <c r="M707" s="72"/>
      <c r="N707" s="72"/>
      <c r="O707" s="72"/>
      <c r="P707" s="72"/>
      <c r="Q707" s="72">
        <f t="shared" si="148"/>
        <v>88.1475</v>
      </c>
      <c r="R707" s="72"/>
      <c r="S707" s="143" t="s">
        <v>1223</v>
      </c>
      <c r="T707" s="143"/>
    </row>
    <row r="708" customFormat="1" ht="32" customHeight="1" spans="1:20">
      <c r="A708" s="23" t="s">
        <v>257</v>
      </c>
      <c r="B708" s="23" t="s">
        <v>850</v>
      </c>
      <c r="C708" s="21" t="s">
        <v>1224</v>
      </c>
      <c r="D708" s="72">
        <v>104.89</v>
      </c>
      <c r="E708" s="72"/>
      <c r="F708" s="72">
        <f t="shared" si="147"/>
        <v>-52.74</v>
      </c>
      <c r="G708" s="72"/>
      <c r="H708" s="72"/>
      <c r="I708" s="72"/>
      <c r="J708" s="72"/>
      <c r="K708" s="72"/>
      <c r="L708" s="72"/>
      <c r="M708" s="72">
        <v>-52.74</v>
      </c>
      <c r="N708" s="72"/>
      <c r="O708" s="72"/>
      <c r="P708" s="72"/>
      <c r="Q708" s="72">
        <f t="shared" si="148"/>
        <v>52.15</v>
      </c>
      <c r="R708" s="72"/>
      <c r="S708" s="143"/>
      <c r="T708" s="143"/>
    </row>
    <row r="709" customFormat="1" ht="32" customHeight="1" spans="1:20">
      <c r="A709" s="23" t="s">
        <v>257</v>
      </c>
      <c r="B709" s="23" t="s">
        <v>850</v>
      </c>
      <c r="C709" s="21" t="s">
        <v>1635</v>
      </c>
      <c r="D709" s="72">
        <v>1.5</v>
      </c>
      <c r="E709" s="72">
        <v>1.5</v>
      </c>
      <c r="F709" s="72">
        <f t="shared" si="147"/>
        <v>-1.05</v>
      </c>
      <c r="G709" s="72"/>
      <c r="H709" s="72"/>
      <c r="I709" s="72"/>
      <c r="J709" s="72"/>
      <c r="K709" s="72"/>
      <c r="L709" s="72"/>
      <c r="M709" s="72">
        <v>-1.05</v>
      </c>
      <c r="N709" s="72"/>
      <c r="O709" s="72"/>
      <c r="P709" s="72"/>
      <c r="Q709" s="72">
        <f t="shared" si="148"/>
        <v>0.45</v>
      </c>
      <c r="R709" s="72">
        <v>0.45</v>
      </c>
      <c r="S709" s="22"/>
      <c r="T709" s="22"/>
    </row>
    <row r="710" customFormat="1" ht="32" customHeight="1" spans="1:20">
      <c r="A710" s="80" t="s">
        <v>1216</v>
      </c>
      <c r="B710" s="80" t="s">
        <v>1216</v>
      </c>
      <c r="C710" s="81" t="s">
        <v>1636</v>
      </c>
      <c r="D710" s="82">
        <f t="shared" ref="D710:R710" si="149">SUM(D711:D714)</f>
        <v>29.38</v>
      </c>
      <c r="E710" s="82">
        <f t="shared" si="149"/>
        <v>1.5</v>
      </c>
      <c r="F710" s="82">
        <f t="shared" si="149"/>
        <v>-2.395</v>
      </c>
      <c r="G710" s="82">
        <f t="shared" si="149"/>
        <v>0</v>
      </c>
      <c r="H710" s="82">
        <f t="shared" si="149"/>
        <v>0</v>
      </c>
      <c r="I710" s="82">
        <f t="shared" si="149"/>
        <v>0</v>
      </c>
      <c r="J710" s="82">
        <f t="shared" si="149"/>
        <v>0</v>
      </c>
      <c r="K710" s="82">
        <f t="shared" si="149"/>
        <v>14.495</v>
      </c>
      <c r="L710" s="82">
        <f t="shared" si="149"/>
        <v>0</v>
      </c>
      <c r="M710" s="82">
        <f t="shared" si="149"/>
        <v>-16.89</v>
      </c>
      <c r="N710" s="82">
        <f t="shared" si="149"/>
        <v>0</v>
      </c>
      <c r="O710" s="82">
        <f t="shared" si="149"/>
        <v>0</v>
      </c>
      <c r="P710" s="82">
        <f t="shared" si="149"/>
        <v>0</v>
      </c>
      <c r="Q710" s="82">
        <f t="shared" si="149"/>
        <v>26.985</v>
      </c>
      <c r="R710" s="82">
        <f t="shared" si="149"/>
        <v>0</v>
      </c>
      <c r="S710" s="97"/>
      <c r="T710" s="97"/>
    </row>
    <row r="711" customFormat="1" ht="32" customHeight="1" spans="1:20">
      <c r="A711" s="106" t="s">
        <v>257</v>
      </c>
      <c r="B711" s="87" t="s">
        <v>852</v>
      </c>
      <c r="C711" s="114" t="s">
        <v>1632</v>
      </c>
      <c r="D711" s="72"/>
      <c r="E711" s="72"/>
      <c r="F711" s="72">
        <f t="shared" ref="F711:F714" si="150">SUM(G711:P711)</f>
        <v>0</v>
      </c>
      <c r="G711" s="72"/>
      <c r="H711" s="72"/>
      <c r="I711" s="72"/>
      <c r="J711" s="72"/>
      <c r="K711" s="72"/>
      <c r="L711" s="72"/>
      <c r="M711" s="72"/>
      <c r="N711" s="72"/>
      <c r="O711" s="72"/>
      <c r="P711" s="72"/>
      <c r="Q711" s="72">
        <f t="shared" ref="Q711:Q714" si="151">D711+F711</f>
        <v>0</v>
      </c>
      <c r="R711" s="72"/>
      <c r="S711" s="119" t="s">
        <v>1633</v>
      </c>
      <c r="T711" s="143"/>
    </row>
    <row r="712" customFormat="1" ht="32" customHeight="1" spans="1:20">
      <c r="A712" s="87" t="s">
        <v>257</v>
      </c>
      <c r="B712" s="87" t="s">
        <v>852</v>
      </c>
      <c r="C712" s="21" t="s">
        <v>1222</v>
      </c>
      <c r="D712" s="72"/>
      <c r="E712" s="72"/>
      <c r="F712" s="72">
        <f t="shared" si="150"/>
        <v>14.495</v>
      </c>
      <c r="G712" s="72"/>
      <c r="H712" s="72"/>
      <c r="I712" s="72"/>
      <c r="J712" s="72"/>
      <c r="K712" s="72">
        <v>14.495</v>
      </c>
      <c r="L712" s="72"/>
      <c r="M712" s="72"/>
      <c r="N712" s="72"/>
      <c r="O712" s="72"/>
      <c r="P712" s="72"/>
      <c r="Q712" s="72">
        <f t="shared" si="151"/>
        <v>14.495</v>
      </c>
      <c r="R712" s="72"/>
      <c r="S712" s="143" t="s">
        <v>1223</v>
      </c>
      <c r="T712" s="143"/>
    </row>
    <row r="713" customFormat="1" ht="32" customHeight="1" spans="1:20">
      <c r="A713" s="23" t="s">
        <v>257</v>
      </c>
      <c r="B713" s="23" t="s">
        <v>852</v>
      </c>
      <c r="C713" s="21" t="s">
        <v>1224</v>
      </c>
      <c r="D713" s="72">
        <v>27.88</v>
      </c>
      <c r="E713" s="72"/>
      <c r="F713" s="72">
        <f t="shared" si="150"/>
        <v>-15.39</v>
      </c>
      <c r="G713" s="72"/>
      <c r="H713" s="72"/>
      <c r="I713" s="72"/>
      <c r="J713" s="72"/>
      <c r="K713" s="72"/>
      <c r="L713" s="72"/>
      <c r="M713" s="72">
        <v>-15.39</v>
      </c>
      <c r="N713" s="72"/>
      <c r="O713" s="72"/>
      <c r="P713" s="72"/>
      <c r="Q713" s="72">
        <f t="shared" si="151"/>
        <v>12.49</v>
      </c>
      <c r="R713" s="72"/>
      <c r="S713" s="143"/>
      <c r="T713" s="143"/>
    </row>
    <row r="714" customFormat="1" ht="32" customHeight="1" spans="1:20">
      <c r="A714" s="23" t="s">
        <v>257</v>
      </c>
      <c r="B714" s="23" t="s">
        <v>852</v>
      </c>
      <c r="C714" s="21" t="s">
        <v>1635</v>
      </c>
      <c r="D714" s="72">
        <v>1.5</v>
      </c>
      <c r="E714" s="72">
        <v>1.5</v>
      </c>
      <c r="F714" s="72">
        <f t="shared" si="150"/>
        <v>-1.5</v>
      </c>
      <c r="G714" s="72"/>
      <c r="H714" s="72"/>
      <c r="I714" s="72"/>
      <c r="J714" s="72"/>
      <c r="K714" s="72"/>
      <c r="L714" s="72"/>
      <c r="M714" s="72">
        <v>-1.5</v>
      </c>
      <c r="N714" s="72"/>
      <c r="O714" s="72"/>
      <c r="P714" s="72"/>
      <c r="Q714" s="72">
        <f t="shared" si="151"/>
        <v>0</v>
      </c>
      <c r="R714" s="72"/>
      <c r="S714" s="22"/>
      <c r="T714" s="22"/>
    </row>
    <row r="715" customFormat="1" ht="32" customHeight="1" spans="1:20">
      <c r="A715" s="80" t="s">
        <v>1216</v>
      </c>
      <c r="B715" s="80" t="s">
        <v>1216</v>
      </c>
      <c r="C715" s="81" t="s">
        <v>1637</v>
      </c>
      <c r="D715" s="82">
        <f t="shared" ref="D715:R715" si="152">SUM(D716:D718)</f>
        <v>55.25</v>
      </c>
      <c r="E715" s="82">
        <f t="shared" si="152"/>
        <v>0</v>
      </c>
      <c r="F715" s="82">
        <f t="shared" si="152"/>
        <v>74.2225</v>
      </c>
      <c r="G715" s="82">
        <f t="shared" si="152"/>
        <v>0</v>
      </c>
      <c r="H715" s="82">
        <f t="shared" si="152"/>
        <v>0</v>
      </c>
      <c r="I715" s="82">
        <f t="shared" si="152"/>
        <v>0</v>
      </c>
      <c r="J715" s="82">
        <f t="shared" si="152"/>
        <v>0</v>
      </c>
      <c r="K715" s="82">
        <f t="shared" si="152"/>
        <v>509.2325</v>
      </c>
      <c r="L715" s="82">
        <f t="shared" si="152"/>
        <v>0</v>
      </c>
      <c r="M715" s="82">
        <f t="shared" si="152"/>
        <v>-29.01</v>
      </c>
      <c r="N715" s="82">
        <f t="shared" si="152"/>
        <v>0</v>
      </c>
      <c r="O715" s="82">
        <f t="shared" si="152"/>
        <v>0</v>
      </c>
      <c r="P715" s="82">
        <f t="shared" si="152"/>
        <v>-406</v>
      </c>
      <c r="Q715" s="82">
        <f t="shared" si="152"/>
        <v>129.4725</v>
      </c>
      <c r="R715" s="82">
        <f t="shared" si="152"/>
        <v>0</v>
      </c>
      <c r="S715" s="97"/>
      <c r="T715" s="97"/>
    </row>
    <row r="716" customFormat="1" ht="32" customHeight="1" spans="1:20">
      <c r="A716" s="87" t="s">
        <v>257</v>
      </c>
      <c r="B716" s="87" t="s">
        <v>854</v>
      </c>
      <c r="C716" s="115" t="s">
        <v>1638</v>
      </c>
      <c r="D716" s="72"/>
      <c r="E716" s="72"/>
      <c r="F716" s="72">
        <f t="shared" ref="F716:F718" si="153">SUM(G716:P716)</f>
        <v>76</v>
      </c>
      <c r="G716" s="72"/>
      <c r="H716" s="72"/>
      <c r="I716" s="72"/>
      <c r="J716" s="72"/>
      <c r="K716" s="72">
        <v>482</v>
      </c>
      <c r="L716" s="72"/>
      <c r="M716" s="72"/>
      <c r="N716" s="72"/>
      <c r="O716" s="72"/>
      <c r="P716" s="123">
        <v>-406</v>
      </c>
      <c r="Q716" s="123">
        <f t="shared" ref="Q716:Q718" si="154">D716+F716</f>
        <v>76</v>
      </c>
      <c r="R716" s="72"/>
      <c r="S716" s="143" t="s">
        <v>1639</v>
      </c>
      <c r="T716" s="143"/>
    </row>
    <row r="717" customFormat="1" ht="32" customHeight="1" spans="1:20">
      <c r="A717" s="87" t="s">
        <v>257</v>
      </c>
      <c r="B717" s="87" t="s">
        <v>854</v>
      </c>
      <c r="C717" s="21" t="s">
        <v>1222</v>
      </c>
      <c r="D717" s="72"/>
      <c r="E717" s="72"/>
      <c r="F717" s="72">
        <f t="shared" si="153"/>
        <v>27.2325</v>
      </c>
      <c r="G717" s="72"/>
      <c r="H717" s="72"/>
      <c r="I717" s="72"/>
      <c r="J717" s="72"/>
      <c r="K717" s="72">
        <v>27.2325</v>
      </c>
      <c r="L717" s="72"/>
      <c r="M717" s="72"/>
      <c r="N717" s="72"/>
      <c r="O717" s="72"/>
      <c r="P717" s="72"/>
      <c r="Q717" s="72">
        <f t="shared" si="154"/>
        <v>27.2325</v>
      </c>
      <c r="R717" s="72"/>
      <c r="S717" s="143" t="s">
        <v>1223</v>
      </c>
      <c r="T717" s="143"/>
    </row>
    <row r="718" customFormat="1" ht="32" customHeight="1" spans="1:20">
      <c r="A718" s="23" t="s">
        <v>257</v>
      </c>
      <c r="B718" s="23" t="s">
        <v>854</v>
      </c>
      <c r="C718" s="21" t="s">
        <v>1224</v>
      </c>
      <c r="D718" s="72">
        <v>55.25</v>
      </c>
      <c r="E718" s="72"/>
      <c r="F718" s="72">
        <f t="shared" si="153"/>
        <v>-29.01</v>
      </c>
      <c r="G718" s="72"/>
      <c r="H718" s="72"/>
      <c r="I718" s="72"/>
      <c r="J718" s="72"/>
      <c r="K718" s="72"/>
      <c r="L718" s="72"/>
      <c r="M718" s="72">
        <v>-29.01</v>
      </c>
      <c r="N718" s="72"/>
      <c r="O718" s="72"/>
      <c r="P718" s="72"/>
      <c r="Q718" s="72">
        <f t="shared" si="154"/>
        <v>26.24</v>
      </c>
      <c r="R718" s="72"/>
      <c r="S718" s="143"/>
      <c r="T718" s="143"/>
    </row>
    <row r="719" customFormat="1" ht="32" customHeight="1" spans="1:20">
      <c r="A719" s="80" t="s">
        <v>1216</v>
      </c>
      <c r="B719" s="144" t="s">
        <v>1216</v>
      </c>
      <c r="C719" s="81" t="s">
        <v>1640</v>
      </c>
      <c r="D719" s="82">
        <f t="shared" ref="D719:R719" si="155">SUM(D720:D721)</f>
        <v>62.05</v>
      </c>
      <c r="E719" s="82">
        <f t="shared" si="155"/>
        <v>0</v>
      </c>
      <c r="F719" s="82">
        <f t="shared" si="155"/>
        <v>2.1325</v>
      </c>
      <c r="G719" s="82">
        <f t="shared" si="155"/>
        <v>0</v>
      </c>
      <c r="H719" s="82">
        <f t="shared" si="155"/>
        <v>0</v>
      </c>
      <c r="I719" s="82">
        <f t="shared" si="155"/>
        <v>0</v>
      </c>
      <c r="J719" s="82">
        <f t="shared" si="155"/>
        <v>0</v>
      </c>
      <c r="K719" s="82">
        <f t="shared" si="155"/>
        <v>31.9725</v>
      </c>
      <c r="L719" s="82">
        <f t="shared" si="155"/>
        <v>0</v>
      </c>
      <c r="M719" s="82">
        <f t="shared" si="155"/>
        <v>-29.84</v>
      </c>
      <c r="N719" s="82">
        <f t="shared" si="155"/>
        <v>0</v>
      </c>
      <c r="O719" s="82">
        <f t="shared" si="155"/>
        <v>0</v>
      </c>
      <c r="P719" s="82">
        <f t="shared" si="155"/>
        <v>0</v>
      </c>
      <c r="Q719" s="82">
        <f t="shared" si="155"/>
        <v>64.1825</v>
      </c>
      <c r="R719" s="82">
        <f t="shared" si="155"/>
        <v>0</v>
      </c>
      <c r="S719" s="145">
        <f>SUM(S720:S720)</f>
        <v>0</v>
      </c>
      <c r="T719" s="145"/>
    </row>
    <row r="720" customFormat="1" ht="32" customHeight="1" spans="1:20">
      <c r="A720" s="87" t="s">
        <v>257</v>
      </c>
      <c r="B720" s="23" t="s">
        <v>856</v>
      </c>
      <c r="C720" s="21" t="s">
        <v>1222</v>
      </c>
      <c r="D720" s="72"/>
      <c r="E720" s="72"/>
      <c r="F720" s="72">
        <f t="shared" ref="F720:F725" si="156">SUM(G720:P720)</f>
        <v>31.9725</v>
      </c>
      <c r="G720" s="72"/>
      <c r="H720" s="72"/>
      <c r="I720" s="72"/>
      <c r="J720" s="72"/>
      <c r="K720" s="72">
        <v>31.9725</v>
      </c>
      <c r="L720" s="72"/>
      <c r="M720" s="72"/>
      <c r="N720" s="72"/>
      <c r="O720" s="72"/>
      <c r="P720" s="72"/>
      <c r="Q720" s="72">
        <f t="shared" ref="Q720:Q725" si="157">D720+F720</f>
        <v>31.9725</v>
      </c>
      <c r="R720" s="72"/>
      <c r="S720" s="143" t="s">
        <v>1223</v>
      </c>
      <c r="T720" s="143"/>
    </row>
    <row r="721" customFormat="1" ht="32" customHeight="1" spans="1:20">
      <c r="A721" s="23" t="s">
        <v>257</v>
      </c>
      <c r="B721" s="23" t="s">
        <v>856</v>
      </c>
      <c r="C721" s="21" t="s">
        <v>1224</v>
      </c>
      <c r="D721" s="72">
        <v>62.05</v>
      </c>
      <c r="E721" s="72"/>
      <c r="F721" s="72">
        <f t="shared" si="156"/>
        <v>-29.84</v>
      </c>
      <c r="G721" s="72"/>
      <c r="H721" s="72"/>
      <c r="I721" s="72"/>
      <c r="J721" s="72"/>
      <c r="K721" s="72"/>
      <c r="L721" s="72"/>
      <c r="M721" s="72">
        <v>-29.84</v>
      </c>
      <c r="N721" s="72"/>
      <c r="O721" s="72"/>
      <c r="P721" s="72"/>
      <c r="Q721" s="72">
        <f t="shared" si="157"/>
        <v>32.21</v>
      </c>
      <c r="R721" s="72"/>
      <c r="S721" s="143"/>
      <c r="T721" s="143"/>
    </row>
    <row r="722" customFormat="1" ht="32" customHeight="1" spans="1:20">
      <c r="A722" s="80" t="s">
        <v>1216</v>
      </c>
      <c r="B722" s="80" t="s">
        <v>1216</v>
      </c>
      <c r="C722" s="81" t="s">
        <v>1641</v>
      </c>
      <c r="D722" s="82">
        <f t="shared" ref="D722:R722" si="158">SUM(D723:D725)</f>
        <v>126.94</v>
      </c>
      <c r="E722" s="82">
        <f t="shared" si="158"/>
        <v>2.5</v>
      </c>
      <c r="F722" s="82">
        <f t="shared" si="158"/>
        <v>10.8325</v>
      </c>
      <c r="G722" s="82">
        <f t="shared" si="158"/>
        <v>0</v>
      </c>
      <c r="H722" s="82">
        <f t="shared" si="158"/>
        <v>0</v>
      </c>
      <c r="I722" s="82">
        <f t="shared" si="158"/>
        <v>0</v>
      </c>
      <c r="J722" s="82">
        <f t="shared" si="158"/>
        <v>0</v>
      </c>
      <c r="K722" s="82">
        <f t="shared" si="158"/>
        <v>68.0625</v>
      </c>
      <c r="L722" s="82">
        <f t="shared" si="158"/>
        <v>0</v>
      </c>
      <c r="M722" s="82">
        <f t="shared" si="158"/>
        <v>-57.23</v>
      </c>
      <c r="N722" s="82">
        <f t="shared" si="158"/>
        <v>0</v>
      </c>
      <c r="O722" s="82">
        <f t="shared" si="158"/>
        <v>0</v>
      </c>
      <c r="P722" s="82">
        <f t="shared" si="158"/>
        <v>0</v>
      </c>
      <c r="Q722" s="82">
        <f t="shared" si="158"/>
        <v>137.7725</v>
      </c>
      <c r="R722" s="82">
        <f t="shared" si="158"/>
        <v>1</v>
      </c>
      <c r="S722" s="97"/>
      <c r="T722" s="97"/>
    </row>
    <row r="723" customFormat="1" ht="32" customHeight="1" spans="1:20">
      <c r="A723" s="87" t="s">
        <v>257</v>
      </c>
      <c r="B723" s="23" t="s">
        <v>858</v>
      </c>
      <c r="C723" s="21" t="s">
        <v>1222</v>
      </c>
      <c r="D723" s="72"/>
      <c r="E723" s="72"/>
      <c r="F723" s="72">
        <f t="shared" si="156"/>
        <v>68.0625</v>
      </c>
      <c r="G723" s="72"/>
      <c r="H723" s="72"/>
      <c r="I723" s="72"/>
      <c r="J723" s="72"/>
      <c r="K723" s="72">
        <v>68.0625</v>
      </c>
      <c r="L723" s="72"/>
      <c r="M723" s="72"/>
      <c r="N723" s="72"/>
      <c r="O723" s="72"/>
      <c r="P723" s="72"/>
      <c r="Q723" s="72">
        <f t="shared" si="157"/>
        <v>68.0625</v>
      </c>
      <c r="R723" s="72"/>
      <c r="S723" s="143" t="s">
        <v>1223</v>
      </c>
      <c r="T723" s="143"/>
    </row>
    <row r="724" customFormat="1" ht="32" customHeight="1" spans="1:20">
      <c r="A724" s="23" t="s">
        <v>257</v>
      </c>
      <c r="B724" s="23" t="s">
        <v>858</v>
      </c>
      <c r="C724" s="21" t="s">
        <v>1224</v>
      </c>
      <c r="D724" s="72">
        <v>124.44</v>
      </c>
      <c r="E724" s="72"/>
      <c r="F724" s="72">
        <f t="shared" si="156"/>
        <v>-55.73</v>
      </c>
      <c r="G724" s="72"/>
      <c r="H724" s="72"/>
      <c r="I724" s="72"/>
      <c r="J724" s="72"/>
      <c r="K724" s="72"/>
      <c r="L724" s="72"/>
      <c r="M724" s="72">
        <v>-55.73</v>
      </c>
      <c r="N724" s="72"/>
      <c r="O724" s="72"/>
      <c r="P724" s="72"/>
      <c r="Q724" s="72">
        <f t="shared" si="157"/>
        <v>68.71</v>
      </c>
      <c r="R724" s="72"/>
      <c r="S724" s="143"/>
      <c r="T724" s="143"/>
    </row>
    <row r="725" customFormat="1" ht="32" customHeight="1" spans="1:20">
      <c r="A725" s="23" t="s">
        <v>257</v>
      </c>
      <c r="B725" s="23" t="s">
        <v>858</v>
      </c>
      <c r="C725" s="21" t="s">
        <v>1635</v>
      </c>
      <c r="D725" s="72">
        <v>2.5</v>
      </c>
      <c r="E725" s="72">
        <v>2.5</v>
      </c>
      <c r="F725" s="72">
        <f t="shared" si="156"/>
        <v>-1.5</v>
      </c>
      <c r="G725" s="72"/>
      <c r="H725" s="72"/>
      <c r="I725" s="72"/>
      <c r="J725" s="72"/>
      <c r="K725" s="72"/>
      <c r="L725" s="72"/>
      <c r="M725" s="72">
        <v>-1.5</v>
      </c>
      <c r="N725" s="72"/>
      <c r="O725" s="72"/>
      <c r="P725" s="72"/>
      <c r="Q725" s="72">
        <f t="shared" si="157"/>
        <v>1</v>
      </c>
      <c r="R725" s="72">
        <v>1</v>
      </c>
      <c r="S725" s="22"/>
      <c r="T725" s="22"/>
    </row>
    <row r="726" customFormat="1" ht="32" customHeight="1" spans="1:20">
      <c r="A726" s="80" t="s">
        <v>1216</v>
      </c>
      <c r="B726" s="80" t="s">
        <v>1216</v>
      </c>
      <c r="C726" s="81" t="s">
        <v>1642</v>
      </c>
      <c r="D726" s="82">
        <f t="shared" ref="D726:R726" si="159">SUM(D727:D733)</f>
        <v>416.75</v>
      </c>
      <c r="E726" s="82">
        <f t="shared" si="159"/>
        <v>0</v>
      </c>
      <c r="F726" s="82">
        <f t="shared" si="159"/>
        <v>283.59</v>
      </c>
      <c r="G726" s="82">
        <f t="shared" si="159"/>
        <v>0</v>
      </c>
      <c r="H726" s="82">
        <f t="shared" si="159"/>
        <v>0</v>
      </c>
      <c r="I726" s="82">
        <f t="shared" si="159"/>
        <v>0</v>
      </c>
      <c r="J726" s="82">
        <f t="shared" si="159"/>
        <v>0</v>
      </c>
      <c r="K726" s="82">
        <f t="shared" si="159"/>
        <v>442</v>
      </c>
      <c r="L726" s="82">
        <f t="shared" si="159"/>
        <v>0</v>
      </c>
      <c r="M726" s="82">
        <f t="shared" si="159"/>
        <v>-185.44</v>
      </c>
      <c r="N726" s="82">
        <f t="shared" si="159"/>
        <v>22.2</v>
      </c>
      <c r="O726" s="82">
        <f t="shared" si="159"/>
        <v>4.83</v>
      </c>
      <c r="P726" s="82">
        <f t="shared" si="159"/>
        <v>0</v>
      </c>
      <c r="Q726" s="82">
        <f t="shared" si="159"/>
        <v>700.34</v>
      </c>
      <c r="R726" s="82">
        <f t="shared" si="159"/>
        <v>22.2</v>
      </c>
      <c r="S726" s="97"/>
      <c r="T726" s="97"/>
    </row>
    <row r="727" customFormat="1" ht="32" customHeight="1" spans="1:20">
      <c r="A727" s="106">
        <v>2050201</v>
      </c>
      <c r="B727" s="87" t="s">
        <v>860</v>
      </c>
      <c r="C727" s="21" t="s">
        <v>966</v>
      </c>
      <c r="D727" s="72"/>
      <c r="E727" s="72"/>
      <c r="F727" s="72">
        <f t="shared" ref="F727:F733" si="160">SUM(G727:P727)</f>
        <v>22.2</v>
      </c>
      <c r="G727" s="72"/>
      <c r="H727" s="72"/>
      <c r="I727" s="72"/>
      <c r="J727" s="72"/>
      <c r="K727" s="72"/>
      <c r="L727" s="72"/>
      <c r="M727" s="72"/>
      <c r="N727" s="72">
        <v>22.2</v>
      </c>
      <c r="O727" s="72"/>
      <c r="P727" s="72"/>
      <c r="Q727" s="72">
        <f t="shared" ref="Q727:Q733" si="161">D727+F727</f>
        <v>22.2</v>
      </c>
      <c r="R727" s="72">
        <v>22.2</v>
      </c>
      <c r="S727" s="119"/>
      <c r="T727" s="22"/>
    </row>
    <row r="728" customFormat="1" ht="32" customHeight="1" spans="1:20">
      <c r="A728" s="106" t="s">
        <v>255</v>
      </c>
      <c r="B728" s="87" t="s">
        <v>860</v>
      </c>
      <c r="C728" s="114" t="s">
        <v>1632</v>
      </c>
      <c r="D728" s="72"/>
      <c r="E728" s="72"/>
      <c r="F728" s="72">
        <f t="shared" si="160"/>
        <v>0</v>
      </c>
      <c r="G728" s="72"/>
      <c r="H728" s="72"/>
      <c r="I728" s="72"/>
      <c r="J728" s="72"/>
      <c r="K728" s="72"/>
      <c r="L728" s="72"/>
      <c r="M728" s="72"/>
      <c r="N728" s="72"/>
      <c r="O728" s="72"/>
      <c r="P728" s="72"/>
      <c r="Q728" s="72">
        <f t="shared" si="161"/>
        <v>0</v>
      </c>
      <c r="R728" s="72"/>
      <c r="S728" s="119" t="s">
        <v>1633</v>
      </c>
      <c r="T728" s="22"/>
    </row>
    <row r="729" customFormat="1" ht="32" customHeight="1" spans="1:20">
      <c r="A729" s="87" t="s">
        <v>255</v>
      </c>
      <c r="B729" s="87" t="s">
        <v>860</v>
      </c>
      <c r="C729" s="21" t="s">
        <v>1222</v>
      </c>
      <c r="D729" s="72"/>
      <c r="E729" s="72"/>
      <c r="F729" s="72">
        <f t="shared" si="160"/>
        <v>442</v>
      </c>
      <c r="G729" s="72"/>
      <c r="H729" s="72"/>
      <c r="I729" s="72"/>
      <c r="J729" s="72"/>
      <c r="K729" s="72">
        <v>442</v>
      </c>
      <c r="L729" s="72"/>
      <c r="M729" s="72"/>
      <c r="N729" s="72"/>
      <c r="O729" s="72"/>
      <c r="P729" s="72"/>
      <c r="Q729" s="72">
        <f t="shared" si="161"/>
        <v>442</v>
      </c>
      <c r="R729" s="72"/>
      <c r="S729" s="143" t="s">
        <v>1223</v>
      </c>
      <c r="T729" s="22"/>
    </row>
    <row r="730" customFormat="1" ht="32" customHeight="1" spans="1:20">
      <c r="A730" s="23" t="s">
        <v>255</v>
      </c>
      <c r="B730" s="23" t="s">
        <v>860</v>
      </c>
      <c r="C730" s="21" t="s">
        <v>2109</v>
      </c>
      <c r="D730" s="72">
        <v>32</v>
      </c>
      <c r="E730" s="72"/>
      <c r="F730" s="72">
        <f t="shared" si="160"/>
        <v>0</v>
      </c>
      <c r="G730" s="72"/>
      <c r="H730" s="72"/>
      <c r="I730" s="72"/>
      <c r="J730" s="72"/>
      <c r="K730" s="72"/>
      <c r="L730" s="72"/>
      <c r="M730" s="72"/>
      <c r="N730" s="72"/>
      <c r="O730" s="72"/>
      <c r="P730" s="72"/>
      <c r="Q730" s="72">
        <f t="shared" si="161"/>
        <v>32</v>
      </c>
      <c r="R730" s="72"/>
      <c r="S730" s="22"/>
      <c r="T730" s="22"/>
    </row>
    <row r="731" customFormat="1" ht="32" customHeight="1" spans="1:20">
      <c r="A731" s="23" t="s">
        <v>255</v>
      </c>
      <c r="B731" s="23" t="s">
        <v>860</v>
      </c>
      <c r="C731" s="21" t="s">
        <v>1224</v>
      </c>
      <c r="D731" s="72">
        <v>380.25</v>
      </c>
      <c r="E731" s="72"/>
      <c r="F731" s="72">
        <f t="shared" si="160"/>
        <v>-185.44</v>
      </c>
      <c r="G731" s="72"/>
      <c r="H731" s="72"/>
      <c r="I731" s="72"/>
      <c r="J731" s="72"/>
      <c r="K731" s="72"/>
      <c r="L731" s="72"/>
      <c r="M731" s="72">
        <v>-185.44</v>
      </c>
      <c r="N731" s="72"/>
      <c r="O731" s="72"/>
      <c r="P731" s="72"/>
      <c r="Q731" s="72">
        <f t="shared" si="161"/>
        <v>194.81</v>
      </c>
      <c r="R731" s="72"/>
      <c r="S731" s="143"/>
      <c r="T731" s="143"/>
    </row>
    <row r="732" customFormat="1" ht="32" customHeight="1" spans="1:20">
      <c r="A732" s="23" t="s">
        <v>255</v>
      </c>
      <c r="B732" s="23" t="s">
        <v>860</v>
      </c>
      <c r="C732" s="21" t="s">
        <v>2110</v>
      </c>
      <c r="D732" s="72">
        <v>4.5</v>
      </c>
      <c r="E732" s="72"/>
      <c r="F732" s="72">
        <f t="shared" si="160"/>
        <v>0</v>
      </c>
      <c r="G732" s="72"/>
      <c r="H732" s="72"/>
      <c r="I732" s="72"/>
      <c r="J732" s="72"/>
      <c r="K732" s="72"/>
      <c r="L732" s="72"/>
      <c r="M732" s="72"/>
      <c r="N732" s="72"/>
      <c r="O732" s="72"/>
      <c r="P732" s="72"/>
      <c r="Q732" s="72">
        <f t="shared" si="161"/>
        <v>4.5</v>
      </c>
      <c r="R732" s="72"/>
      <c r="S732" s="22"/>
      <c r="T732" s="22"/>
    </row>
    <row r="733" customFormat="1" ht="32" customHeight="1" spans="1:20">
      <c r="A733" s="19" t="s">
        <v>606</v>
      </c>
      <c r="B733" s="23" t="s">
        <v>860</v>
      </c>
      <c r="C733" s="21" t="s">
        <v>1416</v>
      </c>
      <c r="D733" s="72"/>
      <c r="E733" s="72"/>
      <c r="F733" s="72">
        <f t="shared" si="160"/>
        <v>4.83</v>
      </c>
      <c r="G733" s="72"/>
      <c r="H733" s="72"/>
      <c r="I733" s="72"/>
      <c r="J733" s="72"/>
      <c r="K733" s="72"/>
      <c r="L733" s="72"/>
      <c r="M733" s="72"/>
      <c r="N733" s="72"/>
      <c r="O733" s="72">
        <v>4.83</v>
      </c>
      <c r="P733" s="72"/>
      <c r="Q733" s="72">
        <f t="shared" si="161"/>
        <v>4.83</v>
      </c>
      <c r="R733" s="72"/>
      <c r="S733" s="143"/>
      <c r="T733" s="143"/>
    </row>
    <row r="734" customFormat="1" ht="32" customHeight="1" spans="1:20">
      <c r="A734" s="80" t="s">
        <v>1216</v>
      </c>
      <c r="B734" s="80" t="s">
        <v>1216</v>
      </c>
      <c r="C734" s="81" t="s">
        <v>1643</v>
      </c>
      <c r="D734" s="82">
        <f t="shared" ref="D734:R734" si="162">SUM(D735:D748)</f>
        <v>311.21</v>
      </c>
      <c r="E734" s="82">
        <f t="shared" si="162"/>
        <v>17.69</v>
      </c>
      <c r="F734" s="82">
        <f t="shared" si="162"/>
        <v>499.07</v>
      </c>
      <c r="G734" s="82">
        <f t="shared" si="162"/>
        <v>0</v>
      </c>
      <c r="H734" s="82">
        <f t="shared" si="162"/>
        <v>7.12</v>
      </c>
      <c r="I734" s="82">
        <f t="shared" si="162"/>
        <v>0</v>
      </c>
      <c r="J734" s="82">
        <f t="shared" si="162"/>
        <v>0</v>
      </c>
      <c r="K734" s="82">
        <f t="shared" si="162"/>
        <v>492</v>
      </c>
      <c r="L734" s="82">
        <f t="shared" si="162"/>
        <v>0</v>
      </c>
      <c r="M734" s="82">
        <f t="shared" si="162"/>
        <v>-121.4</v>
      </c>
      <c r="N734" s="82">
        <f t="shared" si="162"/>
        <v>97.3</v>
      </c>
      <c r="O734" s="82">
        <f t="shared" si="162"/>
        <v>54.05</v>
      </c>
      <c r="P734" s="82">
        <f t="shared" si="162"/>
        <v>-30</v>
      </c>
      <c r="Q734" s="82">
        <f t="shared" si="162"/>
        <v>810.28</v>
      </c>
      <c r="R734" s="82">
        <f t="shared" si="162"/>
        <v>115</v>
      </c>
      <c r="S734" s="97"/>
      <c r="T734" s="97"/>
    </row>
    <row r="735" customFormat="1" ht="32" customHeight="1" spans="1:20">
      <c r="A735" s="23" t="s">
        <v>253</v>
      </c>
      <c r="B735" s="23" t="s">
        <v>862</v>
      </c>
      <c r="C735" s="21" t="s">
        <v>1875</v>
      </c>
      <c r="D735" s="72">
        <v>23</v>
      </c>
      <c r="E735" s="72"/>
      <c r="F735" s="72">
        <f t="shared" ref="F735:F748" si="163">SUM(G735:P735)</f>
        <v>0</v>
      </c>
      <c r="G735" s="72"/>
      <c r="H735" s="72"/>
      <c r="I735" s="72"/>
      <c r="J735" s="72"/>
      <c r="K735" s="72"/>
      <c r="L735" s="72"/>
      <c r="M735" s="72"/>
      <c r="N735" s="72"/>
      <c r="O735" s="72"/>
      <c r="P735" s="72"/>
      <c r="Q735" s="72">
        <f t="shared" ref="Q735:Q748" si="164">D735+F735</f>
        <v>23</v>
      </c>
      <c r="R735" s="72"/>
      <c r="S735" s="143"/>
      <c r="T735" s="143"/>
    </row>
    <row r="736" customFormat="1" ht="32" customHeight="1" spans="1:20">
      <c r="A736" s="87" t="s">
        <v>253</v>
      </c>
      <c r="B736" s="87" t="s">
        <v>862</v>
      </c>
      <c r="C736" s="134" t="s">
        <v>1228</v>
      </c>
      <c r="D736" s="72"/>
      <c r="E736" s="72"/>
      <c r="F736" s="72">
        <f t="shared" si="163"/>
        <v>190</v>
      </c>
      <c r="G736" s="72"/>
      <c r="H736" s="72"/>
      <c r="I736" s="72"/>
      <c r="J736" s="72"/>
      <c r="K736" s="72">
        <v>220</v>
      </c>
      <c r="L736" s="72"/>
      <c r="M736" s="72"/>
      <c r="N736" s="72"/>
      <c r="O736" s="72"/>
      <c r="P736" s="123">
        <v>-30</v>
      </c>
      <c r="Q736" s="123">
        <f t="shared" si="164"/>
        <v>190</v>
      </c>
      <c r="R736" s="72"/>
      <c r="S736" s="110" t="s">
        <v>1229</v>
      </c>
      <c r="T736" s="22"/>
    </row>
    <row r="737" customFormat="1" ht="32" customHeight="1" spans="1:20">
      <c r="A737" s="23" t="s">
        <v>253</v>
      </c>
      <c r="B737" s="23" t="s">
        <v>862</v>
      </c>
      <c r="C737" s="21" t="s">
        <v>1230</v>
      </c>
      <c r="D737" s="72">
        <v>12.69</v>
      </c>
      <c r="E737" s="72">
        <v>12.69</v>
      </c>
      <c r="F737" s="72">
        <f t="shared" si="163"/>
        <v>97.3</v>
      </c>
      <c r="G737" s="72"/>
      <c r="H737" s="72"/>
      <c r="I737" s="72"/>
      <c r="J737" s="72"/>
      <c r="K737" s="72"/>
      <c r="L737" s="72"/>
      <c r="M737" s="72"/>
      <c r="N737" s="72">
        <v>97.3</v>
      </c>
      <c r="O737" s="72"/>
      <c r="P737" s="72"/>
      <c r="Q737" s="72">
        <f t="shared" si="164"/>
        <v>109.99</v>
      </c>
      <c r="R737" s="72">
        <v>110</v>
      </c>
      <c r="S737" s="22"/>
      <c r="T737" s="22"/>
    </row>
    <row r="738" customFormat="1" ht="32" customHeight="1" spans="1:20">
      <c r="A738" s="19" t="s">
        <v>253</v>
      </c>
      <c r="B738" s="23" t="s">
        <v>862</v>
      </c>
      <c r="C738" s="21" t="s">
        <v>1014</v>
      </c>
      <c r="D738" s="72"/>
      <c r="E738" s="72"/>
      <c r="F738" s="72">
        <f t="shared" si="163"/>
        <v>50</v>
      </c>
      <c r="G738" s="72"/>
      <c r="H738" s="72"/>
      <c r="I738" s="72"/>
      <c r="J738" s="72"/>
      <c r="K738" s="72"/>
      <c r="L738" s="72"/>
      <c r="M738" s="72"/>
      <c r="N738" s="72"/>
      <c r="O738" s="72">
        <v>50</v>
      </c>
      <c r="P738" s="72"/>
      <c r="Q738" s="72">
        <f t="shared" si="164"/>
        <v>50</v>
      </c>
      <c r="R738" s="72"/>
      <c r="S738" s="22"/>
      <c r="T738" s="22"/>
    </row>
    <row r="739" customFormat="1" ht="32" customHeight="1" spans="1:20">
      <c r="A739" s="106" t="s">
        <v>255</v>
      </c>
      <c r="B739" s="87" t="s">
        <v>862</v>
      </c>
      <c r="C739" s="114" t="s">
        <v>1632</v>
      </c>
      <c r="D739" s="72"/>
      <c r="E739" s="72"/>
      <c r="F739" s="72">
        <f t="shared" si="163"/>
        <v>0</v>
      </c>
      <c r="G739" s="72"/>
      <c r="H739" s="72"/>
      <c r="I739" s="72"/>
      <c r="J739" s="72"/>
      <c r="K739" s="72"/>
      <c r="L739" s="72"/>
      <c r="M739" s="72"/>
      <c r="N739" s="72"/>
      <c r="O739" s="72"/>
      <c r="P739" s="72"/>
      <c r="Q739" s="72">
        <f t="shared" si="164"/>
        <v>0</v>
      </c>
      <c r="R739" s="72"/>
      <c r="S739" s="119" t="s">
        <v>1633</v>
      </c>
      <c r="T739" s="22"/>
    </row>
    <row r="740" customFormat="1" ht="32" customHeight="1" spans="1:20">
      <c r="A740" s="106" t="s">
        <v>255</v>
      </c>
      <c r="B740" s="87" t="s">
        <v>862</v>
      </c>
      <c r="C740" s="114" t="s">
        <v>1644</v>
      </c>
      <c r="D740" s="72"/>
      <c r="E740" s="72"/>
      <c r="F740" s="72">
        <f t="shared" si="163"/>
        <v>7.12</v>
      </c>
      <c r="G740" s="72"/>
      <c r="H740" s="72">
        <v>7.12</v>
      </c>
      <c r="I740" s="72"/>
      <c r="J740" s="72"/>
      <c r="K740" s="72"/>
      <c r="L740" s="72"/>
      <c r="M740" s="72"/>
      <c r="N740" s="72"/>
      <c r="O740" s="72"/>
      <c r="P740" s="72"/>
      <c r="Q740" s="72">
        <f t="shared" si="164"/>
        <v>7.12</v>
      </c>
      <c r="R740" s="72"/>
      <c r="S740" s="119" t="s">
        <v>1645</v>
      </c>
      <c r="T740" s="22"/>
    </row>
    <row r="741" customFormat="1" ht="32" customHeight="1" spans="1:20">
      <c r="A741" s="23" t="s">
        <v>255</v>
      </c>
      <c r="B741" s="23" t="s">
        <v>862</v>
      </c>
      <c r="C741" s="21" t="s">
        <v>2111</v>
      </c>
      <c r="D741" s="72">
        <v>14</v>
      </c>
      <c r="E741" s="72"/>
      <c r="F741" s="72">
        <f t="shared" si="163"/>
        <v>0</v>
      </c>
      <c r="G741" s="72"/>
      <c r="H741" s="72"/>
      <c r="I741" s="72"/>
      <c r="J741" s="72"/>
      <c r="K741" s="72"/>
      <c r="L741" s="72"/>
      <c r="M741" s="72"/>
      <c r="N741" s="72"/>
      <c r="O741" s="72"/>
      <c r="P741" s="72"/>
      <c r="Q741" s="72">
        <f t="shared" si="164"/>
        <v>14</v>
      </c>
      <c r="R741" s="72"/>
      <c r="S741" s="22"/>
      <c r="T741" s="22"/>
    </row>
    <row r="742" customFormat="1" ht="32" customHeight="1" spans="1:20">
      <c r="A742" s="87" t="s">
        <v>255</v>
      </c>
      <c r="B742" s="23" t="s">
        <v>862</v>
      </c>
      <c r="C742" s="115" t="s">
        <v>1646</v>
      </c>
      <c r="D742" s="72"/>
      <c r="E742" s="72"/>
      <c r="F742" s="72">
        <f t="shared" si="163"/>
        <v>94</v>
      </c>
      <c r="G742" s="72"/>
      <c r="H742" s="72"/>
      <c r="I742" s="72"/>
      <c r="J742" s="72"/>
      <c r="K742" s="72">
        <v>94</v>
      </c>
      <c r="L742" s="72"/>
      <c r="M742" s="72"/>
      <c r="N742" s="72"/>
      <c r="O742" s="72"/>
      <c r="P742" s="72"/>
      <c r="Q742" s="72">
        <f t="shared" si="164"/>
        <v>94</v>
      </c>
      <c r="R742" s="72"/>
      <c r="S742" s="143" t="s">
        <v>1232</v>
      </c>
      <c r="T742" s="22"/>
    </row>
    <row r="743" customFormat="1" ht="32" customHeight="1" spans="1:20">
      <c r="A743" s="87" t="s">
        <v>255</v>
      </c>
      <c r="B743" s="23" t="s">
        <v>862</v>
      </c>
      <c r="C743" s="21" t="s">
        <v>1222</v>
      </c>
      <c r="D743" s="72"/>
      <c r="E743" s="72"/>
      <c r="F743" s="72">
        <f t="shared" si="163"/>
        <v>178</v>
      </c>
      <c r="G743" s="72"/>
      <c r="H743" s="72"/>
      <c r="I743" s="72"/>
      <c r="J743" s="72"/>
      <c r="K743" s="72">
        <v>178</v>
      </c>
      <c r="L743" s="72"/>
      <c r="M743" s="72"/>
      <c r="N743" s="72"/>
      <c r="O743" s="72"/>
      <c r="P743" s="72"/>
      <c r="Q743" s="72">
        <f t="shared" si="164"/>
        <v>178</v>
      </c>
      <c r="R743" s="72"/>
      <c r="S743" s="143" t="s">
        <v>1223</v>
      </c>
      <c r="T743" s="22"/>
    </row>
    <row r="744" customFormat="1" ht="32" customHeight="1" spans="1:20">
      <c r="A744" s="23" t="s">
        <v>255</v>
      </c>
      <c r="B744" s="23" t="s">
        <v>862</v>
      </c>
      <c r="C744" s="21" t="s">
        <v>2109</v>
      </c>
      <c r="D744" s="72">
        <v>16</v>
      </c>
      <c r="E744" s="72"/>
      <c r="F744" s="72">
        <f t="shared" si="163"/>
        <v>0</v>
      </c>
      <c r="G744" s="72"/>
      <c r="H744" s="72"/>
      <c r="I744" s="72"/>
      <c r="J744" s="72"/>
      <c r="K744" s="72"/>
      <c r="L744" s="72"/>
      <c r="M744" s="72"/>
      <c r="N744" s="72"/>
      <c r="O744" s="72"/>
      <c r="P744" s="72"/>
      <c r="Q744" s="72">
        <f t="shared" si="164"/>
        <v>16</v>
      </c>
      <c r="R744" s="72"/>
      <c r="S744" s="22"/>
      <c r="T744" s="22"/>
    </row>
    <row r="745" customFormat="1" ht="32" customHeight="1" spans="1:20">
      <c r="A745" s="23" t="s">
        <v>255</v>
      </c>
      <c r="B745" s="23" t="s">
        <v>862</v>
      </c>
      <c r="C745" s="21" t="s">
        <v>1224</v>
      </c>
      <c r="D745" s="72">
        <v>236.02</v>
      </c>
      <c r="E745" s="72"/>
      <c r="F745" s="72">
        <f t="shared" si="163"/>
        <v>-121.4</v>
      </c>
      <c r="G745" s="72"/>
      <c r="H745" s="72"/>
      <c r="I745" s="72"/>
      <c r="J745" s="72"/>
      <c r="K745" s="72"/>
      <c r="L745" s="72"/>
      <c r="M745" s="72">
        <v>-121.4</v>
      </c>
      <c r="N745" s="72"/>
      <c r="O745" s="72"/>
      <c r="P745" s="72"/>
      <c r="Q745" s="72">
        <f t="shared" si="164"/>
        <v>114.62</v>
      </c>
      <c r="R745" s="72"/>
      <c r="S745" s="143"/>
      <c r="T745" s="143"/>
    </row>
    <row r="746" customFormat="1" ht="32" customHeight="1" spans="1:20">
      <c r="A746" s="23" t="s">
        <v>255</v>
      </c>
      <c r="B746" s="23" t="s">
        <v>862</v>
      </c>
      <c r="C746" s="21" t="s">
        <v>2110</v>
      </c>
      <c r="D746" s="72">
        <v>4.5</v>
      </c>
      <c r="E746" s="72"/>
      <c r="F746" s="72">
        <f t="shared" si="163"/>
        <v>0</v>
      </c>
      <c r="G746" s="72"/>
      <c r="H746" s="72"/>
      <c r="I746" s="72"/>
      <c r="J746" s="72"/>
      <c r="K746" s="72"/>
      <c r="L746" s="72"/>
      <c r="M746" s="72"/>
      <c r="N746" s="72"/>
      <c r="O746" s="72"/>
      <c r="P746" s="72"/>
      <c r="Q746" s="72">
        <f t="shared" si="164"/>
        <v>4.5</v>
      </c>
      <c r="R746" s="72"/>
      <c r="S746" s="22"/>
      <c r="T746" s="22"/>
    </row>
    <row r="747" customFormat="1" ht="32" customHeight="1" spans="1:20">
      <c r="A747" s="23" t="s">
        <v>255</v>
      </c>
      <c r="B747" s="23" t="s">
        <v>862</v>
      </c>
      <c r="C747" s="21" t="s">
        <v>1635</v>
      </c>
      <c r="D747" s="72">
        <v>5</v>
      </c>
      <c r="E747" s="72">
        <v>5</v>
      </c>
      <c r="F747" s="72">
        <f t="shared" si="163"/>
        <v>0</v>
      </c>
      <c r="G747" s="72"/>
      <c r="H747" s="72"/>
      <c r="I747" s="72"/>
      <c r="J747" s="72"/>
      <c r="K747" s="72"/>
      <c r="L747" s="72"/>
      <c r="M747" s="72"/>
      <c r="N747" s="72"/>
      <c r="O747" s="72"/>
      <c r="P747" s="72"/>
      <c r="Q747" s="72">
        <f t="shared" si="164"/>
        <v>5</v>
      </c>
      <c r="R747" s="72">
        <v>5</v>
      </c>
      <c r="S747" s="22"/>
      <c r="T747" s="22"/>
    </row>
    <row r="748" customFormat="1" ht="32" customHeight="1" spans="1:20">
      <c r="A748" s="19" t="s">
        <v>606</v>
      </c>
      <c r="B748" s="23" t="s">
        <v>862</v>
      </c>
      <c r="C748" s="21" t="s">
        <v>1416</v>
      </c>
      <c r="D748" s="72"/>
      <c r="E748" s="72"/>
      <c r="F748" s="72">
        <f t="shared" si="163"/>
        <v>4.05</v>
      </c>
      <c r="G748" s="72"/>
      <c r="H748" s="72"/>
      <c r="I748" s="72"/>
      <c r="J748" s="72"/>
      <c r="K748" s="72"/>
      <c r="L748" s="72"/>
      <c r="M748" s="72"/>
      <c r="N748" s="72"/>
      <c r="O748" s="72">
        <v>4.05</v>
      </c>
      <c r="P748" s="72"/>
      <c r="Q748" s="72">
        <f t="shared" si="164"/>
        <v>4.05</v>
      </c>
      <c r="R748" s="72"/>
      <c r="S748" s="143"/>
      <c r="T748" s="143"/>
    </row>
    <row r="749" customFormat="1" ht="32" customHeight="1" spans="1:20">
      <c r="A749" s="80" t="s">
        <v>1216</v>
      </c>
      <c r="B749" s="80" t="s">
        <v>1216</v>
      </c>
      <c r="C749" s="81" t="s">
        <v>1647</v>
      </c>
      <c r="D749" s="82">
        <f t="shared" ref="D749:R749" si="165">SUM(D750:D758)</f>
        <v>355.05</v>
      </c>
      <c r="E749" s="82">
        <f t="shared" si="165"/>
        <v>0</v>
      </c>
      <c r="F749" s="82">
        <f t="shared" si="165"/>
        <v>315.54</v>
      </c>
      <c r="G749" s="82">
        <f t="shared" si="165"/>
        <v>0</v>
      </c>
      <c r="H749" s="82">
        <f t="shared" si="165"/>
        <v>1.4</v>
      </c>
      <c r="I749" s="82">
        <f t="shared" si="165"/>
        <v>0</v>
      </c>
      <c r="J749" s="82">
        <f t="shared" si="165"/>
        <v>0</v>
      </c>
      <c r="K749" s="82">
        <f t="shared" si="165"/>
        <v>313</v>
      </c>
      <c r="L749" s="82">
        <f t="shared" si="165"/>
        <v>0</v>
      </c>
      <c r="M749" s="82">
        <f t="shared" si="165"/>
        <v>-161.74</v>
      </c>
      <c r="N749" s="82">
        <f t="shared" si="165"/>
        <v>141.4</v>
      </c>
      <c r="O749" s="82">
        <f t="shared" si="165"/>
        <v>21.48</v>
      </c>
      <c r="P749" s="82">
        <f t="shared" si="165"/>
        <v>0</v>
      </c>
      <c r="Q749" s="82">
        <f t="shared" si="165"/>
        <v>670.59</v>
      </c>
      <c r="R749" s="82">
        <f t="shared" si="165"/>
        <v>141.4</v>
      </c>
      <c r="S749" s="97"/>
      <c r="T749" s="97"/>
    </row>
    <row r="750" customFormat="1" ht="32" customHeight="1" spans="1:20">
      <c r="A750" s="23" t="s">
        <v>253</v>
      </c>
      <c r="B750" s="23" t="s">
        <v>864</v>
      </c>
      <c r="C750" s="21" t="s">
        <v>2112</v>
      </c>
      <c r="D750" s="72">
        <v>56</v>
      </c>
      <c r="E750" s="72"/>
      <c r="F750" s="72">
        <f t="shared" ref="F750:F758" si="166">SUM(G750:P750)</f>
        <v>0</v>
      </c>
      <c r="G750" s="72"/>
      <c r="H750" s="72"/>
      <c r="I750" s="72"/>
      <c r="J750" s="72"/>
      <c r="K750" s="72"/>
      <c r="L750" s="72"/>
      <c r="M750" s="72"/>
      <c r="N750" s="72"/>
      <c r="O750" s="72"/>
      <c r="P750" s="72"/>
      <c r="Q750" s="72">
        <f t="shared" ref="Q750:Q758" si="167">D750+F750</f>
        <v>56</v>
      </c>
      <c r="R750" s="72"/>
      <c r="S750" s="22"/>
      <c r="T750" s="22"/>
    </row>
    <row r="751" customFormat="1" ht="32" customHeight="1" spans="1:20">
      <c r="A751" s="106">
        <v>2050201</v>
      </c>
      <c r="B751" s="23" t="s">
        <v>864</v>
      </c>
      <c r="C751" s="21" t="s">
        <v>966</v>
      </c>
      <c r="D751" s="72"/>
      <c r="E751" s="72"/>
      <c r="F751" s="72">
        <f t="shared" si="166"/>
        <v>141.4</v>
      </c>
      <c r="G751" s="72"/>
      <c r="H751" s="72"/>
      <c r="I751" s="72"/>
      <c r="J751" s="72"/>
      <c r="K751" s="72"/>
      <c r="L751" s="72"/>
      <c r="M751" s="72"/>
      <c r="N751" s="72">
        <v>141.4</v>
      </c>
      <c r="O751" s="72"/>
      <c r="P751" s="72"/>
      <c r="Q751" s="72">
        <f t="shared" si="167"/>
        <v>141.4</v>
      </c>
      <c r="R751" s="72">
        <v>141.4</v>
      </c>
      <c r="S751" s="119"/>
      <c r="T751" s="22"/>
    </row>
    <row r="752" customFormat="1" ht="32" customHeight="1" spans="1:20">
      <c r="A752" s="106" t="s">
        <v>255</v>
      </c>
      <c r="B752" s="87" t="s">
        <v>864</v>
      </c>
      <c r="C752" s="114" t="s">
        <v>1644</v>
      </c>
      <c r="D752" s="72"/>
      <c r="E752" s="72"/>
      <c r="F752" s="72">
        <f t="shared" si="166"/>
        <v>1.4</v>
      </c>
      <c r="G752" s="72"/>
      <c r="H752" s="72">
        <v>1.4</v>
      </c>
      <c r="I752" s="72"/>
      <c r="J752" s="72"/>
      <c r="K752" s="72"/>
      <c r="L752" s="72"/>
      <c r="M752" s="72"/>
      <c r="N752" s="72"/>
      <c r="O752" s="72"/>
      <c r="P752" s="72"/>
      <c r="Q752" s="72">
        <f t="shared" si="167"/>
        <v>1.4</v>
      </c>
      <c r="R752" s="72"/>
      <c r="S752" s="119" t="s">
        <v>1645</v>
      </c>
      <c r="T752" s="22"/>
    </row>
    <row r="753" customFormat="1" ht="32" customHeight="1" spans="1:20">
      <c r="A753" s="23" t="s">
        <v>255</v>
      </c>
      <c r="B753" s="23" t="s">
        <v>864</v>
      </c>
      <c r="C753" s="21" t="s">
        <v>1648</v>
      </c>
      <c r="D753" s="72">
        <v>31.85</v>
      </c>
      <c r="E753" s="72"/>
      <c r="F753" s="72">
        <f t="shared" si="166"/>
        <v>-29.85</v>
      </c>
      <c r="G753" s="72"/>
      <c r="H753" s="72"/>
      <c r="I753" s="72"/>
      <c r="J753" s="72"/>
      <c r="K753" s="72"/>
      <c r="L753" s="72"/>
      <c r="M753" s="72">
        <v>-29.85</v>
      </c>
      <c r="N753" s="72"/>
      <c r="O753" s="72"/>
      <c r="P753" s="72"/>
      <c r="Q753" s="72">
        <f t="shared" si="167"/>
        <v>2</v>
      </c>
      <c r="R753" s="72"/>
      <c r="S753" s="127"/>
      <c r="T753" s="127"/>
    </row>
    <row r="754" customFormat="1" ht="32" customHeight="1" spans="1:20">
      <c r="A754" s="87" t="s">
        <v>255</v>
      </c>
      <c r="B754" s="23" t="s">
        <v>864</v>
      </c>
      <c r="C754" s="21" t="s">
        <v>1222</v>
      </c>
      <c r="D754" s="72"/>
      <c r="E754" s="72"/>
      <c r="F754" s="72">
        <f t="shared" si="166"/>
        <v>299</v>
      </c>
      <c r="G754" s="72"/>
      <c r="H754" s="72"/>
      <c r="I754" s="72"/>
      <c r="J754" s="72"/>
      <c r="K754" s="72">
        <f>313-14</f>
        <v>299</v>
      </c>
      <c r="L754" s="72"/>
      <c r="M754" s="72"/>
      <c r="N754" s="72"/>
      <c r="O754" s="72"/>
      <c r="P754" s="72"/>
      <c r="Q754" s="72">
        <f t="shared" si="167"/>
        <v>299</v>
      </c>
      <c r="R754" s="72"/>
      <c r="S754" s="143" t="s">
        <v>1223</v>
      </c>
      <c r="T754" s="22"/>
    </row>
    <row r="755" customFormat="1" ht="32" customHeight="1" spans="1:20">
      <c r="A755" s="87" t="s">
        <v>255</v>
      </c>
      <c r="B755" s="23" t="s">
        <v>864</v>
      </c>
      <c r="C755" s="21" t="s">
        <v>1222</v>
      </c>
      <c r="D755" s="72"/>
      <c r="E755" s="72"/>
      <c r="F755" s="72">
        <f t="shared" si="166"/>
        <v>14</v>
      </c>
      <c r="G755" s="72"/>
      <c r="H755" s="72"/>
      <c r="I755" s="72"/>
      <c r="J755" s="72"/>
      <c r="K755" s="72">
        <v>14</v>
      </c>
      <c r="L755" s="72"/>
      <c r="M755" s="72"/>
      <c r="N755" s="72"/>
      <c r="O755" s="72"/>
      <c r="P755" s="72"/>
      <c r="Q755" s="72">
        <f t="shared" si="167"/>
        <v>14</v>
      </c>
      <c r="R755" s="72"/>
      <c r="S755" s="143" t="s">
        <v>1232</v>
      </c>
      <c r="T755" s="22"/>
    </row>
    <row r="756" customFormat="1" ht="32" customHeight="1" spans="1:20">
      <c r="A756" s="23" t="s">
        <v>255</v>
      </c>
      <c r="B756" s="23" t="s">
        <v>864</v>
      </c>
      <c r="C756" s="21" t="s">
        <v>1224</v>
      </c>
      <c r="D756" s="72">
        <v>260.2</v>
      </c>
      <c r="E756" s="72"/>
      <c r="F756" s="72">
        <f t="shared" si="166"/>
        <v>-131.89</v>
      </c>
      <c r="G756" s="72"/>
      <c r="H756" s="72"/>
      <c r="I756" s="72"/>
      <c r="J756" s="72"/>
      <c r="K756" s="72"/>
      <c r="L756" s="72"/>
      <c r="M756" s="72">
        <v>-131.89</v>
      </c>
      <c r="N756" s="72"/>
      <c r="O756" s="72"/>
      <c r="P756" s="72"/>
      <c r="Q756" s="72">
        <f t="shared" si="167"/>
        <v>128.31</v>
      </c>
      <c r="R756" s="72"/>
      <c r="S756" s="143"/>
      <c r="T756" s="143"/>
    </row>
    <row r="757" customFormat="1" ht="32" customHeight="1" spans="1:20">
      <c r="A757" s="23" t="s">
        <v>255</v>
      </c>
      <c r="B757" s="23" t="s">
        <v>864</v>
      </c>
      <c r="C757" s="21" t="s">
        <v>2110</v>
      </c>
      <c r="D757" s="72">
        <v>7</v>
      </c>
      <c r="E757" s="72"/>
      <c r="F757" s="72">
        <f t="shared" si="166"/>
        <v>0</v>
      </c>
      <c r="G757" s="72"/>
      <c r="H757" s="72"/>
      <c r="I757" s="72"/>
      <c r="J757" s="72"/>
      <c r="K757" s="72"/>
      <c r="L757" s="72"/>
      <c r="M757" s="72"/>
      <c r="N757" s="72"/>
      <c r="O757" s="72"/>
      <c r="P757" s="72"/>
      <c r="Q757" s="72">
        <f t="shared" si="167"/>
        <v>7</v>
      </c>
      <c r="R757" s="72"/>
      <c r="S757" s="22"/>
      <c r="T757" s="22"/>
    </row>
    <row r="758" customFormat="1" ht="32" customHeight="1" spans="1:20">
      <c r="A758" s="19" t="s">
        <v>606</v>
      </c>
      <c r="B758" s="23" t="s">
        <v>864</v>
      </c>
      <c r="C758" s="21" t="s">
        <v>1416</v>
      </c>
      <c r="D758" s="72"/>
      <c r="E758" s="72"/>
      <c r="F758" s="72">
        <f t="shared" si="166"/>
        <v>21.48</v>
      </c>
      <c r="G758" s="72"/>
      <c r="H758" s="72"/>
      <c r="I758" s="72"/>
      <c r="J758" s="72"/>
      <c r="K758" s="72"/>
      <c r="L758" s="72"/>
      <c r="M758" s="72"/>
      <c r="N758" s="72"/>
      <c r="O758" s="72">
        <v>21.48</v>
      </c>
      <c r="P758" s="72"/>
      <c r="Q758" s="72">
        <f t="shared" si="167"/>
        <v>21.48</v>
      </c>
      <c r="R758" s="72"/>
      <c r="S758" s="22"/>
      <c r="T758" s="22"/>
    </row>
    <row r="759" customFormat="1" ht="32" customHeight="1" spans="1:20">
      <c r="A759" s="80" t="s">
        <v>1216</v>
      </c>
      <c r="B759" s="80" t="s">
        <v>1216</v>
      </c>
      <c r="C759" s="81" t="s">
        <v>1649</v>
      </c>
      <c r="D759" s="82">
        <f t="shared" ref="D759:R759" si="168">SUM(D760:D767)</f>
        <v>324.5</v>
      </c>
      <c r="E759" s="82">
        <f t="shared" si="168"/>
        <v>0</v>
      </c>
      <c r="F759" s="82">
        <f t="shared" si="168"/>
        <v>139.96</v>
      </c>
      <c r="G759" s="82">
        <f t="shared" si="168"/>
        <v>0</v>
      </c>
      <c r="H759" s="82">
        <f t="shared" si="168"/>
        <v>10</v>
      </c>
      <c r="I759" s="82">
        <f t="shared" si="168"/>
        <v>0</v>
      </c>
      <c r="J759" s="82">
        <f t="shared" si="168"/>
        <v>0</v>
      </c>
      <c r="K759" s="82">
        <f t="shared" si="168"/>
        <v>120.5</v>
      </c>
      <c r="L759" s="82">
        <f t="shared" si="168"/>
        <v>0</v>
      </c>
      <c r="M759" s="82">
        <f t="shared" si="168"/>
        <v>-141.14</v>
      </c>
      <c r="N759" s="82">
        <f t="shared" si="168"/>
        <v>129.8</v>
      </c>
      <c r="O759" s="82">
        <f t="shared" si="168"/>
        <v>20.8</v>
      </c>
      <c r="P759" s="82">
        <f t="shared" si="168"/>
        <v>0</v>
      </c>
      <c r="Q759" s="82">
        <f t="shared" si="168"/>
        <v>464.46</v>
      </c>
      <c r="R759" s="82">
        <f t="shared" si="168"/>
        <v>129.8</v>
      </c>
      <c r="S759" s="97"/>
      <c r="T759" s="97"/>
    </row>
    <row r="760" customFormat="1" ht="32" customHeight="1" spans="1:20">
      <c r="A760" s="19" t="s">
        <v>253</v>
      </c>
      <c r="B760" s="23" t="s">
        <v>866</v>
      </c>
      <c r="C760" s="21" t="s">
        <v>1875</v>
      </c>
      <c r="D760" s="72">
        <v>48.2</v>
      </c>
      <c r="E760" s="72"/>
      <c r="F760" s="72">
        <f t="shared" ref="F760:F767" si="169">SUM(G760:P760)</f>
        <v>0</v>
      </c>
      <c r="G760" s="72"/>
      <c r="H760" s="72"/>
      <c r="I760" s="72"/>
      <c r="J760" s="72"/>
      <c r="K760" s="72"/>
      <c r="L760" s="72"/>
      <c r="M760" s="72"/>
      <c r="N760" s="72"/>
      <c r="O760" s="72"/>
      <c r="P760" s="72"/>
      <c r="Q760" s="72">
        <f t="shared" ref="Q760:Q767" si="170">D760+F760</f>
        <v>48.2</v>
      </c>
      <c r="R760" s="72"/>
      <c r="S760" s="127"/>
      <c r="T760" s="127"/>
    </row>
    <row r="761" customFormat="1" ht="32" customHeight="1" spans="1:20">
      <c r="A761" s="106">
        <v>2050201</v>
      </c>
      <c r="B761" s="23" t="s">
        <v>866</v>
      </c>
      <c r="C761" s="21" t="s">
        <v>966</v>
      </c>
      <c r="D761" s="72"/>
      <c r="E761" s="72"/>
      <c r="F761" s="72">
        <f t="shared" si="169"/>
        <v>129.8</v>
      </c>
      <c r="G761" s="72"/>
      <c r="H761" s="72"/>
      <c r="I761" s="72"/>
      <c r="J761" s="72"/>
      <c r="K761" s="72"/>
      <c r="L761" s="72"/>
      <c r="M761" s="72"/>
      <c r="N761" s="72">
        <v>129.8</v>
      </c>
      <c r="O761" s="72"/>
      <c r="P761" s="72"/>
      <c r="Q761" s="72">
        <f t="shared" si="170"/>
        <v>129.8</v>
      </c>
      <c r="R761" s="72">
        <v>129.8</v>
      </c>
      <c r="S761" s="119"/>
      <c r="T761" s="22"/>
    </row>
    <row r="762" customFormat="1" ht="32" customHeight="1" spans="1:20">
      <c r="A762" s="106" t="s">
        <v>255</v>
      </c>
      <c r="B762" s="87" t="s">
        <v>866</v>
      </c>
      <c r="C762" s="114" t="s">
        <v>1644</v>
      </c>
      <c r="D762" s="72"/>
      <c r="E762" s="72"/>
      <c r="F762" s="72">
        <f t="shared" si="169"/>
        <v>10</v>
      </c>
      <c r="G762" s="72"/>
      <c r="H762" s="72">
        <v>10</v>
      </c>
      <c r="I762" s="72"/>
      <c r="J762" s="72"/>
      <c r="K762" s="72"/>
      <c r="L762" s="72"/>
      <c r="M762" s="72"/>
      <c r="N762" s="72"/>
      <c r="O762" s="72"/>
      <c r="P762" s="72"/>
      <c r="Q762" s="72">
        <f t="shared" si="170"/>
        <v>10</v>
      </c>
      <c r="R762" s="72"/>
      <c r="S762" s="119" t="s">
        <v>1645</v>
      </c>
      <c r="T762" s="22"/>
    </row>
    <row r="763" customFormat="1" ht="32" customHeight="1" spans="1:20">
      <c r="A763" s="19" t="s">
        <v>255</v>
      </c>
      <c r="B763" s="23" t="s">
        <v>866</v>
      </c>
      <c r="C763" s="21" t="s">
        <v>1648</v>
      </c>
      <c r="D763" s="72">
        <v>43.1</v>
      </c>
      <c r="E763" s="72"/>
      <c r="F763" s="72">
        <f t="shared" si="169"/>
        <v>-17.5</v>
      </c>
      <c r="G763" s="72"/>
      <c r="H763" s="72"/>
      <c r="I763" s="72"/>
      <c r="J763" s="72"/>
      <c r="K763" s="72"/>
      <c r="L763" s="72"/>
      <c r="M763" s="72">
        <v>-17.5</v>
      </c>
      <c r="N763" s="72"/>
      <c r="O763" s="72"/>
      <c r="P763" s="72"/>
      <c r="Q763" s="72">
        <f t="shared" si="170"/>
        <v>25.6</v>
      </c>
      <c r="R763" s="72"/>
      <c r="S763" s="127"/>
      <c r="T763" s="127"/>
    </row>
    <row r="764" customFormat="1" ht="32" customHeight="1" spans="1:20">
      <c r="A764" s="87" t="s">
        <v>255</v>
      </c>
      <c r="B764" s="23" t="s">
        <v>866</v>
      </c>
      <c r="C764" s="21" t="s">
        <v>1222</v>
      </c>
      <c r="D764" s="72"/>
      <c r="E764" s="72"/>
      <c r="F764" s="72">
        <f t="shared" si="169"/>
        <v>120.5</v>
      </c>
      <c r="G764" s="72"/>
      <c r="H764" s="72"/>
      <c r="I764" s="72"/>
      <c r="J764" s="72"/>
      <c r="K764" s="72">
        <v>120.5</v>
      </c>
      <c r="L764" s="72"/>
      <c r="M764" s="72"/>
      <c r="N764" s="72"/>
      <c r="O764" s="72"/>
      <c r="P764" s="72"/>
      <c r="Q764" s="72">
        <f t="shared" si="170"/>
        <v>120.5</v>
      </c>
      <c r="R764" s="72"/>
      <c r="S764" s="143" t="s">
        <v>1223</v>
      </c>
      <c r="T764" s="22"/>
    </row>
    <row r="765" customFormat="1" ht="32" customHeight="1" spans="1:20">
      <c r="A765" s="19" t="s">
        <v>255</v>
      </c>
      <c r="B765" s="23" t="s">
        <v>866</v>
      </c>
      <c r="C765" s="21" t="s">
        <v>1224</v>
      </c>
      <c r="D765" s="72">
        <v>226.2</v>
      </c>
      <c r="E765" s="72"/>
      <c r="F765" s="72">
        <f t="shared" si="169"/>
        <v>-123.64</v>
      </c>
      <c r="G765" s="72"/>
      <c r="H765" s="72"/>
      <c r="I765" s="72"/>
      <c r="J765" s="72"/>
      <c r="K765" s="72"/>
      <c r="L765" s="72"/>
      <c r="M765" s="72">
        <v>-123.64</v>
      </c>
      <c r="N765" s="72"/>
      <c r="O765" s="72"/>
      <c r="P765" s="72"/>
      <c r="Q765" s="72">
        <f t="shared" si="170"/>
        <v>102.56</v>
      </c>
      <c r="R765" s="72"/>
      <c r="S765" s="143"/>
      <c r="T765" s="143"/>
    </row>
    <row r="766" customFormat="1" ht="32" customHeight="1" spans="1:20">
      <c r="A766" s="23" t="s">
        <v>255</v>
      </c>
      <c r="B766" s="23" t="s">
        <v>866</v>
      </c>
      <c r="C766" s="21" t="s">
        <v>2110</v>
      </c>
      <c r="D766" s="72">
        <v>7</v>
      </c>
      <c r="E766" s="72"/>
      <c r="F766" s="72">
        <f t="shared" si="169"/>
        <v>0</v>
      </c>
      <c r="G766" s="72"/>
      <c r="H766" s="72"/>
      <c r="I766" s="72"/>
      <c r="J766" s="72"/>
      <c r="K766" s="72"/>
      <c r="L766" s="72"/>
      <c r="M766" s="72"/>
      <c r="N766" s="72"/>
      <c r="O766" s="72"/>
      <c r="P766" s="72"/>
      <c r="Q766" s="72">
        <f t="shared" si="170"/>
        <v>7</v>
      </c>
      <c r="R766" s="72"/>
      <c r="S766" s="22"/>
      <c r="T766" s="22"/>
    </row>
    <row r="767" customFormat="1" ht="32" customHeight="1" spans="1:20">
      <c r="A767" s="19" t="s">
        <v>606</v>
      </c>
      <c r="B767" s="23" t="s">
        <v>866</v>
      </c>
      <c r="C767" s="21" t="s">
        <v>1416</v>
      </c>
      <c r="D767" s="72"/>
      <c r="E767" s="72"/>
      <c r="F767" s="72">
        <f t="shared" si="169"/>
        <v>20.8</v>
      </c>
      <c r="G767" s="72"/>
      <c r="H767" s="72"/>
      <c r="I767" s="72"/>
      <c r="J767" s="72"/>
      <c r="K767" s="72"/>
      <c r="L767" s="72"/>
      <c r="M767" s="72"/>
      <c r="N767" s="72"/>
      <c r="O767" s="72">
        <v>20.8</v>
      </c>
      <c r="P767" s="72"/>
      <c r="Q767" s="72">
        <f t="shared" si="170"/>
        <v>20.8</v>
      </c>
      <c r="R767" s="72"/>
      <c r="S767" s="127"/>
      <c r="T767" s="127"/>
    </row>
    <row r="768" customFormat="1" ht="32" customHeight="1" spans="1:20">
      <c r="A768" s="80" t="s">
        <v>1216</v>
      </c>
      <c r="B768" s="80" t="s">
        <v>1216</v>
      </c>
      <c r="C768" s="81" t="s">
        <v>1650</v>
      </c>
      <c r="D768" s="82">
        <f t="shared" ref="D768:R768" si="171">SUM(D769:D770)</f>
        <v>0</v>
      </c>
      <c r="E768" s="82">
        <f t="shared" si="171"/>
        <v>0</v>
      </c>
      <c r="F768" s="82">
        <f t="shared" si="171"/>
        <v>368.1127</v>
      </c>
      <c r="G768" s="82">
        <f t="shared" si="171"/>
        <v>0</v>
      </c>
      <c r="H768" s="82">
        <f t="shared" si="171"/>
        <v>0</v>
      </c>
      <c r="I768" s="82">
        <f t="shared" si="171"/>
        <v>0</v>
      </c>
      <c r="J768" s="82">
        <f t="shared" si="171"/>
        <v>0</v>
      </c>
      <c r="K768" s="82">
        <f t="shared" si="171"/>
        <v>0</v>
      </c>
      <c r="L768" s="82">
        <f t="shared" si="171"/>
        <v>0</v>
      </c>
      <c r="M768" s="82">
        <f t="shared" si="171"/>
        <v>0</v>
      </c>
      <c r="N768" s="82">
        <f t="shared" si="171"/>
        <v>0</v>
      </c>
      <c r="O768" s="82">
        <f t="shared" si="171"/>
        <v>368.1127</v>
      </c>
      <c r="P768" s="82">
        <f t="shared" si="171"/>
        <v>0</v>
      </c>
      <c r="Q768" s="82">
        <f t="shared" si="171"/>
        <v>368.1127</v>
      </c>
      <c r="R768" s="82">
        <f t="shared" si="171"/>
        <v>0</v>
      </c>
      <c r="S768" s="97"/>
      <c r="T768" s="97"/>
    </row>
    <row r="769" customFormat="1" ht="32" customHeight="1" spans="1:20">
      <c r="A769" s="23" t="s">
        <v>255</v>
      </c>
      <c r="B769" s="23" t="s">
        <v>868</v>
      </c>
      <c r="C769" s="21" t="s">
        <v>1651</v>
      </c>
      <c r="D769" s="72"/>
      <c r="E769" s="72"/>
      <c r="F769" s="72">
        <f t="shared" ref="F769:F778" si="172">SUM(G769:P769)</f>
        <v>360.9927</v>
      </c>
      <c r="G769" s="72"/>
      <c r="H769" s="72"/>
      <c r="I769" s="72"/>
      <c r="J769" s="72"/>
      <c r="K769" s="72"/>
      <c r="L769" s="72"/>
      <c r="M769" s="72"/>
      <c r="N769" s="72"/>
      <c r="O769" s="72">
        <v>360.9927</v>
      </c>
      <c r="P769" s="72"/>
      <c r="Q769" s="72">
        <f t="shared" ref="Q769:Q778" si="173">D769+F769</f>
        <v>360.9927</v>
      </c>
      <c r="R769" s="72"/>
      <c r="S769" s="22"/>
      <c r="T769" s="22"/>
    </row>
    <row r="770" customFormat="1" ht="32" customHeight="1" spans="1:20">
      <c r="A770" s="19" t="s">
        <v>255</v>
      </c>
      <c r="B770" s="23" t="s">
        <v>868</v>
      </c>
      <c r="C770" s="107" t="s">
        <v>1652</v>
      </c>
      <c r="D770" s="72"/>
      <c r="E770" s="72"/>
      <c r="F770" s="72">
        <f t="shared" si="172"/>
        <v>7.12</v>
      </c>
      <c r="G770" s="72"/>
      <c r="H770" s="72"/>
      <c r="I770" s="72"/>
      <c r="J770" s="72"/>
      <c r="K770" s="72"/>
      <c r="L770" s="72"/>
      <c r="M770" s="72"/>
      <c r="N770" s="72"/>
      <c r="O770" s="72">
        <v>7.12</v>
      </c>
      <c r="P770" s="72"/>
      <c r="Q770" s="72">
        <f t="shared" si="173"/>
        <v>7.12</v>
      </c>
      <c r="R770" s="72"/>
      <c r="S770" s="143"/>
      <c r="T770" s="143"/>
    </row>
    <row r="771" s="60" customFormat="1" ht="32" customHeight="1" spans="1:20">
      <c r="A771" s="77" t="s">
        <v>1216</v>
      </c>
      <c r="B771" s="77" t="s">
        <v>1216</v>
      </c>
      <c r="C771" s="78" t="s">
        <v>764</v>
      </c>
      <c r="D771" s="79">
        <f t="shared" ref="D771:R771" si="174">D772+D779+D785+D789</f>
        <v>1510.04</v>
      </c>
      <c r="E771" s="79">
        <f t="shared" si="174"/>
        <v>0</v>
      </c>
      <c r="F771" s="79">
        <f t="shared" si="174"/>
        <v>163.7</v>
      </c>
      <c r="G771" s="79">
        <f t="shared" si="174"/>
        <v>0</v>
      </c>
      <c r="H771" s="79">
        <f t="shared" si="174"/>
        <v>0</v>
      </c>
      <c r="I771" s="79">
        <f t="shared" si="174"/>
        <v>0</v>
      </c>
      <c r="J771" s="79">
        <f t="shared" si="174"/>
        <v>0</v>
      </c>
      <c r="K771" s="79">
        <f t="shared" si="174"/>
        <v>411.5</v>
      </c>
      <c r="L771" s="79">
        <f t="shared" si="174"/>
        <v>0</v>
      </c>
      <c r="M771" s="79">
        <f t="shared" si="174"/>
        <v>-250</v>
      </c>
      <c r="N771" s="79">
        <f t="shared" si="174"/>
        <v>0</v>
      </c>
      <c r="O771" s="79">
        <f t="shared" si="174"/>
        <v>2.2</v>
      </c>
      <c r="P771" s="79">
        <f t="shared" si="174"/>
        <v>0</v>
      </c>
      <c r="Q771" s="79">
        <f t="shared" si="174"/>
        <v>1673.74</v>
      </c>
      <c r="R771" s="79">
        <f t="shared" si="174"/>
        <v>0</v>
      </c>
      <c r="S771" s="96"/>
      <c r="T771" s="96"/>
    </row>
    <row r="772" s="60" customFormat="1" ht="32" customHeight="1" spans="1:20">
      <c r="A772" s="80" t="s">
        <v>1216</v>
      </c>
      <c r="B772" s="80" t="s">
        <v>1216</v>
      </c>
      <c r="C772" s="81" t="s">
        <v>1653</v>
      </c>
      <c r="D772" s="82">
        <f t="shared" ref="D772:R772" si="175">SUM(D773:D778)</f>
        <v>479.91</v>
      </c>
      <c r="E772" s="82">
        <f t="shared" si="175"/>
        <v>0</v>
      </c>
      <c r="F772" s="82">
        <f t="shared" si="175"/>
        <v>74</v>
      </c>
      <c r="G772" s="82">
        <f t="shared" si="175"/>
        <v>0</v>
      </c>
      <c r="H772" s="82">
        <f t="shared" si="175"/>
        <v>0</v>
      </c>
      <c r="I772" s="82">
        <f t="shared" si="175"/>
        <v>0</v>
      </c>
      <c r="J772" s="82">
        <f t="shared" si="175"/>
        <v>0</v>
      </c>
      <c r="K772" s="82">
        <f t="shared" si="175"/>
        <v>173</v>
      </c>
      <c r="L772" s="82">
        <f t="shared" si="175"/>
        <v>0</v>
      </c>
      <c r="M772" s="82">
        <f t="shared" si="175"/>
        <v>-99</v>
      </c>
      <c r="N772" s="82">
        <f t="shared" si="175"/>
        <v>0</v>
      </c>
      <c r="O772" s="82">
        <f t="shared" si="175"/>
        <v>0</v>
      </c>
      <c r="P772" s="82">
        <f t="shared" si="175"/>
        <v>0</v>
      </c>
      <c r="Q772" s="82">
        <f t="shared" si="175"/>
        <v>553.91</v>
      </c>
      <c r="R772" s="82">
        <f t="shared" si="175"/>
        <v>0</v>
      </c>
      <c r="S772" s="97"/>
      <c r="T772" s="97"/>
    </row>
    <row r="773" customFormat="1" ht="32" customHeight="1" spans="1:20">
      <c r="A773" s="19" t="s">
        <v>452</v>
      </c>
      <c r="B773" s="19" t="s">
        <v>870</v>
      </c>
      <c r="C773" s="134" t="s">
        <v>1234</v>
      </c>
      <c r="D773" s="72"/>
      <c r="E773" s="72"/>
      <c r="F773" s="72">
        <f t="shared" si="172"/>
        <v>7</v>
      </c>
      <c r="G773" s="72"/>
      <c r="H773" s="72"/>
      <c r="I773" s="72"/>
      <c r="J773" s="72"/>
      <c r="K773" s="72">
        <v>7</v>
      </c>
      <c r="L773" s="72"/>
      <c r="M773" s="72"/>
      <c r="N773" s="72"/>
      <c r="O773" s="72"/>
      <c r="P773" s="72"/>
      <c r="Q773" s="72">
        <f t="shared" si="173"/>
        <v>7</v>
      </c>
      <c r="R773" s="72"/>
      <c r="S773" s="22" t="s">
        <v>1235</v>
      </c>
      <c r="T773" s="22"/>
    </row>
    <row r="774" customFormat="1" ht="32" customHeight="1" spans="1:20">
      <c r="A774" s="19" t="s">
        <v>452</v>
      </c>
      <c r="B774" s="19" t="s">
        <v>870</v>
      </c>
      <c r="C774" s="134" t="s">
        <v>1502</v>
      </c>
      <c r="D774" s="72"/>
      <c r="E774" s="72"/>
      <c r="F774" s="72">
        <f t="shared" si="172"/>
        <v>98</v>
      </c>
      <c r="G774" s="72"/>
      <c r="H774" s="72"/>
      <c r="I774" s="72"/>
      <c r="J774" s="72"/>
      <c r="K774" s="72">
        <v>98</v>
      </c>
      <c r="L774" s="72"/>
      <c r="M774" s="72"/>
      <c r="N774" s="72"/>
      <c r="O774" s="72"/>
      <c r="P774" s="72"/>
      <c r="Q774" s="72">
        <f t="shared" si="173"/>
        <v>98</v>
      </c>
      <c r="R774" s="72"/>
      <c r="S774" s="22" t="s">
        <v>1503</v>
      </c>
      <c r="T774" s="22"/>
    </row>
    <row r="775" customFormat="1" ht="32" customHeight="1" spans="1:20">
      <c r="A775" s="19" t="s">
        <v>452</v>
      </c>
      <c r="B775" s="19" t="s">
        <v>870</v>
      </c>
      <c r="C775" s="21" t="s">
        <v>1236</v>
      </c>
      <c r="D775" s="72">
        <v>470.91</v>
      </c>
      <c r="E775" s="72"/>
      <c r="F775" s="72">
        <f t="shared" si="172"/>
        <v>-99</v>
      </c>
      <c r="G775" s="72"/>
      <c r="H775" s="72"/>
      <c r="I775" s="72"/>
      <c r="J775" s="72"/>
      <c r="K775" s="72"/>
      <c r="L775" s="72"/>
      <c r="M775" s="72">
        <v>-99</v>
      </c>
      <c r="N775" s="72"/>
      <c r="O775" s="72"/>
      <c r="P775" s="72"/>
      <c r="Q775" s="72">
        <f t="shared" si="173"/>
        <v>371.91</v>
      </c>
      <c r="R775" s="72"/>
      <c r="S775" s="22"/>
      <c r="T775" s="22"/>
    </row>
    <row r="776" customFormat="1" ht="32" customHeight="1" spans="1:20">
      <c r="A776" s="19" t="s">
        <v>452</v>
      </c>
      <c r="B776" s="19" t="s">
        <v>870</v>
      </c>
      <c r="C776" s="21" t="s">
        <v>2113</v>
      </c>
      <c r="D776" s="72">
        <v>9</v>
      </c>
      <c r="E776" s="72"/>
      <c r="F776" s="72">
        <f t="shared" si="172"/>
        <v>0</v>
      </c>
      <c r="G776" s="72"/>
      <c r="H776" s="72"/>
      <c r="I776" s="72"/>
      <c r="J776" s="72"/>
      <c r="K776" s="72"/>
      <c r="L776" s="72"/>
      <c r="M776" s="72"/>
      <c r="N776" s="72"/>
      <c r="O776" s="72"/>
      <c r="P776" s="72"/>
      <c r="Q776" s="72">
        <f t="shared" si="173"/>
        <v>9</v>
      </c>
      <c r="R776" s="72"/>
      <c r="S776" s="22"/>
      <c r="T776" s="22"/>
    </row>
    <row r="777" customFormat="1" ht="32" customHeight="1" spans="1:20">
      <c r="A777" s="87" t="s">
        <v>458</v>
      </c>
      <c r="B777" s="87" t="s">
        <v>870</v>
      </c>
      <c r="C777" s="146" t="s">
        <v>1237</v>
      </c>
      <c r="D777" s="72"/>
      <c r="E777" s="72"/>
      <c r="F777" s="72">
        <f t="shared" si="172"/>
        <v>28</v>
      </c>
      <c r="G777" s="72"/>
      <c r="H777" s="72"/>
      <c r="I777" s="72"/>
      <c r="J777" s="72"/>
      <c r="K777" s="72">
        <v>28</v>
      </c>
      <c r="L777" s="72"/>
      <c r="M777" s="72"/>
      <c r="N777" s="72"/>
      <c r="O777" s="72"/>
      <c r="P777" s="72"/>
      <c r="Q777" s="72">
        <f t="shared" si="173"/>
        <v>28</v>
      </c>
      <c r="R777" s="72"/>
      <c r="S777" s="105" t="s">
        <v>1238</v>
      </c>
      <c r="T777" s="22"/>
    </row>
    <row r="778" customFormat="1" ht="32" customHeight="1" spans="1:20">
      <c r="A778" s="87" t="s">
        <v>458</v>
      </c>
      <c r="B778" s="87" t="s">
        <v>870</v>
      </c>
      <c r="C778" s="146" t="s">
        <v>1239</v>
      </c>
      <c r="D778" s="72"/>
      <c r="E778" s="72"/>
      <c r="F778" s="72">
        <f t="shared" si="172"/>
        <v>40</v>
      </c>
      <c r="G778" s="72"/>
      <c r="H778" s="72"/>
      <c r="I778" s="72"/>
      <c r="J778" s="72"/>
      <c r="K778" s="72">
        <v>40</v>
      </c>
      <c r="L778" s="72"/>
      <c r="M778" s="72"/>
      <c r="N778" s="72"/>
      <c r="O778" s="72"/>
      <c r="P778" s="72"/>
      <c r="Q778" s="72">
        <f t="shared" si="173"/>
        <v>40</v>
      </c>
      <c r="R778" s="72"/>
      <c r="S778" s="105" t="s">
        <v>1240</v>
      </c>
      <c r="T778" s="22"/>
    </row>
    <row r="779" customFormat="1" ht="32" customHeight="1" spans="1:20">
      <c r="A779" s="80" t="s">
        <v>1216</v>
      </c>
      <c r="B779" s="80" t="s">
        <v>1216</v>
      </c>
      <c r="C779" s="81" t="s">
        <v>1654</v>
      </c>
      <c r="D779" s="82">
        <f t="shared" ref="D779:R779" si="176">SUM(D780:D784)</f>
        <v>335.93</v>
      </c>
      <c r="E779" s="82">
        <f t="shared" si="176"/>
        <v>0</v>
      </c>
      <c r="F779" s="82">
        <f t="shared" si="176"/>
        <v>18.2</v>
      </c>
      <c r="G779" s="82">
        <f t="shared" si="176"/>
        <v>0</v>
      </c>
      <c r="H779" s="82">
        <f t="shared" si="176"/>
        <v>0</v>
      </c>
      <c r="I779" s="82">
        <f t="shared" si="176"/>
        <v>0</v>
      </c>
      <c r="J779" s="82">
        <f t="shared" si="176"/>
        <v>0</v>
      </c>
      <c r="K779" s="82">
        <f t="shared" si="176"/>
        <v>131</v>
      </c>
      <c r="L779" s="82">
        <f t="shared" si="176"/>
        <v>0</v>
      </c>
      <c r="M779" s="82">
        <f t="shared" si="176"/>
        <v>-115</v>
      </c>
      <c r="N779" s="82">
        <f t="shared" si="176"/>
        <v>0</v>
      </c>
      <c r="O779" s="82">
        <f t="shared" si="176"/>
        <v>2.2</v>
      </c>
      <c r="P779" s="82">
        <f t="shared" si="176"/>
        <v>0</v>
      </c>
      <c r="Q779" s="82">
        <f t="shared" si="176"/>
        <v>354.13</v>
      </c>
      <c r="R779" s="82">
        <f t="shared" si="176"/>
        <v>0</v>
      </c>
      <c r="S779" s="97"/>
      <c r="T779" s="97"/>
    </row>
    <row r="780" customFormat="1" ht="32" customHeight="1" spans="1:20">
      <c r="A780" s="19" t="s">
        <v>281</v>
      </c>
      <c r="B780" s="19" t="s">
        <v>872</v>
      </c>
      <c r="C780" s="21" t="s">
        <v>1306</v>
      </c>
      <c r="D780" s="72"/>
      <c r="E780" s="72"/>
      <c r="F780" s="72">
        <f t="shared" ref="F780:F784" si="177">SUM(G780:P780)</f>
        <v>2.2</v>
      </c>
      <c r="G780" s="72"/>
      <c r="H780" s="72"/>
      <c r="I780" s="72"/>
      <c r="J780" s="72"/>
      <c r="K780" s="72"/>
      <c r="L780" s="72"/>
      <c r="M780" s="72"/>
      <c r="N780" s="72"/>
      <c r="O780" s="72">
        <v>2.2</v>
      </c>
      <c r="P780" s="72"/>
      <c r="Q780" s="72">
        <f t="shared" ref="Q780:Q784" si="178">D780+F780</f>
        <v>2.2</v>
      </c>
      <c r="R780" s="72"/>
      <c r="S780" s="22"/>
      <c r="T780" s="22"/>
    </row>
    <row r="781" customFormat="1" ht="32" customHeight="1" spans="1:20">
      <c r="A781" s="19" t="s">
        <v>452</v>
      </c>
      <c r="B781" s="19" t="s">
        <v>872</v>
      </c>
      <c r="C781" s="134" t="s">
        <v>1502</v>
      </c>
      <c r="D781" s="72"/>
      <c r="E781" s="72"/>
      <c r="F781" s="72">
        <f t="shared" si="177"/>
        <v>91</v>
      </c>
      <c r="G781" s="72"/>
      <c r="H781" s="72"/>
      <c r="I781" s="72"/>
      <c r="J781" s="72"/>
      <c r="K781" s="72">
        <v>91</v>
      </c>
      <c r="L781" s="72"/>
      <c r="M781" s="72"/>
      <c r="N781" s="72"/>
      <c r="O781" s="72"/>
      <c r="P781" s="72"/>
      <c r="Q781" s="72">
        <f t="shared" si="178"/>
        <v>91</v>
      </c>
      <c r="R781" s="72"/>
      <c r="S781" s="22" t="s">
        <v>1503</v>
      </c>
      <c r="T781" s="22"/>
    </row>
    <row r="782" customFormat="1" ht="32" customHeight="1" spans="1:20">
      <c r="A782" s="19" t="s">
        <v>452</v>
      </c>
      <c r="B782" s="19" t="s">
        <v>872</v>
      </c>
      <c r="C782" s="21" t="s">
        <v>1236</v>
      </c>
      <c r="D782" s="72">
        <v>326.93</v>
      </c>
      <c r="E782" s="72"/>
      <c r="F782" s="72">
        <f t="shared" si="177"/>
        <v>-115</v>
      </c>
      <c r="G782" s="72"/>
      <c r="H782" s="72"/>
      <c r="I782" s="72"/>
      <c r="J782" s="72"/>
      <c r="K782" s="72"/>
      <c r="L782" s="72"/>
      <c r="M782" s="72">
        <v>-115</v>
      </c>
      <c r="N782" s="72"/>
      <c r="O782" s="72"/>
      <c r="P782" s="72"/>
      <c r="Q782" s="72">
        <f t="shared" si="178"/>
        <v>211.93</v>
      </c>
      <c r="R782" s="72"/>
      <c r="S782" s="22"/>
      <c r="T782" s="22"/>
    </row>
    <row r="783" customFormat="1" ht="32" customHeight="1" spans="1:20">
      <c r="A783" s="19" t="s">
        <v>452</v>
      </c>
      <c r="B783" s="19" t="s">
        <v>872</v>
      </c>
      <c r="C783" s="21" t="s">
        <v>2113</v>
      </c>
      <c r="D783" s="72">
        <v>9</v>
      </c>
      <c r="E783" s="72"/>
      <c r="F783" s="72">
        <f t="shared" si="177"/>
        <v>0</v>
      </c>
      <c r="G783" s="72"/>
      <c r="H783" s="72"/>
      <c r="I783" s="72"/>
      <c r="J783" s="72"/>
      <c r="K783" s="72"/>
      <c r="L783" s="72"/>
      <c r="M783" s="72"/>
      <c r="N783" s="72"/>
      <c r="O783" s="72"/>
      <c r="P783" s="72"/>
      <c r="Q783" s="72">
        <f t="shared" si="178"/>
        <v>9</v>
      </c>
      <c r="R783" s="72"/>
      <c r="S783" s="22"/>
      <c r="T783" s="22"/>
    </row>
    <row r="784" customFormat="1" ht="32" customHeight="1" spans="1:20">
      <c r="A784" s="87" t="s">
        <v>458</v>
      </c>
      <c r="B784" s="87" t="s">
        <v>872</v>
      </c>
      <c r="C784" s="146" t="s">
        <v>1239</v>
      </c>
      <c r="D784" s="72"/>
      <c r="E784" s="72"/>
      <c r="F784" s="72">
        <f t="shared" si="177"/>
        <v>40</v>
      </c>
      <c r="G784" s="72"/>
      <c r="H784" s="72"/>
      <c r="I784" s="72"/>
      <c r="J784" s="72"/>
      <c r="K784" s="72">
        <v>40</v>
      </c>
      <c r="L784" s="72"/>
      <c r="M784" s="72"/>
      <c r="N784" s="72"/>
      <c r="O784" s="72"/>
      <c r="P784" s="72"/>
      <c r="Q784" s="72">
        <f t="shared" si="178"/>
        <v>40</v>
      </c>
      <c r="R784" s="72"/>
      <c r="S784" s="105" t="s">
        <v>1240</v>
      </c>
      <c r="T784" s="22"/>
    </row>
    <row r="785" customFormat="1" ht="32" customHeight="1" spans="1:20">
      <c r="A785" s="80" t="s">
        <v>1216</v>
      </c>
      <c r="B785" s="80" t="s">
        <v>1216</v>
      </c>
      <c r="C785" s="81" t="s">
        <v>1655</v>
      </c>
      <c r="D785" s="82">
        <f t="shared" ref="D785:R785" si="179">SUM(D786:D788)</f>
        <v>280.07</v>
      </c>
      <c r="E785" s="82">
        <f t="shared" si="179"/>
        <v>0</v>
      </c>
      <c r="F785" s="82">
        <f t="shared" si="179"/>
        <v>18.5</v>
      </c>
      <c r="G785" s="82">
        <f t="shared" si="179"/>
        <v>0</v>
      </c>
      <c r="H785" s="82">
        <f t="shared" si="179"/>
        <v>0</v>
      </c>
      <c r="I785" s="82">
        <f t="shared" si="179"/>
        <v>0</v>
      </c>
      <c r="J785" s="82">
        <f t="shared" si="179"/>
        <v>0</v>
      </c>
      <c r="K785" s="82">
        <f t="shared" si="179"/>
        <v>35.5</v>
      </c>
      <c r="L785" s="82">
        <f t="shared" si="179"/>
        <v>0</v>
      </c>
      <c r="M785" s="82">
        <f t="shared" si="179"/>
        <v>-17</v>
      </c>
      <c r="N785" s="82">
        <f t="shared" si="179"/>
        <v>0</v>
      </c>
      <c r="O785" s="82">
        <f t="shared" si="179"/>
        <v>0</v>
      </c>
      <c r="P785" s="82">
        <f t="shared" si="179"/>
        <v>0</v>
      </c>
      <c r="Q785" s="82">
        <f t="shared" si="179"/>
        <v>298.57</v>
      </c>
      <c r="R785" s="82">
        <f t="shared" si="179"/>
        <v>0</v>
      </c>
      <c r="S785" s="97"/>
      <c r="T785" s="97"/>
    </row>
    <row r="786" customFormat="1" ht="32" customHeight="1" spans="1:20">
      <c r="A786" s="19" t="s">
        <v>452</v>
      </c>
      <c r="B786" s="19" t="s">
        <v>874</v>
      </c>
      <c r="C786" s="134" t="s">
        <v>1502</v>
      </c>
      <c r="D786" s="72"/>
      <c r="E786" s="72"/>
      <c r="F786" s="72">
        <f t="shared" ref="F786:F788" si="180">SUM(G786:P786)</f>
        <v>35.5</v>
      </c>
      <c r="G786" s="72"/>
      <c r="H786" s="72"/>
      <c r="I786" s="72"/>
      <c r="J786" s="72"/>
      <c r="K786" s="72">
        <v>35.5</v>
      </c>
      <c r="L786" s="72"/>
      <c r="M786" s="72"/>
      <c r="N786" s="72"/>
      <c r="O786" s="72"/>
      <c r="P786" s="72"/>
      <c r="Q786" s="72">
        <f t="shared" ref="Q786:Q788" si="181">D786+F786</f>
        <v>35.5</v>
      </c>
      <c r="R786" s="72"/>
      <c r="S786" s="22" t="s">
        <v>1503</v>
      </c>
      <c r="T786" s="22"/>
    </row>
    <row r="787" customFormat="1" ht="32" customHeight="1" spans="1:20">
      <c r="A787" s="19" t="s">
        <v>452</v>
      </c>
      <c r="B787" s="19" t="s">
        <v>874</v>
      </c>
      <c r="C787" s="21" t="s">
        <v>1236</v>
      </c>
      <c r="D787" s="72">
        <v>260.07</v>
      </c>
      <c r="E787" s="72"/>
      <c r="F787" s="72">
        <f t="shared" si="180"/>
        <v>-17</v>
      </c>
      <c r="G787" s="72"/>
      <c r="H787" s="72"/>
      <c r="I787" s="72"/>
      <c r="J787" s="72"/>
      <c r="K787" s="72"/>
      <c r="L787" s="72"/>
      <c r="M787" s="72">
        <v>-17</v>
      </c>
      <c r="N787" s="72"/>
      <c r="O787" s="72"/>
      <c r="P787" s="72"/>
      <c r="Q787" s="72">
        <f t="shared" si="181"/>
        <v>243.07</v>
      </c>
      <c r="R787" s="72"/>
      <c r="S787" s="22"/>
      <c r="T787" s="22"/>
    </row>
    <row r="788" customFormat="1" ht="32" customHeight="1" spans="1:20">
      <c r="A788" s="19" t="s">
        <v>452</v>
      </c>
      <c r="B788" s="19" t="s">
        <v>874</v>
      </c>
      <c r="C788" s="21" t="s">
        <v>2113</v>
      </c>
      <c r="D788" s="72">
        <v>20</v>
      </c>
      <c r="E788" s="72"/>
      <c r="F788" s="72">
        <f t="shared" si="180"/>
        <v>0</v>
      </c>
      <c r="G788" s="72"/>
      <c r="H788" s="72"/>
      <c r="I788" s="72"/>
      <c r="J788" s="72"/>
      <c r="K788" s="72"/>
      <c r="L788" s="72"/>
      <c r="M788" s="72"/>
      <c r="N788" s="72"/>
      <c r="O788" s="72"/>
      <c r="P788" s="72"/>
      <c r="Q788" s="72">
        <f t="shared" si="181"/>
        <v>20</v>
      </c>
      <c r="R788" s="72"/>
      <c r="S788" s="22"/>
      <c r="T788" s="22"/>
    </row>
    <row r="789" customFormat="1" ht="32" customHeight="1" spans="1:20">
      <c r="A789" s="80" t="s">
        <v>1216</v>
      </c>
      <c r="B789" s="80" t="s">
        <v>1216</v>
      </c>
      <c r="C789" s="81" t="s">
        <v>1656</v>
      </c>
      <c r="D789" s="82">
        <f t="shared" ref="D789:R789" si="182">SUM(D790:D792)</f>
        <v>414.13</v>
      </c>
      <c r="E789" s="82">
        <f t="shared" si="182"/>
        <v>0</v>
      </c>
      <c r="F789" s="82">
        <f t="shared" si="182"/>
        <v>53</v>
      </c>
      <c r="G789" s="82">
        <f t="shared" si="182"/>
        <v>0</v>
      </c>
      <c r="H789" s="82">
        <f t="shared" si="182"/>
        <v>0</v>
      </c>
      <c r="I789" s="82">
        <f t="shared" si="182"/>
        <v>0</v>
      </c>
      <c r="J789" s="82">
        <f t="shared" si="182"/>
        <v>0</v>
      </c>
      <c r="K789" s="82">
        <f t="shared" si="182"/>
        <v>72</v>
      </c>
      <c r="L789" s="82">
        <f t="shared" si="182"/>
        <v>0</v>
      </c>
      <c r="M789" s="82">
        <f t="shared" si="182"/>
        <v>-19</v>
      </c>
      <c r="N789" s="82">
        <f t="shared" si="182"/>
        <v>0</v>
      </c>
      <c r="O789" s="82">
        <f t="shared" si="182"/>
        <v>0</v>
      </c>
      <c r="P789" s="82">
        <f t="shared" si="182"/>
        <v>0</v>
      </c>
      <c r="Q789" s="82">
        <f t="shared" si="182"/>
        <v>467.13</v>
      </c>
      <c r="R789" s="82">
        <f t="shared" si="182"/>
        <v>0</v>
      </c>
      <c r="S789" s="97"/>
      <c r="T789" s="97"/>
    </row>
    <row r="790" customFormat="1" ht="32" customHeight="1" spans="1:20">
      <c r="A790" s="19" t="s">
        <v>452</v>
      </c>
      <c r="B790" s="19" t="s">
        <v>876</v>
      </c>
      <c r="C790" s="134" t="s">
        <v>1502</v>
      </c>
      <c r="D790" s="72"/>
      <c r="E790" s="72"/>
      <c r="F790" s="72">
        <f t="shared" ref="F790:F792" si="183">SUM(G790:P790)</f>
        <v>72</v>
      </c>
      <c r="G790" s="72"/>
      <c r="H790" s="72"/>
      <c r="I790" s="72"/>
      <c r="J790" s="72"/>
      <c r="K790" s="72">
        <v>72</v>
      </c>
      <c r="L790" s="72"/>
      <c r="M790" s="72"/>
      <c r="N790" s="72"/>
      <c r="O790" s="72"/>
      <c r="P790" s="72"/>
      <c r="Q790" s="72">
        <f t="shared" ref="Q790:Q792" si="184">D790+F790</f>
        <v>72</v>
      </c>
      <c r="R790" s="72"/>
      <c r="S790" s="22" t="s">
        <v>1503</v>
      </c>
      <c r="T790" s="22"/>
    </row>
    <row r="791" customFormat="1" ht="32" customHeight="1" spans="1:20">
      <c r="A791" s="19" t="s">
        <v>452</v>
      </c>
      <c r="B791" s="19" t="s">
        <v>876</v>
      </c>
      <c r="C791" s="21" t="s">
        <v>1236</v>
      </c>
      <c r="D791" s="72">
        <v>401.13</v>
      </c>
      <c r="E791" s="72"/>
      <c r="F791" s="72">
        <f t="shared" si="183"/>
        <v>-19</v>
      </c>
      <c r="G791" s="72"/>
      <c r="H791" s="72"/>
      <c r="I791" s="72"/>
      <c r="J791" s="72"/>
      <c r="K791" s="72"/>
      <c r="L791" s="72"/>
      <c r="M791" s="72">
        <v>-19</v>
      </c>
      <c r="N791" s="72"/>
      <c r="O791" s="72"/>
      <c r="P791" s="72"/>
      <c r="Q791" s="72">
        <f t="shared" si="184"/>
        <v>382.13</v>
      </c>
      <c r="R791" s="72"/>
      <c r="S791" s="22"/>
      <c r="T791" s="22"/>
    </row>
    <row r="792" customFormat="1" ht="32" customHeight="1" spans="1:20">
      <c r="A792" s="19" t="s">
        <v>452</v>
      </c>
      <c r="B792" s="19" t="s">
        <v>876</v>
      </c>
      <c r="C792" s="21" t="s">
        <v>2113</v>
      </c>
      <c r="D792" s="72">
        <v>13</v>
      </c>
      <c r="E792" s="72"/>
      <c r="F792" s="72">
        <f t="shared" si="183"/>
        <v>0</v>
      </c>
      <c r="G792" s="72"/>
      <c r="H792" s="72"/>
      <c r="I792" s="72"/>
      <c r="J792" s="72"/>
      <c r="K792" s="72"/>
      <c r="L792" s="72"/>
      <c r="M792" s="72"/>
      <c r="N792" s="72"/>
      <c r="O792" s="72"/>
      <c r="P792" s="72"/>
      <c r="Q792" s="72">
        <f t="shared" si="184"/>
        <v>13</v>
      </c>
      <c r="R792" s="72"/>
      <c r="S792" s="22"/>
      <c r="T792" s="22"/>
    </row>
    <row r="793" customFormat="1" ht="32" customHeight="1" spans="1:20">
      <c r="A793" s="77" t="s">
        <v>1216</v>
      </c>
      <c r="B793" s="77" t="s">
        <v>1216</v>
      </c>
      <c r="C793" s="78" t="s">
        <v>767</v>
      </c>
      <c r="D793" s="79">
        <f t="shared" ref="D793:R793" si="185">D843+D834+D794+D918+D881+D962+D927+D969</f>
        <v>5948.282</v>
      </c>
      <c r="E793" s="79">
        <f t="shared" si="185"/>
        <v>483</v>
      </c>
      <c r="F793" s="79">
        <f t="shared" si="185"/>
        <v>4027.5172</v>
      </c>
      <c r="G793" s="79">
        <f t="shared" si="185"/>
        <v>-119.68</v>
      </c>
      <c r="H793" s="79">
        <f t="shared" si="185"/>
        <v>208.01</v>
      </c>
      <c r="I793" s="79">
        <f t="shared" si="185"/>
        <v>727.08</v>
      </c>
      <c r="J793" s="79">
        <f t="shared" si="185"/>
        <v>305</v>
      </c>
      <c r="K793" s="79">
        <f t="shared" si="185"/>
        <v>334.5</v>
      </c>
      <c r="L793" s="79">
        <f t="shared" si="185"/>
        <v>0</v>
      </c>
      <c r="M793" s="79">
        <f t="shared" si="185"/>
        <v>-167.35</v>
      </c>
      <c r="N793" s="79">
        <f t="shared" si="185"/>
        <v>692</v>
      </c>
      <c r="O793" s="79">
        <f t="shared" si="185"/>
        <v>2047.9572</v>
      </c>
      <c r="P793" s="79">
        <f t="shared" si="185"/>
        <v>0</v>
      </c>
      <c r="Q793" s="79">
        <f t="shared" si="185"/>
        <v>9975.7992</v>
      </c>
      <c r="R793" s="79">
        <f t="shared" si="185"/>
        <v>543</v>
      </c>
      <c r="S793" s="96"/>
      <c r="T793" s="96"/>
    </row>
    <row r="794" customFormat="1" ht="32" customHeight="1" spans="1:20">
      <c r="A794" s="80" t="s">
        <v>1216</v>
      </c>
      <c r="B794" s="80" t="s">
        <v>1216</v>
      </c>
      <c r="C794" s="81" t="s">
        <v>1657</v>
      </c>
      <c r="D794" s="82">
        <f t="shared" ref="D794:R794" si="186">SUM(D795:D833)</f>
        <v>1342.97</v>
      </c>
      <c r="E794" s="82">
        <f t="shared" si="186"/>
        <v>125</v>
      </c>
      <c r="F794" s="82">
        <f t="shared" si="186"/>
        <v>790.5357</v>
      </c>
      <c r="G794" s="82">
        <f t="shared" si="186"/>
        <v>-17.6</v>
      </c>
      <c r="H794" s="82">
        <f t="shared" si="186"/>
        <v>60</v>
      </c>
      <c r="I794" s="82">
        <f t="shared" si="186"/>
        <v>159.3</v>
      </c>
      <c r="J794" s="82">
        <f t="shared" si="186"/>
        <v>0</v>
      </c>
      <c r="K794" s="82">
        <f t="shared" si="186"/>
        <v>26</v>
      </c>
      <c r="L794" s="82">
        <f t="shared" si="186"/>
        <v>0</v>
      </c>
      <c r="M794" s="82">
        <f t="shared" si="186"/>
        <v>-4.5</v>
      </c>
      <c r="N794" s="82">
        <f t="shared" si="186"/>
        <v>149</v>
      </c>
      <c r="O794" s="82">
        <f t="shared" si="186"/>
        <v>418.3357</v>
      </c>
      <c r="P794" s="82">
        <f t="shared" si="186"/>
        <v>0</v>
      </c>
      <c r="Q794" s="82">
        <f t="shared" si="186"/>
        <v>2133.5057</v>
      </c>
      <c r="R794" s="82">
        <f t="shared" si="186"/>
        <v>156</v>
      </c>
      <c r="S794" s="97"/>
      <c r="T794" s="97"/>
    </row>
    <row r="795" customFormat="1" ht="32" customHeight="1" spans="1:20">
      <c r="A795" s="19" t="s">
        <v>52</v>
      </c>
      <c r="B795" s="19" t="s">
        <v>878</v>
      </c>
      <c r="C795" s="21" t="s">
        <v>1242</v>
      </c>
      <c r="D795" s="72">
        <v>5</v>
      </c>
      <c r="E795" s="72"/>
      <c r="F795" s="72">
        <f t="shared" ref="F795:F833" si="187">SUM(G795:P795)</f>
        <v>0</v>
      </c>
      <c r="G795" s="72"/>
      <c r="H795" s="72"/>
      <c r="I795" s="72"/>
      <c r="J795" s="72"/>
      <c r="K795" s="72"/>
      <c r="L795" s="72"/>
      <c r="M795" s="72"/>
      <c r="N795" s="72"/>
      <c r="O795" s="72"/>
      <c r="P795" s="72"/>
      <c r="Q795" s="72">
        <f t="shared" ref="Q795:Q833" si="188">D795+F795</f>
        <v>5</v>
      </c>
      <c r="R795" s="72"/>
      <c r="S795" s="22"/>
      <c r="T795" s="22"/>
    </row>
    <row r="796" customFormat="1" ht="32" customHeight="1" spans="1:20">
      <c r="A796" s="19" t="s">
        <v>66</v>
      </c>
      <c r="B796" s="19" t="s">
        <v>878</v>
      </c>
      <c r="C796" s="21" t="s">
        <v>1658</v>
      </c>
      <c r="D796" s="72"/>
      <c r="E796" s="72"/>
      <c r="F796" s="72">
        <f t="shared" si="187"/>
        <v>50</v>
      </c>
      <c r="G796" s="72"/>
      <c r="H796" s="72"/>
      <c r="I796" s="72">
        <v>50</v>
      </c>
      <c r="J796" s="72"/>
      <c r="K796" s="72"/>
      <c r="L796" s="72"/>
      <c r="M796" s="72"/>
      <c r="N796" s="72"/>
      <c r="O796" s="72"/>
      <c r="P796" s="72"/>
      <c r="Q796" s="72">
        <f t="shared" si="188"/>
        <v>50</v>
      </c>
      <c r="R796" s="72"/>
      <c r="S796" s="119"/>
      <c r="T796" s="22"/>
    </row>
    <row r="797" customFormat="1" ht="32" customHeight="1" spans="1:20">
      <c r="A797" s="19" t="s">
        <v>66</v>
      </c>
      <c r="B797" s="19" t="s">
        <v>878</v>
      </c>
      <c r="C797" s="21" t="s">
        <v>1681</v>
      </c>
      <c r="D797" s="72">
        <v>7.2</v>
      </c>
      <c r="E797" s="72"/>
      <c r="F797" s="72">
        <f t="shared" si="187"/>
        <v>0</v>
      </c>
      <c r="G797" s="72"/>
      <c r="H797" s="72"/>
      <c r="I797" s="72"/>
      <c r="J797" s="72"/>
      <c r="K797" s="72"/>
      <c r="L797" s="72"/>
      <c r="M797" s="72"/>
      <c r="N797" s="72"/>
      <c r="O797" s="72"/>
      <c r="P797" s="72"/>
      <c r="Q797" s="72">
        <f t="shared" si="188"/>
        <v>7.2</v>
      </c>
      <c r="R797" s="72"/>
      <c r="S797" s="22"/>
      <c r="T797" s="22"/>
    </row>
    <row r="798" customFormat="1" ht="32" customHeight="1" spans="1:20">
      <c r="A798" s="19" t="s">
        <v>66</v>
      </c>
      <c r="B798" s="19" t="s">
        <v>878</v>
      </c>
      <c r="C798" s="21" t="s">
        <v>1286</v>
      </c>
      <c r="D798" s="72">
        <v>2.7</v>
      </c>
      <c r="E798" s="72"/>
      <c r="F798" s="72">
        <f t="shared" si="187"/>
        <v>-1.7</v>
      </c>
      <c r="G798" s="72">
        <v>-1.7</v>
      </c>
      <c r="H798" s="72"/>
      <c r="I798" s="72"/>
      <c r="J798" s="72"/>
      <c r="K798" s="72"/>
      <c r="L798" s="72"/>
      <c r="M798" s="72"/>
      <c r="N798" s="72"/>
      <c r="O798" s="72"/>
      <c r="P798" s="72"/>
      <c r="Q798" s="72">
        <f t="shared" si="188"/>
        <v>1</v>
      </c>
      <c r="R798" s="72"/>
      <c r="S798" s="22"/>
      <c r="T798" s="22"/>
    </row>
    <row r="799" s="60" customFormat="1" ht="32" customHeight="1" spans="1:20">
      <c r="A799" s="19" t="s">
        <v>66</v>
      </c>
      <c r="B799" s="19" t="s">
        <v>878</v>
      </c>
      <c r="C799" s="21" t="s">
        <v>1659</v>
      </c>
      <c r="D799" s="72">
        <v>12.5</v>
      </c>
      <c r="E799" s="72"/>
      <c r="F799" s="72">
        <f t="shared" si="187"/>
        <v>-2.5</v>
      </c>
      <c r="G799" s="72">
        <v>-2.5</v>
      </c>
      <c r="H799" s="72"/>
      <c r="I799" s="72"/>
      <c r="J799" s="72"/>
      <c r="K799" s="72"/>
      <c r="L799" s="72"/>
      <c r="M799" s="72"/>
      <c r="N799" s="72"/>
      <c r="O799" s="72"/>
      <c r="P799" s="72"/>
      <c r="Q799" s="72">
        <f t="shared" si="188"/>
        <v>10</v>
      </c>
      <c r="R799" s="72"/>
      <c r="S799" s="22"/>
      <c r="T799" s="22"/>
    </row>
    <row r="800" customFormat="1" ht="32" customHeight="1" spans="1:20">
      <c r="A800" s="19" t="s">
        <v>66</v>
      </c>
      <c r="B800" s="19" t="s">
        <v>878</v>
      </c>
      <c r="C800" s="21" t="s">
        <v>1660</v>
      </c>
      <c r="D800" s="72">
        <v>2.4</v>
      </c>
      <c r="E800" s="72"/>
      <c r="F800" s="72">
        <f t="shared" si="187"/>
        <v>-1.4</v>
      </c>
      <c r="G800" s="72">
        <v>-1.4</v>
      </c>
      <c r="H800" s="72"/>
      <c r="I800" s="72"/>
      <c r="J800" s="72"/>
      <c r="K800" s="72"/>
      <c r="L800" s="72"/>
      <c r="M800" s="72"/>
      <c r="N800" s="72"/>
      <c r="O800" s="72"/>
      <c r="P800" s="72"/>
      <c r="Q800" s="72">
        <f t="shared" si="188"/>
        <v>1</v>
      </c>
      <c r="R800" s="72"/>
      <c r="S800" s="22"/>
      <c r="T800" s="22"/>
    </row>
    <row r="801" customFormat="1" ht="32" customHeight="1" spans="1:20">
      <c r="A801" s="19" t="s">
        <v>66</v>
      </c>
      <c r="B801" s="19" t="s">
        <v>878</v>
      </c>
      <c r="C801" s="21" t="s">
        <v>2114</v>
      </c>
      <c r="D801" s="72">
        <v>9.69</v>
      </c>
      <c r="E801" s="72"/>
      <c r="F801" s="72">
        <f t="shared" si="187"/>
        <v>0</v>
      </c>
      <c r="G801" s="72"/>
      <c r="H801" s="72"/>
      <c r="I801" s="72"/>
      <c r="J801" s="72"/>
      <c r="K801" s="72"/>
      <c r="L801" s="72"/>
      <c r="M801" s="72"/>
      <c r="N801" s="72"/>
      <c r="O801" s="72"/>
      <c r="P801" s="72"/>
      <c r="Q801" s="72">
        <f t="shared" si="188"/>
        <v>9.69</v>
      </c>
      <c r="R801" s="72"/>
      <c r="S801" s="22"/>
      <c r="T801" s="22"/>
    </row>
    <row r="802" customFormat="1" ht="32" customHeight="1" spans="1:20">
      <c r="A802" s="19" t="s">
        <v>66</v>
      </c>
      <c r="B802" s="19" t="s">
        <v>878</v>
      </c>
      <c r="C802" s="21" t="s">
        <v>1682</v>
      </c>
      <c r="D802" s="72">
        <v>4.5</v>
      </c>
      <c r="E802" s="72"/>
      <c r="F802" s="72">
        <f t="shared" si="187"/>
        <v>0</v>
      </c>
      <c r="G802" s="72"/>
      <c r="H802" s="72"/>
      <c r="I802" s="72"/>
      <c r="J802" s="72"/>
      <c r="K802" s="72"/>
      <c r="L802" s="72"/>
      <c r="M802" s="72"/>
      <c r="N802" s="72"/>
      <c r="O802" s="72"/>
      <c r="P802" s="72"/>
      <c r="Q802" s="72">
        <f t="shared" si="188"/>
        <v>4.5</v>
      </c>
      <c r="R802" s="72"/>
      <c r="S802" s="22"/>
      <c r="T802" s="22"/>
    </row>
    <row r="803" customFormat="1" ht="32" customHeight="1" spans="1:20">
      <c r="A803" s="87" t="s">
        <v>66</v>
      </c>
      <c r="B803" s="87" t="s">
        <v>878</v>
      </c>
      <c r="C803" s="114" t="s">
        <v>1272</v>
      </c>
      <c r="D803" s="72"/>
      <c r="E803" s="72"/>
      <c r="F803" s="72">
        <f t="shared" si="187"/>
        <v>60</v>
      </c>
      <c r="G803" s="72"/>
      <c r="H803" s="72">
        <v>60</v>
      </c>
      <c r="I803" s="72"/>
      <c r="J803" s="72"/>
      <c r="K803" s="72"/>
      <c r="L803" s="72"/>
      <c r="M803" s="72"/>
      <c r="N803" s="72"/>
      <c r="O803" s="72"/>
      <c r="P803" s="72"/>
      <c r="Q803" s="72">
        <f t="shared" si="188"/>
        <v>60</v>
      </c>
      <c r="R803" s="72"/>
      <c r="S803" s="119" t="s">
        <v>1273</v>
      </c>
      <c r="T803" s="22"/>
    </row>
    <row r="804" customFormat="1" ht="32" customHeight="1" spans="1:20">
      <c r="A804" s="19" t="s">
        <v>66</v>
      </c>
      <c r="B804" s="19" t="s">
        <v>878</v>
      </c>
      <c r="C804" s="21" t="s">
        <v>1292</v>
      </c>
      <c r="D804" s="72">
        <v>21.6</v>
      </c>
      <c r="E804" s="72"/>
      <c r="F804" s="72">
        <f t="shared" si="187"/>
        <v>-2</v>
      </c>
      <c r="G804" s="72">
        <v>-2</v>
      </c>
      <c r="H804" s="72"/>
      <c r="I804" s="72"/>
      <c r="J804" s="72"/>
      <c r="K804" s="72"/>
      <c r="L804" s="72"/>
      <c r="M804" s="72"/>
      <c r="N804" s="72"/>
      <c r="O804" s="72"/>
      <c r="P804" s="72"/>
      <c r="Q804" s="72">
        <f t="shared" si="188"/>
        <v>19.6</v>
      </c>
      <c r="R804" s="72"/>
      <c r="S804" s="22"/>
      <c r="T804" s="22"/>
    </row>
    <row r="805" customFormat="1" ht="32" customHeight="1" spans="1:20">
      <c r="A805" s="19" t="s">
        <v>66</v>
      </c>
      <c r="B805" s="19" t="s">
        <v>878</v>
      </c>
      <c r="C805" s="21" t="s">
        <v>2115</v>
      </c>
      <c r="D805" s="72">
        <v>90</v>
      </c>
      <c r="E805" s="72"/>
      <c r="F805" s="72">
        <f t="shared" si="187"/>
        <v>0</v>
      </c>
      <c r="G805" s="72"/>
      <c r="H805" s="72"/>
      <c r="I805" s="72"/>
      <c r="J805" s="72"/>
      <c r="K805" s="72"/>
      <c r="L805" s="72"/>
      <c r="M805" s="72"/>
      <c r="N805" s="72"/>
      <c r="O805" s="72"/>
      <c r="P805" s="72"/>
      <c r="Q805" s="72">
        <f t="shared" si="188"/>
        <v>90</v>
      </c>
      <c r="R805" s="72"/>
      <c r="S805" s="22"/>
      <c r="T805" s="22"/>
    </row>
    <row r="806" customFormat="1" ht="32" customHeight="1" spans="1:20">
      <c r="A806" s="19" t="s">
        <v>66</v>
      </c>
      <c r="B806" s="19" t="s">
        <v>878</v>
      </c>
      <c r="C806" s="21" t="s">
        <v>1050</v>
      </c>
      <c r="D806" s="72">
        <v>142</v>
      </c>
      <c r="E806" s="72">
        <v>125</v>
      </c>
      <c r="F806" s="72">
        <f t="shared" si="187"/>
        <v>31</v>
      </c>
      <c r="G806" s="72"/>
      <c r="H806" s="72"/>
      <c r="I806" s="72"/>
      <c r="J806" s="72"/>
      <c r="K806" s="72"/>
      <c r="L806" s="72"/>
      <c r="M806" s="72"/>
      <c r="N806" s="72">
        <v>31</v>
      </c>
      <c r="O806" s="72"/>
      <c r="P806" s="72"/>
      <c r="Q806" s="72">
        <f t="shared" si="188"/>
        <v>173</v>
      </c>
      <c r="R806" s="72">
        <v>156</v>
      </c>
      <c r="S806" s="22"/>
      <c r="T806" s="22"/>
    </row>
    <row r="807" customFormat="1" ht="32" customHeight="1" spans="1:20">
      <c r="A807" s="19" t="s">
        <v>66</v>
      </c>
      <c r="B807" s="19" t="s">
        <v>878</v>
      </c>
      <c r="C807" s="21" t="s">
        <v>1243</v>
      </c>
      <c r="D807" s="72">
        <v>20</v>
      </c>
      <c r="E807" s="72"/>
      <c r="F807" s="72">
        <f t="shared" si="187"/>
        <v>-10</v>
      </c>
      <c r="G807" s="72">
        <v>-10</v>
      </c>
      <c r="H807" s="72"/>
      <c r="I807" s="72"/>
      <c r="J807" s="72"/>
      <c r="K807" s="72"/>
      <c r="L807" s="72"/>
      <c r="M807" s="72"/>
      <c r="N807" s="72"/>
      <c r="O807" s="72"/>
      <c r="P807" s="72"/>
      <c r="Q807" s="72">
        <f t="shared" si="188"/>
        <v>10</v>
      </c>
      <c r="R807" s="72"/>
      <c r="S807" s="108"/>
      <c r="T807" s="108"/>
    </row>
    <row r="808" customFormat="1" ht="32" customHeight="1" spans="1:20">
      <c r="A808" s="19" t="s">
        <v>66</v>
      </c>
      <c r="B808" s="19" t="s">
        <v>878</v>
      </c>
      <c r="C808" s="21" t="s">
        <v>1676</v>
      </c>
      <c r="D808" s="72">
        <v>260</v>
      </c>
      <c r="E808" s="72"/>
      <c r="F808" s="72">
        <f t="shared" si="187"/>
        <v>0</v>
      </c>
      <c r="G808" s="72"/>
      <c r="H808" s="72"/>
      <c r="I808" s="72"/>
      <c r="J808" s="72"/>
      <c r="K808" s="72"/>
      <c r="L808" s="72"/>
      <c r="M808" s="72"/>
      <c r="N808" s="72"/>
      <c r="O808" s="72"/>
      <c r="P808" s="72"/>
      <c r="Q808" s="72">
        <f t="shared" si="188"/>
        <v>260</v>
      </c>
      <c r="R808" s="72"/>
      <c r="S808" s="22"/>
      <c r="T808" s="22"/>
    </row>
    <row r="809" customFormat="1" ht="32" customHeight="1" spans="1:20">
      <c r="A809" s="19" t="s">
        <v>66</v>
      </c>
      <c r="B809" s="19" t="s">
        <v>878</v>
      </c>
      <c r="C809" s="21" t="s">
        <v>1424</v>
      </c>
      <c r="D809" s="72">
        <v>12</v>
      </c>
      <c r="E809" s="72"/>
      <c r="F809" s="72">
        <f t="shared" si="187"/>
        <v>0</v>
      </c>
      <c r="G809" s="72"/>
      <c r="H809" s="72"/>
      <c r="I809" s="72"/>
      <c r="J809" s="72"/>
      <c r="K809" s="72"/>
      <c r="L809" s="72"/>
      <c r="M809" s="72"/>
      <c r="N809" s="72"/>
      <c r="O809" s="72"/>
      <c r="P809" s="72"/>
      <c r="Q809" s="72">
        <f t="shared" si="188"/>
        <v>12</v>
      </c>
      <c r="R809" s="72"/>
      <c r="S809" s="108"/>
      <c r="T809" s="108"/>
    </row>
    <row r="810" customFormat="1" ht="32" customHeight="1" spans="1:20">
      <c r="A810" s="19" t="s">
        <v>281</v>
      </c>
      <c r="B810" s="87" t="s">
        <v>878</v>
      </c>
      <c r="C810" s="21" t="s">
        <v>1306</v>
      </c>
      <c r="D810" s="72"/>
      <c r="E810" s="72"/>
      <c r="F810" s="72">
        <f t="shared" si="187"/>
        <v>4.4</v>
      </c>
      <c r="G810" s="72"/>
      <c r="H810" s="72"/>
      <c r="I810" s="72"/>
      <c r="J810" s="72"/>
      <c r="K810" s="72"/>
      <c r="L810" s="72"/>
      <c r="M810" s="72"/>
      <c r="N810" s="72"/>
      <c r="O810" s="72">
        <v>4.4</v>
      </c>
      <c r="P810" s="72"/>
      <c r="Q810" s="72">
        <f t="shared" si="188"/>
        <v>4.4</v>
      </c>
      <c r="R810" s="72"/>
      <c r="S810" s="22"/>
      <c r="T810" s="22"/>
    </row>
    <row r="811" customFormat="1" ht="32" customHeight="1" spans="1:20">
      <c r="A811" s="19" t="s">
        <v>295</v>
      </c>
      <c r="B811" s="19" t="s">
        <v>878</v>
      </c>
      <c r="C811" s="21" t="s">
        <v>2116</v>
      </c>
      <c r="D811" s="72">
        <v>15.65</v>
      </c>
      <c r="E811" s="72"/>
      <c r="F811" s="72">
        <f t="shared" si="187"/>
        <v>0</v>
      </c>
      <c r="G811" s="72"/>
      <c r="H811" s="72"/>
      <c r="I811" s="72"/>
      <c r="J811" s="72"/>
      <c r="K811" s="72"/>
      <c r="L811" s="72"/>
      <c r="M811" s="72"/>
      <c r="N811" s="72"/>
      <c r="O811" s="72"/>
      <c r="P811" s="72"/>
      <c r="Q811" s="72">
        <f t="shared" si="188"/>
        <v>15.65</v>
      </c>
      <c r="R811" s="72"/>
      <c r="S811" s="22"/>
      <c r="T811" s="22"/>
    </row>
    <row r="812" customFormat="1" ht="32" customHeight="1" spans="1:20">
      <c r="A812" s="19" t="s">
        <v>1953</v>
      </c>
      <c r="B812" s="19" t="s">
        <v>878</v>
      </c>
      <c r="C812" s="21" t="s">
        <v>1355</v>
      </c>
      <c r="D812" s="72">
        <v>7</v>
      </c>
      <c r="E812" s="72"/>
      <c r="F812" s="72">
        <f t="shared" si="187"/>
        <v>-2.8643</v>
      </c>
      <c r="G812" s="72"/>
      <c r="H812" s="72"/>
      <c r="I812" s="72"/>
      <c r="J812" s="72"/>
      <c r="K812" s="72"/>
      <c r="L812" s="72"/>
      <c r="M812" s="72">
        <v>-4.5</v>
      </c>
      <c r="N812" s="123"/>
      <c r="O812" s="123">
        <f>2.5-0.8643</f>
        <v>1.6357</v>
      </c>
      <c r="P812" s="123"/>
      <c r="Q812" s="72">
        <f t="shared" si="188"/>
        <v>4.1357</v>
      </c>
      <c r="R812" s="72"/>
      <c r="S812" s="22"/>
      <c r="T812" s="22"/>
    </row>
    <row r="813" customFormat="1" ht="32" customHeight="1" spans="1:20">
      <c r="A813" s="19" t="s">
        <v>1953</v>
      </c>
      <c r="B813" s="19" t="s">
        <v>878</v>
      </c>
      <c r="C813" s="115" t="s">
        <v>1661</v>
      </c>
      <c r="D813" s="72"/>
      <c r="E813" s="72"/>
      <c r="F813" s="72">
        <f t="shared" si="187"/>
        <v>9</v>
      </c>
      <c r="G813" s="72"/>
      <c r="H813" s="72"/>
      <c r="I813" s="72"/>
      <c r="J813" s="72"/>
      <c r="K813" s="72">
        <v>9</v>
      </c>
      <c r="L813" s="72"/>
      <c r="M813" s="72"/>
      <c r="N813" s="72"/>
      <c r="O813" s="72"/>
      <c r="P813" s="72"/>
      <c r="Q813" s="72">
        <f t="shared" si="188"/>
        <v>9</v>
      </c>
      <c r="R813" s="72"/>
      <c r="S813" s="22" t="s">
        <v>1662</v>
      </c>
      <c r="T813" s="22"/>
    </row>
    <row r="814" customFormat="1" ht="32" customHeight="1" spans="1:20">
      <c r="A814" s="19" t="s">
        <v>338</v>
      </c>
      <c r="B814" s="19" t="s">
        <v>878</v>
      </c>
      <c r="C814" s="115" t="s">
        <v>1439</v>
      </c>
      <c r="D814" s="72"/>
      <c r="E814" s="72"/>
      <c r="F814" s="72">
        <f t="shared" si="187"/>
        <v>15</v>
      </c>
      <c r="G814" s="72"/>
      <c r="H814" s="72"/>
      <c r="I814" s="72"/>
      <c r="J814" s="72"/>
      <c r="K814" s="72">
        <v>15</v>
      </c>
      <c r="L814" s="72"/>
      <c r="M814" s="72"/>
      <c r="N814" s="72"/>
      <c r="O814" s="72"/>
      <c r="P814" s="72"/>
      <c r="Q814" s="72">
        <f t="shared" si="188"/>
        <v>15</v>
      </c>
      <c r="R814" s="72"/>
      <c r="S814" s="22" t="s">
        <v>1440</v>
      </c>
      <c r="T814" s="22"/>
    </row>
    <row r="815" customFormat="1" ht="32" customHeight="1" spans="1:20">
      <c r="A815" s="19" t="s">
        <v>338</v>
      </c>
      <c r="B815" s="19" t="s">
        <v>878</v>
      </c>
      <c r="C815" s="21" t="s">
        <v>961</v>
      </c>
      <c r="D815" s="72">
        <v>25.7</v>
      </c>
      <c r="E815" s="72"/>
      <c r="F815" s="72">
        <f t="shared" si="187"/>
        <v>0</v>
      </c>
      <c r="G815" s="72"/>
      <c r="H815" s="72"/>
      <c r="I815" s="72"/>
      <c r="J815" s="72"/>
      <c r="K815" s="72"/>
      <c r="L815" s="72"/>
      <c r="M815" s="72"/>
      <c r="N815" s="72"/>
      <c r="O815" s="72"/>
      <c r="P815" s="72"/>
      <c r="Q815" s="72">
        <f t="shared" si="188"/>
        <v>25.7</v>
      </c>
      <c r="R815" s="72"/>
      <c r="S815" s="22"/>
      <c r="T815" s="22"/>
    </row>
    <row r="816" customFormat="1" ht="32" customHeight="1" spans="1:20">
      <c r="A816" s="19" t="s">
        <v>338</v>
      </c>
      <c r="B816" s="19" t="s">
        <v>878</v>
      </c>
      <c r="C816" s="21" t="s">
        <v>2117</v>
      </c>
      <c r="D816" s="72">
        <v>5</v>
      </c>
      <c r="E816" s="72"/>
      <c r="F816" s="72">
        <f t="shared" si="187"/>
        <v>0</v>
      </c>
      <c r="G816" s="72"/>
      <c r="H816" s="72"/>
      <c r="I816" s="72"/>
      <c r="J816" s="72"/>
      <c r="K816" s="72"/>
      <c r="L816" s="72"/>
      <c r="M816" s="72"/>
      <c r="N816" s="72"/>
      <c r="O816" s="72"/>
      <c r="P816" s="72"/>
      <c r="Q816" s="72">
        <f t="shared" si="188"/>
        <v>5</v>
      </c>
      <c r="R816" s="72"/>
      <c r="S816" s="22"/>
      <c r="T816" s="22"/>
    </row>
    <row r="817" customFormat="1" ht="32" customHeight="1" spans="1:20">
      <c r="A817" s="19" t="s">
        <v>462</v>
      </c>
      <c r="B817" s="19" t="s">
        <v>878</v>
      </c>
      <c r="C817" s="21" t="s">
        <v>1513</v>
      </c>
      <c r="D817" s="72"/>
      <c r="E817" s="72"/>
      <c r="F817" s="72">
        <f t="shared" si="187"/>
        <v>109.3</v>
      </c>
      <c r="G817" s="72"/>
      <c r="H817" s="72"/>
      <c r="I817" s="72">
        <v>109.3</v>
      </c>
      <c r="J817" s="72"/>
      <c r="K817" s="72"/>
      <c r="L817" s="72"/>
      <c r="M817" s="72"/>
      <c r="N817" s="72"/>
      <c r="O817" s="72"/>
      <c r="P817" s="72"/>
      <c r="Q817" s="72">
        <f t="shared" si="188"/>
        <v>109.3</v>
      </c>
      <c r="R817" s="72"/>
      <c r="S817" s="22"/>
      <c r="T817" s="22"/>
    </row>
    <row r="818" customFormat="1" ht="32" customHeight="1" spans="1:20">
      <c r="A818" s="19" t="s">
        <v>531</v>
      </c>
      <c r="B818" s="19" t="s">
        <v>878</v>
      </c>
      <c r="C818" s="21" t="s">
        <v>1883</v>
      </c>
      <c r="D818" s="72">
        <v>112.5</v>
      </c>
      <c r="E818" s="72"/>
      <c r="F818" s="72">
        <f t="shared" si="187"/>
        <v>0</v>
      </c>
      <c r="G818" s="72"/>
      <c r="H818" s="72"/>
      <c r="I818" s="72"/>
      <c r="J818" s="72"/>
      <c r="K818" s="72"/>
      <c r="L818" s="72"/>
      <c r="M818" s="72"/>
      <c r="N818" s="72"/>
      <c r="O818" s="72"/>
      <c r="P818" s="72"/>
      <c r="Q818" s="72">
        <f t="shared" si="188"/>
        <v>112.5</v>
      </c>
      <c r="R818" s="72"/>
      <c r="S818" s="22"/>
      <c r="T818" s="22"/>
    </row>
    <row r="819" customFormat="1" ht="32" customHeight="1" spans="1:20">
      <c r="A819" s="19" t="s">
        <v>531</v>
      </c>
      <c r="B819" s="19" t="s">
        <v>878</v>
      </c>
      <c r="C819" s="21" t="s">
        <v>2097</v>
      </c>
      <c r="D819" s="72">
        <v>76.5</v>
      </c>
      <c r="E819" s="72"/>
      <c r="F819" s="72">
        <f t="shared" si="187"/>
        <v>0</v>
      </c>
      <c r="G819" s="72"/>
      <c r="H819" s="72"/>
      <c r="I819" s="72"/>
      <c r="J819" s="72"/>
      <c r="K819" s="72"/>
      <c r="L819" s="72"/>
      <c r="M819" s="72"/>
      <c r="N819" s="72"/>
      <c r="O819" s="72"/>
      <c r="P819" s="72"/>
      <c r="Q819" s="72">
        <f t="shared" si="188"/>
        <v>76.5</v>
      </c>
      <c r="R819" s="72"/>
      <c r="S819" s="22"/>
      <c r="T819" s="22"/>
    </row>
    <row r="820" customFormat="1" ht="32" customHeight="1" spans="1:20">
      <c r="A820" s="19" t="s">
        <v>547</v>
      </c>
      <c r="B820" s="19" t="s">
        <v>878</v>
      </c>
      <c r="C820" s="21" t="s">
        <v>1606</v>
      </c>
      <c r="D820" s="72">
        <v>99.2</v>
      </c>
      <c r="E820" s="72"/>
      <c r="F820" s="72">
        <f t="shared" si="187"/>
        <v>0</v>
      </c>
      <c r="G820" s="72"/>
      <c r="H820" s="72"/>
      <c r="I820" s="72"/>
      <c r="J820" s="72"/>
      <c r="K820" s="72"/>
      <c r="L820" s="72"/>
      <c r="M820" s="72"/>
      <c r="N820" s="72"/>
      <c r="O820" s="72"/>
      <c r="P820" s="72"/>
      <c r="Q820" s="72">
        <f t="shared" si="188"/>
        <v>99.2</v>
      </c>
      <c r="R820" s="72"/>
      <c r="S820" s="127"/>
      <c r="T820" s="127"/>
    </row>
    <row r="821" s="59" customFormat="1" ht="32" customHeight="1" spans="1:20">
      <c r="A821" s="19" t="s">
        <v>547</v>
      </c>
      <c r="B821" s="19" t="s">
        <v>878</v>
      </c>
      <c r="C821" s="21" t="s">
        <v>2118</v>
      </c>
      <c r="D821" s="72">
        <v>17</v>
      </c>
      <c r="E821" s="72"/>
      <c r="F821" s="72">
        <f t="shared" si="187"/>
        <v>0</v>
      </c>
      <c r="G821" s="72"/>
      <c r="H821" s="72"/>
      <c r="I821" s="72"/>
      <c r="J821" s="72"/>
      <c r="K821" s="72"/>
      <c r="L821" s="72"/>
      <c r="M821" s="72"/>
      <c r="N821" s="72"/>
      <c r="O821" s="72"/>
      <c r="P821" s="72"/>
      <c r="Q821" s="72">
        <f t="shared" si="188"/>
        <v>17</v>
      </c>
      <c r="R821" s="72"/>
      <c r="S821" s="22"/>
      <c r="T821" s="22"/>
    </row>
    <row r="822" customFormat="1" ht="32" customHeight="1" spans="1:20">
      <c r="A822" s="19" t="s">
        <v>563</v>
      </c>
      <c r="B822" s="19" t="s">
        <v>878</v>
      </c>
      <c r="C822" s="115" t="s">
        <v>1663</v>
      </c>
      <c r="D822" s="72"/>
      <c r="E822" s="72"/>
      <c r="F822" s="72">
        <f t="shared" si="187"/>
        <v>2</v>
      </c>
      <c r="G822" s="72"/>
      <c r="H822" s="72"/>
      <c r="I822" s="72"/>
      <c r="J822" s="72"/>
      <c r="K822" s="72">
        <v>2</v>
      </c>
      <c r="L822" s="72"/>
      <c r="M822" s="72"/>
      <c r="N822" s="72"/>
      <c r="O822" s="72"/>
      <c r="P822" s="72"/>
      <c r="Q822" s="72">
        <f t="shared" si="188"/>
        <v>2</v>
      </c>
      <c r="R822" s="72"/>
      <c r="S822" s="22" t="s">
        <v>1664</v>
      </c>
      <c r="T822" s="22"/>
    </row>
    <row r="823" customFormat="1" ht="32" customHeight="1" spans="1:20">
      <c r="A823" s="19" t="s">
        <v>570</v>
      </c>
      <c r="B823" s="19" t="s">
        <v>878</v>
      </c>
      <c r="C823" s="21" t="s">
        <v>2119</v>
      </c>
      <c r="D823" s="72">
        <v>117.34</v>
      </c>
      <c r="E823" s="72"/>
      <c r="F823" s="72">
        <f t="shared" si="187"/>
        <v>0</v>
      </c>
      <c r="G823" s="72"/>
      <c r="H823" s="72"/>
      <c r="I823" s="72"/>
      <c r="J823" s="72"/>
      <c r="K823" s="72"/>
      <c r="L823" s="72"/>
      <c r="M823" s="72"/>
      <c r="N823" s="72"/>
      <c r="O823" s="72"/>
      <c r="P823" s="72"/>
      <c r="Q823" s="72">
        <f t="shared" si="188"/>
        <v>117.34</v>
      </c>
      <c r="R823" s="72"/>
      <c r="S823" s="22"/>
      <c r="T823" s="22"/>
    </row>
    <row r="824" customFormat="1" ht="32" customHeight="1" spans="1:20">
      <c r="A824" s="19" t="s">
        <v>590</v>
      </c>
      <c r="B824" s="19" t="s">
        <v>878</v>
      </c>
      <c r="C824" s="21" t="s">
        <v>2120</v>
      </c>
      <c r="D824" s="72">
        <v>6</v>
      </c>
      <c r="E824" s="72"/>
      <c r="F824" s="72">
        <f t="shared" si="187"/>
        <v>0</v>
      </c>
      <c r="G824" s="72"/>
      <c r="H824" s="72"/>
      <c r="I824" s="72"/>
      <c r="J824" s="72"/>
      <c r="K824" s="72"/>
      <c r="L824" s="72"/>
      <c r="M824" s="72"/>
      <c r="N824" s="72"/>
      <c r="O824" s="72"/>
      <c r="P824" s="72"/>
      <c r="Q824" s="72">
        <f t="shared" si="188"/>
        <v>6</v>
      </c>
      <c r="R824" s="72"/>
      <c r="S824" s="22"/>
      <c r="T824" s="22"/>
    </row>
    <row r="825" customFormat="1" ht="32" customHeight="1" spans="1:20">
      <c r="A825" s="19" t="s">
        <v>2121</v>
      </c>
      <c r="B825" s="19" t="s">
        <v>878</v>
      </c>
      <c r="C825" s="21" t="s">
        <v>1665</v>
      </c>
      <c r="D825" s="72"/>
      <c r="E825" s="72"/>
      <c r="F825" s="72">
        <f t="shared" si="187"/>
        <v>8</v>
      </c>
      <c r="G825" s="72"/>
      <c r="H825" s="72"/>
      <c r="I825" s="72"/>
      <c r="J825" s="72"/>
      <c r="K825" s="72"/>
      <c r="L825" s="72"/>
      <c r="M825" s="72"/>
      <c r="N825" s="72"/>
      <c r="O825" s="72">
        <v>8</v>
      </c>
      <c r="P825" s="72"/>
      <c r="Q825" s="72">
        <f t="shared" si="188"/>
        <v>8</v>
      </c>
      <c r="R825" s="72"/>
      <c r="S825" s="147"/>
      <c r="T825" s="147"/>
    </row>
    <row r="826" customFormat="1" ht="32" customHeight="1" spans="1:20">
      <c r="A826" s="19" t="s">
        <v>606</v>
      </c>
      <c r="B826" s="19" t="s">
        <v>878</v>
      </c>
      <c r="C826" s="21" t="s">
        <v>1665</v>
      </c>
      <c r="D826" s="72"/>
      <c r="E826" s="72"/>
      <c r="F826" s="72">
        <f t="shared" si="187"/>
        <v>10</v>
      </c>
      <c r="G826" s="72"/>
      <c r="H826" s="72"/>
      <c r="I826" s="72"/>
      <c r="J826" s="72"/>
      <c r="K826" s="72"/>
      <c r="L826" s="72"/>
      <c r="M826" s="72"/>
      <c r="N826" s="72"/>
      <c r="O826" s="72">
        <v>10</v>
      </c>
      <c r="P826" s="72"/>
      <c r="Q826" s="72">
        <f t="shared" si="188"/>
        <v>10</v>
      </c>
      <c r="R826" s="72"/>
      <c r="S826" s="147"/>
      <c r="T826" s="147"/>
    </row>
    <row r="827" customFormat="1" ht="32" customHeight="1" spans="1:20">
      <c r="A827" s="19" t="s">
        <v>606</v>
      </c>
      <c r="B827" s="19" t="s">
        <v>878</v>
      </c>
      <c r="C827" s="21" t="s">
        <v>1416</v>
      </c>
      <c r="D827" s="72"/>
      <c r="E827" s="72"/>
      <c r="F827" s="72">
        <f t="shared" si="187"/>
        <v>172.5</v>
      </c>
      <c r="G827" s="72"/>
      <c r="H827" s="72"/>
      <c r="I827" s="72"/>
      <c r="J827" s="72"/>
      <c r="K827" s="72"/>
      <c r="L827" s="72"/>
      <c r="M827" s="72"/>
      <c r="N827" s="72"/>
      <c r="O827" s="72">
        <v>172.5</v>
      </c>
      <c r="P827" s="72"/>
      <c r="Q827" s="72">
        <f t="shared" si="188"/>
        <v>172.5</v>
      </c>
      <c r="R827" s="72"/>
      <c r="S827" s="147"/>
      <c r="T827" s="147"/>
    </row>
    <row r="828" customFormat="1" ht="32" customHeight="1" spans="1:20">
      <c r="A828" s="19" t="s">
        <v>612</v>
      </c>
      <c r="B828" s="19" t="s">
        <v>878</v>
      </c>
      <c r="C828" s="21" t="s">
        <v>1060</v>
      </c>
      <c r="D828" s="72">
        <v>179.59</v>
      </c>
      <c r="E828" s="72"/>
      <c r="F828" s="72">
        <f t="shared" si="187"/>
        <v>339.8</v>
      </c>
      <c r="G828" s="72"/>
      <c r="H828" s="72"/>
      <c r="I828" s="72"/>
      <c r="J828" s="72"/>
      <c r="K828" s="72"/>
      <c r="L828" s="72"/>
      <c r="M828" s="72"/>
      <c r="N828" s="72">
        <v>118</v>
      </c>
      <c r="O828" s="72">
        <v>221.8</v>
      </c>
      <c r="P828" s="72"/>
      <c r="Q828" s="72">
        <f t="shared" si="188"/>
        <v>519.39</v>
      </c>
      <c r="R828" s="72"/>
      <c r="S828" s="22"/>
      <c r="T828" s="22"/>
    </row>
    <row r="829" customFormat="1" ht="32" customHeight="1" spans="1:20">
      <c r="A829" s="19" t="s">
        <v>612</v>
      </c>
      <c r="B829" s="19" t="s">
        <v>878</v>
      </c>
      <c r="C829" s="21" t="s">
        <v>2122</v>
      </c>
      <c r="D829" s="72">
        <v>48</v>
      </c>
      <c r="E829" s="72"/>
      <c r="F829" s="72">
        <f t="shared" si="187"/>
        <v>0</v>
      </c>
      <c r="G829" s="72"/>
      <c r="H829" s="72"/>
      <c r="I829" s="72"/>
      <c r="J829" s="72"/>
      <c r="K829" s="72"/>
      <c r="L829" s="72"/>
      <c r="M829" s="72">
        <v>0</v>
      </c>
      <c r="N829" s="72"/>
      <c r="O829" s="72"/>
      <c r="P829" s="72"/>
      <c r="Q829" s="72">
        <f t="shared" si="188"/>
        <v>48</v>
      </c>
      <c r="R829" s="72"/>
      <c r="S829" s="127"/>
      <c r="T829" s="127"/>
    </row>
    <row r="830" customFormat="1" ht="32" customHeight="1" spans="1:20">
      <c r="A830" s="19" t="s">
        <v>695</v>
      </c>
      <c r="B830" s="19" t="s">
        <v>878</v>
      </c>
      <c r="C830" s="21" t="s">
        <v>2123</v>
      </c>
      <c r="D830" s="72">
        <v>28</v>
      </c>
      <c r="E830" s="72"/>
      <c r="F830" s="72">
        <f t="shared" si="187"/>
        <v>0</v>
      </c>
      <c r="G830" s="72"/>
      <c r="H830" s="72"/>
      <c r="I830" s="72"/>
      <c r="J830" s="72"/>
      <c r="K830" s="72"/>
      <c r="L830" s="72"/>
      <c r="M830" s="72"/>
      <c r="N830" s="72"/>
      <c r="O830" s="72"/>
      <c r="P830" s="72"/>
      <c r="Q830" s="72">
        <f t="shared" si="188"/>
        <v>28</v>
      </c>
      <c r="R830" s="72"/>
      <c r="S830" s="22"/>
      <c r="T830" s="22"/>
    </row>
    <row r="831" customFormat="1" ht="32" customHeight="1" spans="1:20">
      <c r="A831" s="19" t="s">
        <v>728</v>
      </c>
      <c r="B831" s="19" t="s">
        <v>878</v>
      </c>
      <c r="C831" s="21" t="s">
        <v>2124</v>
      </c>
      <c r="D831" s="72">
        <v>7.5</v>
      </c>
      <c r="E831" s="72"/>
      <c r="F831" s="72">
        <f t="shared" si="187"/>
        <v>0</v>
      </c>
      <c r="G831" s="72"/>
      <c r="H831" s="72"/>
      <c r="I831" s="72"/>
      <c r="J831" s="72"/>
      <c r="K831" s="72"/>
      <c r="L831" s="72"/>
      <c r="M831" s="72"/>
      <c r="N831" s="72"/>
      <c r="O831" s="72"/>
      <c r="P831" s="72"/>
      <c r="Q831" s="72">
        <f t="shared" si="188"/>
        <v>7.5</v>
      </c>
      <c r="R831" s="72"/>
      <c r="S831" s="127"/>
      <c r="T831" s="127"/>
    </row>
    <row r="832" customFormat="1" ht="32" customHeight="1" spans="1:20">
      <c r="A832" s="19" t="s">
        <v>728</v>
      </c>
      <c r="B832" s="19" t="s">
        <v>878</v>
      </c>
      <c r="C832" s="21" t="s">
        <v>2125</v>
      </c>
      <c r="D832" s="72">
        <v>2.4</v>
      </c>
      <c r="E832" s="72"/>
      <c r="F832" s="72">
        <f t="shared" si="187"/>
        <v>0</v>
      </c>
      <c r="G832" s="72"/>
      <c r="H832" s="72"/>
      <c r="I832" s="72"/>
      <c r="J832" s="72"/>
      <c r="K832" s="72"/>
      <c r="L832" s="72"/>
      <c r="M832" s="72"/>
      <c r="N832" s="72"/>
      <c r="O832" s="72"/>
      <c r="P832" s="72"/>
      <c r="Q832" s="72">
        <f t="shared" si="188"/>
        <v>2.4</v>
      </c>
      <c r="R832" s="72"/>
      <c r="S832" s="22"/>
      <c r="T832" s="22"/>
    </row>
    <row r="833" customFormat="1" ht="32" customHeight="1" spans="1:20">
      <c r="A833" s="19" t="s">
        <v>728</v>
      </c>
      <c r="B833" s="19" t="s">
        <v>878</v>
      </c>
      <c r="C833" s="21" t="s">
        <v>2126</v>
      </c>
      <c r="D833" s="72">
        <v>6</v>
      </c>
      <c r="E833" s="72"/>
      <c r="F833" s="72">
        <f t="shared" si="187"/>
        <v>0</v>
      </c>
      <c r="G833" s="72"/>
      <c r="H833" s="72"/>
      <c r="I833" s="72"/>
      <c r="J833" s="72"/>
      <c r="K833" s="72"/>
      <c r="L833" s="72"/>
      <c r="M833" s="72"/>
      <c r="N833" s="72"/>
      <c r="O833" s="72"/>
      <c r="P833" s="72"/>
      <c r="Q833" s="72">
        <f t="shared" si="188"/>
        <v>6</v>
      </c>
      <c r="R833" s="72"/>
      <c r="S833" s="22"/>
      <c r="T833" s="22"/>
    </row>
    <row r="834" customFormat="1" ht="32" customHeight="1" spans="1:20">
      <c r="A834" s="80" t="s">
        <v>1216</v>
      </c>
      <c r="B834" s="80" t="s">
        <v>1216</v>
      </c>
      <c r="C834" s="81" t="s">
        <v>1666</v>
      </c>
      <c r="D834" s="82">
        <f t="shared" ref="D834:R834" si="189">SUM(D835:D842)</f>
        <v>77.2</v>
      </c>
      <c r="E834" s="82">
        <f t="shared" si="189"/>
        <v>0</v>
      </c>
      <c r="F834" s="82">
        <f t="shared" si="189"/>
        <v>29.01</v>
      </c>
      <c r="G834" s="82">
        <f t="shared" si="189"/>
        <v>-4</v>
      </c>
      <c r="H834" s="82">
        <f t="shared" si="189"/>
        <v>23.01</v>
      </c>
      <c r="I834" s="82">
        <f t="shared" si="189"/>
        <v>0</v>
      </c>
      <c r="J834" s="82">
        <f t="shared" si="189"/>
        <v>0</v>
      </c>
      <c r="K834" s="82">
        <f t="shared" si="189"/>
        <v>0</v>
      </c>
      <c r="L834" s="82">
        <f t="shared" si="189"/>
        <v>0</v>
      </c>
      <c r="M834" s="82">
        <f t="shared" si="189"/>
        <v>0</v>
      </c>
      <c r="N834" s="82">
        <f t="shared" si="189"/>
        <v>0</v>
      </c>
      <c r="O834" s="82">
        <f t="shared" si="189"/>
        <v>10</v>
      </c>
      <c r="P834" s="82">
        <f t="shared" si="189"/>
        <v>0</v>
      </c>
      <c r="Q834" s="82">
        <f t="shared" si="189"/>
        <v>106.21</v>
      </c>
      <c r="R834" s="82">
        <f t="shared" si="189"/>
        <v>0</v>
      </c>
      <c r="S834" s="97"/>
      <c r="T834" s="97"/>
    </row>
    <row r="835" customFormat="1" ht="32" customHeight="1" spans="1:20">
      <c r="A835" s="19" t="s">
        <v>100</v>
      </c>
      <c r="B835" s="19" t="s">
        <v>880</v>
      </c>
      <c r="C835" s="21" t="s">
        <v>1690</v>
      </c>
      <c r="D835" s="72">
        <v>5</v>
      </c>
      <c r="E835" s="72"/>
      <c r="F835" s="72">
        <f t="shared" ref="F835:F842" si="190">SUM(G835:P835)</f>
        <v>0</v>
      </c>
      <c r="G835" s="72"/>
      <c r="H835" s="72"/>
      <c r="I835" s="72"/>
      <c r="J835" s="72"/>
      <c r="K835" s="72"/>
      <c r="L835" s="72"/>
      <c r="M835" s="72"/>
      <c r="N835" s="72"/>
      <c r="O835" s="72"/>
      <c r="P835" s="72"/>
      <c r="Q835" s="72">
        <f t="shared" ref="Q835:Q842" si="191">D835+F835</f>
        <v>5</v>
      </c>
      <c r="R835" s="72"/>
      <c r="S835" s="22"/>
      <c r="T835" s="22"/>
    </row>
    <row r="836" customFormat="1" ht="32" customHeight="1" spans="1:20">
      <c r="A836" s="19" t="s">
        <v>102</v>
      </c>
      <c r="B836" s="19" t="s">
        <v>880</v>
      </c>
      <c r="C836" s="21" t="s">
        <v>1667</v>
      </c>
      <c r="D836" s="72">
        <v>10</v>
      </c>
      <c r="E836" s="72"/>
      <c r="F836" s="72">
        <f t="shared" si="190"/>
        <v>-4</v>
      </c>
      <c r="G836" s="72">
        <v>-4</v>
      </c>
      <c r="H836" s="72"/>
      <c r="I836" s="72"/>
      <c r="J836" s="72"/>
      <c r="K836" s="72"/>
      <c r="L836" s="72"/>
      <c r="M836" s="72"/>
      <c r="N836" s="72"/>
      <c r="O836" s="72"/>
      <c r="P836" s="72"/>
      <c r="Q836" s="72">
        <f t="shared" si="191"/>
        <v>6</v>
      </c>
      <c r="R836" s="72"/>
      <c r="S836" s="22"/>
      <c r="T836" s="22"/>
    </row>
    <row r="837" customFormat="1" ht="32" customHeight="1" spans="1:20">
      <c r="A837" s="106" t="s">
        <v>104</v>
      </c>
      <c r="B837" s="87" t="s">
        <v>880</v>
      </c>
      <c r="C837" s="114" t="s">
        <v>1668</v>
      </c>
      <c r="D837" s="72"/>
      <c r="E837" s="72"/>
      <c r="F837" s="72">
        <f t="shared" si="190"/>
        <v>5</v>
      </c>
      <c r="G837" s="72"/>
      <c r="H837" s="72">
        <v>5</v>
      </c>
      <c r="I837" s="72"/>
      <c r="J837" s="72"/>
      <c r="K837" s="72"/>
      <c r="L837" s="72"/>
      <c r="M837" s="72"/>
      <c r="N837" s="72"/>
      <c r="O837" s="72"/>
      <c r="P837" s="72"/>
      <c r="Q837" s="72">
        <f t="shared" si="191"/>
        <v>5</v>
      </c>
      <c r="R837" s="72"/>
      <c r="S837" s="119" t="s">
        <v>1669</v>
      </c>
      <c r="T837" s="22"/>
    </row>
    <row r="838" customFormat="1" ht="32" customHeight="1" spans="1:20">
      <c r="A838" s="106" t="s">
        <v>106</v>
      </c>
      <c r="B838" s="87" t="s">
        <v>880</v>
      </c>
      <c r="C838" s="114" t="s">
        <v>1670</v>
      </c>
      <c r="D838" s="72"/>
      <c r="E838" s="72"/>
      <c r="F838" s="72">
        <f t="shared" si="190"/>
        <v>18.01</v>
      </c>
      <c r="G838" s="72"/>
      <c r="H838" s="72">
        <v>18.01</v>
      </c>
      <c r="I838" s="72"/>
      <c r="J838" s="72"/>
      <c r="K838" s="72"/>
      <c r="L838" s="72"/>
      <c r="M838" s="72"/>
      <c r="N838" s="72"/>
      <c r="O838" s="72"/>
      <c r="P838" s="72"/>
      <c r="Q838" s="72">
        <f t="shared" si="191"/>
        <v>18.01</v>
      </c>
      <c r="R838" s="72"/>
      <c r="S838" s="119" t="s">
        <v>1671</v>
      </c>
      <c r="T838" s="22"/>
    </row>
    <row r="839" customFormat="1" ht="32" customHeight="1" spans="1:20">
      <c r="A839" s="19" t="s">
        <v>106</v>
      </c>
      <c r="B839" s="19" t="s">
        <v>880</v>
      </c>
      <c r="C839" s="21" t="s">
        <v>2127</v>
      </c>
      <c r="D839" s="72">
        <v>13.5</v>
      </c>
      <c r="E839" s="72"/>
      <c r="F839" s="72">
        <f t="shared" si="190"/>
        <v>0</v>
      </c>
      <c r="G839" s="72"/>
      <c r="H839" s="72"/>
      <c r="I839" s="72"/>
      <c r="J839" s="72"/>
      <c r="K839" s="72"/>
      <c r="L839" s="72"/>
      <c r="M839" s="72"/>
      <c r="N839" s="72"/>
      <c r="O839" s="72"/>
      <c r="P839" s="72"/>
      <c r="Q839" s="72">
        <f t="shared" si="191"/>
        <v>13.5</v>
      </c>
      <c r="R839" s="72"/>
      <c r="S839" s="22"/>
      <c r="T839" s="22"/>
    </row>
    <row r="840" customFormat="1" ht="32" customHeight="1" spans="1:20">
      <c r="A840" s="19" t="s">
        <v>106</v>
      </c>
      <c r="B840" s="19" t="s">
        <v>880</v>
      </c>
      <c r="C840" s="21" t="s">
        <v>1357</v>
      </c>
      <c r="D840" s="72">
        <v>45</v>
      </c>
      <c r="E840" s="72"/>
      <c r="F840" s="72">
        <f t="shared" si="190"/>
        <v>0</v>
      </c>
      <c r="G840" s="72"/>
      <c r="H840" s="72"/>
      <c r="I840" s="72"/>
      <c r="J840" s="72"/>
      <c r="K840" s="72"/>
      <c r="L840" s="72"/>
      <c r="M840" s="72"/>
      <c r="N840" s="72"/>
      <c r="O840" s="72"/>
      <c r="P840" s="72"/>
      <c r="Q840" s="72">
        <f t="shared" si="191"/>
        <v>45</v>
      </c>
      <c r="R840" s="72"/>
      <c r="S840" s="22"/>
      <c r="T840" s="22"/>
    </row>
    <row r="841" customFormat="1" ht="32" customHeight="1" spans="1:20">
      <c r="A841" s="19" t="s">
        <v>106</v>
      </c>
      <c r="B841" s="19" t="s">
        <v>880</v>
      </c>
      <c r="C841" s="21" t="s">
        <v>2128</v>
      </c>
      <c r="D841" s="72">
        <v>3.7</v>
      </c>
      <c r="E841" s="72"/>
      <c r="F841" s="72">
        <f t="shared" si="190"/>
        <v>0</v>
      </c>
      <c r="G841" s="72"/>
      <c r="H841" s="72"/>
      <c r="I841" s="72"/>
      <c r="J841" s="72"/>
      <c r="K841" s="72"/>
      <c r="L841" s="72"/>
      <c r="M841" s="72"/>
      <c r="N841" s="72"/>
      <c r="O841" s="72"/>
      <c r="P841" s="72"/>
      <c r="Q841" s="72">
        <f t="shared" si="191"/>
        <v>3.7</v>
      </c>
      <c r="R841" s="72"/>
      <c r="S841" s="22"/>
      <c r="T841" s="22"/>
    </row>
    <row r="842" customFormat="1" ht="32" customHeight="1" spans="1:20">
      <c r="A842" s="106" t="s">
        <v>106</v>
      </c>
      <c r="B842" s="87" t="s">
        <v>880</v>
      </c>
      <c r="C842" s="21" t="s">
        <v>1672</v>
      </c>
      <c r="D842" s="72"/>
      <c r="E842" s="72"/>
      <c r="F842" s="72">
        <f t="shared" si="190"/>
        <v>10</v>
      </c>
      <c r="G842" s="72"/>
      <c r="H842" s="72">
        <v>0</v>
      </c>
      <c r="I842" s="72"/>
      <c r="J842" s="72"/>
      <c r="K842" s="72"/>
      <c r="L842" s="72"/>
      <c r="M842" s="72"/>
      <c r="N842" s="72"/>
      <c r="O842" s="72">
        <v>10</v>
      </c>
      <c r="P842" s="72"/>
      <c r="Q842" s="72">
        <f t="shared" si="191"/>
        <v>10</v>
      </c>
      <c r="R842" s="72"/>
      <c r="S842" s="119" t="s">
        <v>1673</v>
      </c>
      <c r="T842" s="22"/>
    </row>
    <row r="843" customFormat="1" ht="32" customHeight="1" spans="1:20">
      <c r="A843" s="80" t="s">
        <v>1216</v>
      </c>
      <c r="B843" s="80" t="s">
        <v>1216</v>
      </c>
      <c r="C843" s="81" t="s">
        <v>1674</v>
      </c>
      <c r="D843" s="82">
        <f t="shared" ref="D843:R843" si="192">SUM(D844:D880)</f>
        <v>1600.67</v>
      </c>
      <c r="E843" s="82">
        <f t="shared" si="192"/>
        <v>312</v>
      </c>
      <c r="F843" s="82">
        <f t="shared" si="192"/>
        <v>828.0443</v>
      </c>
      <c r="G843" s="82">
        <f t="shared" si="192"/>
        <v>-12</v>
      </c>
      <c r="H843" s="82">
        <f t="shared" si="192"/>
        <v>20</v>
      </c>
      <c r="I843" s="82">
        <f t="shared" si="192"/>
        <v>215.88</v>
      </c>
      <c r="J843" s="82">
        <f t="shared" si="192"/>
        <v>0</v>
      </c>
      <c r="K843" s="82">
        <f t="shared" si="192"/>
        <v>120.5</v>
      </c>
      <c r="L843" s="82">
        <f t="shared" si="192"/>
        <v>0</v>
      </c>
      <c r="M843" s="82">
        <f t="shared" si="192"/>
        <v>-144.85</v>
      </c>
      <c r="N843" s="82">
        <f t="shared" si="192"/>
        <v>83</v>
      </c>
      <c r="O843" s="82">
        <f t="shared" si="192"/>
        <v>545.5143</v>
      </c>
      <c r="P843" s="82">
        <f t="shared" si="192"/>
        <v>0</v>
      </c>
      <c r="Q843" s="82">
        <f t="shared" si="192"/>
        <v>2428.7143</v>
      </c>
      <c r="R843" s="82">
        <f t="shared" si="192"/>
        <v>312</v>
      </c>
      <c r="S843" s="97"/>
      <c r="T843" s="97"/>
    </row>
    <row r="844" customFormat="1" ht="32" customHeight="1" spans="1:20">
      <c r="A844" s="19" t="s">
        <v>52</v>
      </c>
      <c r="B844" s="19" t="s">
        <v>882</v>
      </c>
      <c r="C844" s="21" t="s">
        <v>1242</v>
      </c>
      <c r="D844" s="72">
        <v>5</v>
      </c>
      <c r="E844" s="72"/>
      <c r="F844" s="72">
        <f t="shared" ref="F844:F880" si="193">SUM(G844:P844)</f>
        <v>-3</v>
      </c>
      <c r="G844" s="72">
        <v>-3</v>
      </c>
      <c r="H844" s="72"/>
      <c r="I844" s="72"/>
      <c r="J844" s="72"/>
      <c r="K844" s="72"/>
      <c r="L844" s="72"/>
      <c r="M844" s="72"/>
      <c r="N844" s="72"/>
      <c r="O844" s="72"/>
      <c r="P844" s="72"/>
      <c r="Q844" s="72">
        <f t="shared" ref="Q844:Q880" si="194">D844+F844</f>
        <v>2</v>
      </c>
      <c r="R844" s="72"/>
      <c r="S844" s="22"/>
      <c r="T844" s="22"/>
    </row>
    <row r="845" customFormat="1" ht="32" customHeight="1" spans="1:20">
      <c r="A845" s="19" t="s">
        <v>66</v>
      </c>
      <c r="B845" s="19" t="s">
        <v>882</v>
      </c>
      <c r="C845" s="21" t="s">
        <v>1681</v>
      </c>
      <c r="D845" s="72">
        <v>5.04</v>
      </c>
      <c r="E845" s="72"/>
      <c r="F845" s="72">
        <f t="shared" si="193"/>
        <v>0</v>
      </c>
      <c r="G845" s="72"/>
      <c r="H845" s="72"/>
      <c r="I845" s="72"/>
      <c r="J845" s="72"/>
      <c r="K845" s="72"/>
      <c r="L845" s="72"/>
      <c r="M845" s="72"/>
      <c r="N845" s="72"/>
      <c r="O845" s="72"/>
      <c r="P845" s="72"/>
      <c r="Q845" s="72">
        <f t="shared" si="194"/>
        <v>5.04</v>
      </c>
      <c r="R845" s="72"/>
      <c r="S845" s="22"/>
      <c r="T845" s="22"/>
    </row>
    <row r="846" customFormat="1" ht="32" customHeight="1" spans="1:20">
      <c r="A846" s="19" t="s">
        <v>66</v>
      </c>
      <c r="B846" s="19" t="s">
        <v>882</v>
      </c>
      <c r="C846" s="21" t="s">
        <v>1675</v>
      </c>
      <c r="D846" s="72">
        <v>3</v>
      </c>
      <c r="E846" s="72"/>
      <c r="F846" s="72">
        <f t="shared" si="193"/>
        <v>-1</v>
      </c>
      <c r="G846" s="72">
        <v>-1</v>
      </c>
      <c r="H846" s="72"/>
      <c r="I846" s="72"/>
      <c r="J846" s="72"/>
      <c r="K846" s="72"/>
      <c r="L846" s="72"/>
      <c r="M846" s="72"/>
      <c r="N846" s="72"/>
      <c r="O846" s="72"/>
      <c r="P846" s="72"/>
      <c r="Q846" s="72">
        <f t="shared" si="194"/>
        <v>2</v>
      </c>
      <c r="R846" s="72"/>
      <c r="S846" s="22"/>
      <c r="T846" s="22"/>
    </row>
    <row r="847" customFormat="1" ht="32" customHeight="1" spans="1:20">
      <c r="A847" s="19" t="s">
        <v>66</v>
      </c>
      <c r="B847" s="19" t="s">
        <v>882</v>
      </c>
      <c r="C847" s="21" t="s">
        <v>1286</v>
      </c>
      <c r="D847" s="72">
        <v>5</v>
      </c>
      <c r="E847" s="72"/>
      <c r="F847" s="72">
        <f t="shared" si="193"/>
        <v>-2.427</v>
      </c>
      <c r="G847" s="72">
        <v>-2.427</v>
      </c>
      <c r="H847" s="72"/>
      <c r="I847" s="72"/>
      <c r="J847" s="72"/>
      <c r="K847" s="72"/>
      <c r="L847" s="72"/>
      <c r="M847" s="72"/>
      <c r="N847" s="72"/>
      <c r="O847" s="72"/>
      <c r="P847" s="72"/>
      <c r="Q847" s="72">
        <f t="shared" si="194"/>
        <v>2.573</v>
      </c>
      <c r="R847" s="72"/>
      <c r="S847" s="22"/>
      <c r="T847" s="22"/>
    </row>
    <row r="848" customFormat="1" ht="32" customHeight="1" spans="1:20">
      <c r="A848" s="19" t="s">
        <v>66</v>
      </c>
      <c r="B848" s="19" t="s">
        <v>882</v>
      </c>
      <c r="C848" s="21" t="s">
        <v>2114</v>
      </c>
      <c r="D848" s="72">
        <v>126.33</v>
      </c>
      <c r="E848" s="72"/>
      <c r="F848" s="72">
        <f t="shared" si="193"/>
        <v>0</v>
      </c>
      <c r="G848" s="72"/>
      <c r="H848" s="72"/>
      <c r="I848" s="72"/>
      <c r="J848" s="72"/>
      <c r="K848" s="72"/>
      <c r="L848" s="72"/>
      <c r="M848" s="72"/>
      <c r="N848" s="72"/>
      <c r="O848" s="72"/>
      <c r="P848" s="72"/>
      <c r="Q848" s="72">
        <f t="shared" si="194"/>
        <v>126.33</v>
      </c>
      <c r="R848" s="72"/>
      <c r="S848" s="22"/>
      <c r="T848" s="22"/>
    </row>
    <row r="849" customFormat="1" ht="32" customHeight="1" spans="1:20">
      <c r="A849" s="19" t="s">
        <v>66</v>
      </c>
      <c r="B849" s="19" t="s">
        <v>882</v>
      </c>
      <c r="C849" s="21" t="s">
        <v>1682</v>
      </c>
      <c r="D849" s="72">
        <v>5</v>
      </c>
      <c r="E849" s="72"/>
      <c r="F849" s="72">
        <f t="shared" si="193"/>
        <v>0</v>
      </c>
      <c r="G849" s="72"/>
      <c r="H849" s="72"/>
      <c r="I849" s="72"/>
      <c r="J849" s="72"/>
      <c r="K849" s="72"/>
      <c r="L849" s="72"/>
      <c r="M849" s="72"/>
      <c r="N849" s="72"/>
      <c r="O849" s="72"/>
      <c r="P849" s="72"/>
      <c r="Q849" s="72">
        <f t="shared" si="194"/>
        <v>5</v>
      </c>
      <c r="R849" s="72"/>
      <c r="S849" s="22"/>
      <c r="T849" s="22"/>
    </row>
    <row r="850" customFormat="1" ht="32" customHeight="1" spans="1:20">
      <c r="A850" s="87" t="s">
        <v>66</v>
      </c>
      <c r="B850" s="87" t="s">
        <v>882</v>
      </c>
      <c r="C850" s="114" t="s">
        <v>1272</v>
      </c>
      <c r="D850" s="72"/>
      <c r="E850" s="72"/>
      <c r="F850" s="72">
        <f t="shared" si="193"/>
        <v>20</v>
      </c>
      <c r="G850" s="72"/>
      <c r="H850" s="72">
        <v>20</v>
      </c>
      <c r="I850" s="72"/>
      <c r="J850" s="72"/>
      <c r="K850" s="72"/>
      <c r="L850" s="72"/>
      <c r="M850" s="72"/>
      <c r="N850" s="72"/>
      <c r="O850" s="72"/>
      <c r="P850" s="72"/>
      <c r="Q850" s="72">
        <f t="shared" si="194"/>
        <v>20</v>
      </c>
      <c r="R850" s="72"/>
      <c r="S850" s="119" t="s">
        <v>1273</v>
      </c>
      <c r="T850" s="108"/>
    </row>
    <row r="851" customFormat="1" ht="32" customHeight="1" spans="1:20">
      <c r="A851" s="19" t="s">
        <v>66</v>
      </c>
      <c r="B851" s="19" t="s">
        <v>882</v>
      </c>
      <c r="C851" s="21" t="s">
        <v>1292</v>
      </c>
      <c r="D851" s="72">
        <v>60</v>
      </c>
      <c r="E851" s="72"/>
      <c r="F851" s="72">
        <f t="shared" si="193"/>
        <v>0</v>
      </c>
      <c r="G851" s="72"/>
      <c r="H851" s="72"/>
      <c r="I851" s="72"/>
      <c r="J851" s="72"/>
      <c r="K851" s="72"/>
      <c r="L851" s="72"/>
      <c r="M851" s="72"/>
      <c r="N851" s="72"/>
      <c r="O851" s="72"/>
      <c r="P851" s="72"/>
      <c r="Q851" s="72">
        <f t="shared" si="194"/>
        <v>60</v>
      </c>
      <c r="R851" s="72"/>
      <c r="S851" s="22"/>
      <c r="T851" s="22"/>
    </row>
    <row r="852" customFormat="1" ht="32" customHeight="1" spans="1:20">
      <c r="A852" s="19" t="s">
        <v>66</v>
      </c>
      <c r="B852" s="19" t="s">
        <v>882</v>
      </c>
      <c r="C852" s="21" t="s">
        <v>2115</v>
      </c>
      <c r="D852" s="72">
        <v>14</v>
      </c>
      <c r="E852" s="72"/>
      <c r="F852" s="72">
        <f t="shared" si="193"/>
        <v>0</v>
      </c>
      <c r="G852" s="72"/>
      <c r="H852" s="72"/>
      <c r="I852" s="72"/>
      <c r="J852" s="72"/>
      <c r="K852" s="72"/>
      <c r="L852" s="72"/>
      <c r="M852" s="72"/>
      <c r="N852" s="72"/>
      <c r="O852" s="72"/>
      <c r="P852" s="72"/>
      <c r="Q852" s="72">
        <f t="shared" si="194"/>
        <v>14</v>
      </c>
      <c r="R852" s="72"/>
      <c r="S852" s="22"/>
      <c r="T852" s="22"/>
    </row>
    <row r="853" customFormat="1" ht="32" customHeight="1" spans="1:20">
      <c r="A853" s="19" t="s">
        <v>66</v>
      </c>
      <c r="B853" s="19" t="s">
        <v>882</v>
      </c>
      <c r="C853" s="21" t="s">
        <v>1243</v>
      </c>
      <c r="D853" s="72">
        <v>20</v>
      </c>
      <c r="E853" s="72"/>
      <c r="F853" s="72">
        <f t="shared" si="193"/>
        <v>-5</v>
      </c>
      <c r="G853" s="72">
        <v>-5</v>
      </c>
      <c r="H853" s="72"/>
      <c r="I853" s="72"/>
      <c r="J853" s="72"/>
      <c r="K853" s="72"/>
      <c r="L853" s="72"/>
      <c r="M853" s="72"/>
      <c r="N853" s="72"/>
      <c r="O853" s="72"/>
      <c r="P853" s="72"/>
      <c r="Q853" s="72">
        <f t="shared" si="194"/>
        <v>15</v>
      </c>
      <c r="R853" s="72"/>
      <c r="S853" s="108"/>
      <c r="T853" s="108"/>
    </row>
    <row r="854" customFormat="1" ht="32" customHeight="1" spans="1:20">
      <c r="A854" s="19" t="s">
        <v>66</v>
      </c>
      <c r="B854" s="19" t="s">
        <v>882</v>
      </c>
      <c r="C854" s="21" t="s">
        <v>1676</v>
      </c>
      <c r="D854" s="72">
        <v>30</v>
      </c>
      <c r="E854" s="72"/>
      <c r="F854" s="72">
        <f t="shared" si="193"/>
        <v>-0.573</v>
      </c>
      <c r="G854" s="72">
        <v>-0.573</v>
      </c>
      <c r="H854" s="72"/>
      <c r="I854" s="72"/>
      <c r="J854" s="72"/>
      <c r="K854" s="72"/>
      <c r="L854" s="72"/>
      <c r="M854" s="72"/>
      <c r="N854" s="72"/>
      <c r="O854" s="72"/>
      <c r="P854" s="72"/>
      <c r="Q854" s="72">
        <f t="shared" si="194"/>
        <v>29.427</v>
      </c>
      <c r="R854" s="72"/>
      <c r="S854" s="22"/>
      <c r="T854" s="22"/>
    </row>
    <row r="855" customFormat="1" ht="32" customHeight="1" spans="1:20">
      <c r="A855" s="19" t="s">
        <v>66</v>
      </c>
      <c r="B855" s="19" t="s">
        <v>882</v>
      </c>
      <c r="C855" s="21" t="s">
        <v>2129</v>
      </c>
      <c r="D855" s="72">
        <v>312</v>
      </c>
      <c r="E855" s="72">
        <v>312</v>
      </c>
      <c r="F855" s="72">
        <f t="shared" si="193"/>
        <v>0</v>
      </c>
      <c r="G855" s="72"/>
      <c r="H855" s="72"/>
      <c r="I855" s="72"/>
      <c r="J855" s="72"/>
      <c r="K855" s="72"/>
      <c r="L855" s="72"/>
      <c r="M855" s="72"/>
      <c r="N855" s="72"/>
      <c r="O855" s="72"/>
      <c r="P855" s="72"/>
      <c r="Q855" s="72">
        <f t="shared" si="194"/>
        <v>312</v>
      </c>
      <c r="R855" s="72">
        <v>312</v>
      </c>
      <c r="S855" s="22"/>
      <c r="T855" s="22"/>
    </row>
    <row r="856" customFormat="1" ht="32" customHeight="1" spans="1:20">
      <c r="A856" s="19" t="s">
        <v>66</v>
      </c>
      <c r="B856" s="19" t="s">
        <v>882</v>
      </c>
      <c r="C856" s="21" t="s">
        <v>1424</v>
      </c>
      <c r="D856" s="72">
        <v>2</v>
      </c>
      <c r="E856" s="72"/>
      <c r="F856" s="72">
        <f t="shared" si="193"/>
        <v>0</v>
      </c>
      <c r="G856" s="72"/>
      <c r="H856" s="72"/>
      <c r="I856" s="72"/>
      <c r="J856" s="72"/>
      <c r="K856" s="72"/>
      <c r="L856" s="72"/>
      <c r="M856" s="72"/>
      <c r="N856" s="72"/>
      <c r="O856" s="72"/>
      <c r="P856" s="72"/>
      <c r="Q856" s="72">
        <f t="shared" si="194"/>
        <v>2</v>
      </c>
      <c r="R856" s="72"/>
      <c r="S856" s="108"/>
      <c r="T856" s="108"/>
    </row>
    <row r="857" customFormat="1" ht="32" customHeight="1" spans="1:20">
      <c r="A857" s="19" t="s">
        <v>100</v>
      </c>
      <c r="B857" s="19" t="s">
        <v>882</v>
      </c>
      <c r="C857" s="21" t="s">
        <v>1690</v>
      </c>
      <c r="D857" s="72">
        <v>4.5</v>
      </c>
      <c r="E857" s="72"/>
      <c r="F857" s="72">
        <f t="shared" si="193"/>
        <v>0</v>
      </c>
      <c r="G857" s="72"/>
      <c r="H857" s="72"/>
      <c r="I857" s="72"/>
      <c r="J857" s="72"/>
      <c r="K857" s="72"/>
      <c r="L857" s="72"/>
      <c r="M857" s="72"/>
      <c r="N857" s="72"/>
      <c r="O857" s="72"/>
      <c r="P857" s="72"/>
      <c r="Q857" s="72">
        <f t="shared" si="194"/>
        <v>4.5</v>
      </c>
      <c r="R857" s="72"/>
      <c r="S857" s="22"/>
      <c r="T857" s="22"/>
    </row>
    <row r="858" customFormat="1" ht="32" customHeight="1" spans="1:20">
      <c r="A858" s="19" t="s">
        <v>102</v>
      </c>
      <c r="B858" s="19" t="s">
        <v>882</v>
      </c>
      <c r="C858" s="21" t="s">
        <v>1667</v>
      </c>
      <c r="D858" s="72">
        <v>9</v>
      </c>
      <c r="E858" s="72"/>
      <c r="F858" s="72">
        <f t="shared" si="193"/>
        <v>0</v>
      </c>
      <c r="G858" s="72"/>
      <c r="H858" s="72"/>
      <c r="I858" s="72"/>
      <c r="J858" s="72"/>
      <c r="K858" s="72"/>
      <c r="L858" s="72"/>
      <c r="M858" s="72"/>
      <c r="N858" s="72"/>
      <c r="O858" s="72"/>
      <c r="P858" s="72"/>
      <c r="Q858" s="72">
        <f t="shared" si="194"/>
        <v>9</v>
      </c>
      <c r="R858" s="72"/>
      <c r="S858" s="22"/>
      <c r="T858" s="22"/>
    </row>
    <row r="859" customFormat="1" ht="32" customHeight="1" spans="1:20">
      <c r="A859" s="19" t="s">
        <v>106</v>
      </c>
      <c r="B859" s="19" t="s">
        <v>882</v>
      </c>
      <c r="C859" s="21" t="s">
        <v>1357</v>
      </c>
      <c r="D859" s="72">
        <v>20</v>
      </c>
      <c r="E859" s="72"/>
      <c r="F859" s="72">
        <f t="shared" si="193"/>
        <v>0</v>
      </c>
      <c r="G859" s="72"/>
      <c r="H859" s="72"/>
      <c r="I859" s="72"/>
      <c r="J859" s="72"/>
      <c r="K859" s="72"/>
      <c r="L859" s="72"/>
      <c r="M859" s="72"/>
      <c r="N859" s="72"/>
      <c r="O859" s="72"/>
      <c r="P859" s="72"/>
      <c r="Q859" s="72">
        <f t="shared" si="194"/>
        <v>20</v>
      </c>
      <c r="R859" s="72"/>
      <c r="S859" s="22"/>
      <c r="T859" s="22"/>
    </row>
    <row r="860" customFormat="1" ht="32" customHeight="1" spans="1:20">
      <c r="A860" s="19" t="s">
        <v>106</v>
      </c>
      <c r="B860" s="19" t="s">
        <v>882</v>
      </c>
      <c r="C860" s="21" t="s">
        <v>2128</v>
      </c>
      <c r="D860" s="72">
        <v>3</v>
      </c>
      <c r="E860" s="72"/>
      <c r="F860" s="72">
        <f t="shared" si="193"/>
        <v>0</v>
      </c>
      <c r="G860" s="72"/>
      <c r="H860" s="72"/>
      <c r="I860" s="72"/>
      <c r="J860" s="72"/>
      <c r="K860" s="72"/>
      <c r="L860" s="72"/>
      <c r="M860" s="72"/>
      <c r="N860" s="72"/>
      <c r="O860" s="72"/>
      <c r="P860" s="72"/>
      <c r="Q860" s="72">
        <f t="shared" si="194"/>
        <v>3</v>
      </c>
      <c r="R860" s="72"/>
      <c r="S860" s="22"/>
      <c r="T860" s="22"/>
    </row>
    <row r="861" customFormat="1" ht="32" customHeight="1" spans="1:20">
      <c r="A861" s="19" t="s">
        <v>295</v>
      </c>
      <c r="B861" s="19" t="s">
        <v>882</v>
      </c>
      <c r="C861" s="21" t="s">
        <v>2130</v>
      </c>
      <c r="D861" s="72">
        <v>8.28</v>
      </c>
      <c r="E861" s="72"/>
      <c r="F861" s="72">
        <f t="shared" si="193"/>
        <v>0</v>
      </c>
      <c r="G861" s="72"/>
      <c r="H861" s="72"/>
      <c r="I861" s="72"/>
      <c r="J861" s="72"/>
      <c r="K861" s="72"/>
      <c r="L861" s="72"/>
      <c r="M861" s="72"/>
      <c r="N861" s="72"/>
      <c r="O861" s="72"/>
      <c r="P861" s="72"/>
      <c r="Q861" s="72">
        <f t="shared" si="194"/>
        <v>8.28</v>
      </c>
      <c r="R861" s="72"/>
      <c r="S861" s="22"/>
      <c r="T861" s="22"/>
    </row>
    <row r="862" customFormat="1" ht="32" customHeight="1" spans="1:20">
      <c r="A862" s="19" t="s">
        <v>1953</v>
      </c>
      <c r="B862" s="19" t="s">
        <v>882</v>
      </c>
      <c r="C862" s="21" t="s">
        <v>1355</v>
      </c>
      <c r="D862" s="72">
        <v>14</v>
      </c>
      <c r="E862" s="72"/>
      <c r="F862" s="72">
        <f t="shared" si="193"/>
        <v>-2.5957</v>
      </c>
      <c r="G862" s="72"/>
      <c r="H862" s="72"/>
      <c r="I862" s="72"/>
      <c r="J862" s="72"/>
      <c r="K862" s="72"/>
      <c r="L862" s="72"/>
      <c r="M862" s="72">
        <v>-9</v>
      </c>
      <c r="N862" s="72"/>
      <c r="O862" s="72">
        <f>5.54+0.8643</f>
        <v>6.4043</v>
      </c>
      <c r="P862" s="72"/>
      <c r="Q862" s="72">
        <f t="shared" si="194"/>
        <v>11.4043</v>
      </c>
      <c r="R862" s="72"/>
      <c r="S862" s="22"/>
      <c r="T862" s="22"/>
    </row>
    <row r="863" customFormat="1" ht="32" customHeight="1" spans="1:20">
      <c r="A863" s="19" t="s">
        <v>1953</v>
      </c>
      <c r="B863" s="19" t="s">
        <v>882</v>
      </c>
      <c r="C863" s="115" t="s">
        <v>1661</v>
      </c>
      <c r="D863" s="72"/>
      <c r="E863" s="72"/>
      <c r="F863" s="72">
        <f t="shared" si="193"/>
        <v>22.5</v>
      </c>
      <c r="G863" s="72"/>
      <c r="H863" s="72"/>
      <c r="I863" s="72"/>
      <c r="J863" s="72"/>
      <c r="K863" s="72">
        <v>22.5</v>
      </c>
      <c r="L863" s="72"/>
      <c r="M863" s="72"/>
      <c r="N863" s="72"/>
      <c r="O863" s="72"/>
      <c r="P863" s="72"/>
      <c r="Q863" s="72">
        <f t="shared" si="194"/>
        <v>22.5</v>
      </c>
      <c r="R863" s="72"/>
      <c r="S863" s="22" t="s">
        <v>1662</v>
      </c>
      <c r="T863" s="22"/>
    </row>
    <row r="864" customFormat="1" ht="32" customHeight="1" spans="1:20">
      <c r="A864" s="19" t="s">
        <v>338</v>
      </c>
      <c r="B864" s="19" t="s">
        <v>882</v>
      </c>
      <c r="C864" s="115" t="s">
        <v>1439</v>
      </c>
      <c r="D864" s="72"/>
      <c r="E864" s="72"/>
      <c r="F864" s="72">
        <f t="shared" si="193"/>
        <v>90</v>
      </c>
      <c r="G864" s="72"/>
      <c r="H864" s="72"/>
      <c r="I864" s="72"/>
      <c r="J864" s="72"/>
      <c r="K864" s="72">
        <v>90</v>
      </c>
      <c r="L864" s="72"/>
      <c r="M864" s="72"/>
      <c r="N864" s="72"/>
      <c r="O864" s="72"/>
      <c r="P864" s="72"/>
      <c r="Q864" s="72">
        <f t="shared" si="194"/>
        <v>90</v>
      </c>
      <c r="R864" s="72"/>
      <c r="S864" s="22" t="s">
        <v>1440</v>
      </c>
      <c r="T864" s="22"/>
    </row>
    <row r="865" customFormat="1" ht="32" customHeight="1" spans="1:20">
      <c r="A865" s="19" t="s">
        <v>338</v>
      </c>
      <c r="B865" s="19" t="s">
        <v>882</v>
      </c>
      <c r="C865" s="21" t="s">
        <v>961</v>
      </c>
      <c r="D865" s="72">
        <v>495</v>
      </c>
      <c r="E865" s="72"/>
      <c r="F865" s="72">
        <f t="shared" si="193"/>
        <v>-144.85</v>
      </c>
      <c r="G865" s="72"/>
      <c r="H865" s="72"/>
      <c r="I865" s="72"/>
      <c r="J865" s="72"/>
      <c r="K865" s="72"/>
      <c r="L865" s="72"/>
      <c r="M865" s="72">
        <v>-135.85</v>
      </c>
      <c r="N865" s="72"/>
      <c r="O865" s="72">
        <v>-9</v>
      </c>
      <c r="P865" s="72"/>
      <c r="Q865" s="72">
        <f t="shared" si="194"/>
        <v>350.15</v>
      </c>
      <c r="R865" s="72"/>
      <c r="S865" s="127"/>
      <c r="T865" s="127"/>
    </row>
    <row r="866" customFormat="1" ht="32" customHeight="1" spans="1:20">
      <c r="A866" s="19" t="s">
        <v>338</v>
      </c>
      <c r="B866" s="19" t="s">
        <v>882</v>
      </c>
      <c r="C866" s="21" t="s">
        <v>2131</v>
      </c>
      <c r="D866" s="72">
        <v>90</v>
      </c>
      <c r="E866" s="72"/>
      <c r="F866" s="72">
        <f t="shared" si="193"/>
        <v>0</v>
      </c>
      <c r="G866" s="72"/>
      <c r="H866" s="72"/>
      <c r="I866" s="72"/>
      <c r="J866" s="72"/>
      <c r="K866" s="72"/>
      <c r="L866" s="72"/>
      <c r="M866" s="72"/>
      <c r="N866" s="72"/>
      <c r="O866" s="72"/>
      <c r="P866" s="72"/>
      <c r="Q866" s="72">
        <f t="shared" si="194"/>
        <v>90</v>
      </c>
      <c r="R866" s="72"/>
      <c r="S866" s="22"/>
      <c r="T866" s="22"/>
    </row>
    <row r="867" customFormat="1" ht="32" customHeight="1" spans="1:20">
      <c r="A867" s="19" t="s">
        <v>462</v>
      </c>
      <c r="B867" s="19" t="s">
        <v>882</v>
      </c>
      <c r="C867" s="21" t="s">
        <v>1513</v>
      </c>
      <c r="D867" s="72"/>
      <c r="E867" s="72"/>
      <c r="F867" s="72">
        <f t="shared" si="193"/>
        <v>368.99</v>
      </c>
      <c r="G867" s="72"/>
      <c r="H867" s="72"/>
      <c r="I867" s="72">
        <v>215.88</v>
      </c>
      <c r="J867" s="72"/>
      <c r="K867" s="72"/>
      <c r="L867" s="72"/>
      <c r="M867" s="72"/>
      <c r="N867" s="72"/>
      <c r="O867" s="72">
        <v>153.11</v>
      </c>
      <c r="P867" s="72"/>
      <c r="Q867" s="72">
        <f t="shared" si="194"/>
        <v>368.99</v>
      </c>
      <c r="R867" s="72"/>
      <c r="S867" s="127"/>
      <c r="T867" s="127"/>
    </row>
    <row r="868" customFormat="1" ht="32" customHeight="1" spans="1:20">
      <c r="A868" s="19" t="s">
        <v>531</v>
      </c>
      <c r="B868" s="19" t="s">
        <v>882</v>
      </c>
      <c r="C868" s="21" t="s">
        <v>1883</v>
      </c>
      <c r="D868" s="72">
        <v>126</v>
      </c>
      <c r="E868" s="72"/>
      <c r="F868" s="72">
        <f t="shared" si="193"/>
        <v>0</v>
      </c>
      <c r="G868" s="72"/>
      <c r="H868" s="72"/>
      <c r="I868" s="72"/>
      <c r="J868" s="72"/>
      <c r="K868" s="72"/>
      <c r="L868" s="72"/>
      <c r="M868" s="72"/>
      <c r="N868" s="72"/>
      <c r="O868" s="72"/>
      <c r="P868" s="72"/>
      <c r="Q868" s="72">
        <f t="shared" si="194"/>
        <v>126</v>
      </c>
      <c r="R868" s="72"/>
      <c r="S868" s="22"/>
      <c r="T868" s="22"/>
    </row>
    <row r="869" customFormat="1" ht="32" customHeight="1" spans="1:20">
      <c r="A869" s="19" t="s">
        <v>531</v>
      </c>
      <c r="B869" s="19" t="s">
        <v>882</v>
      </c>
      <c r="C869" s="21" t="s">
        <v>2097</v>
      </c>
      <c r="D869" s="72">
        <v>36</v>
      </c>
      <c r="E869" s="72"/>
      <c r="F869" s="72">
        <f t="shared" si="193"/>
        <v>0</v>
      </c>
      <c r="G869" s="72"/>
      <c r="H869" s="72"/>
      <c r="I869" s="72"/>
      <c r="J869" s="72"/>
      <c r="K869" s="72"/>
      <c r="L869" s="72"/>
      <c r="M869" s="72"/>
      <c r="N869" s="72"/>
      <c r="O869" s="72"/>
      <c r="P869" s="72"/>
      <c r="Q869" s="72">
        <f t="shared" si="194"/>
        <v>36</v>
      </c>
      <c r="R869" s="72"/>
      <c r="S869" s="22"/>
      <c r="T869" s="22"/>
    </row>
    <row r="870" customFormat="1" ht="32" customHeight="1" spans="1:20">
      <c r="A870" s="19" t="s">
        <v>547</v>
      </c>
      <c r="B870" s="19" t="s">
        <v>882</v>
      </c>
      <c r="C870" s="21" t="s">
        <v>1606</v>
      </c>
      <c r="D870" s="72">
        <v>48.92</v>
      </c>
      <c r="E870" s="72"/>
      <c r="F870" s="72">
        <f t="shared" si="193"/>
        <v>0</v>
      </c>
      <c r="G870" s="72"/>
      <c r="H870" s="72"/>
      <c r="I870" s="72"/>
      <c r="J870" s="72"/>
      <c r="K870" s="72"/>
      <c r="L870" s="72"/>
      <c r="M870" s="72"/>
      <c r="N870" s="72"/>
      <c r="O870" s="72"/>
      <c r="P870" s="72"/>
      <c r="Q870" s="72">
        <f t="shared" si="194"/>
        <v>48.92</v>
      </c>
      <c r="R870" s="72"/>
      <c r="S870" s="127"/>
      <c r="T870" s="127"/>
    </row>
    <row r="871" customFormat="1" ht="32" customHeight="1" spans="1:20">
      <c r="A871" s="19" t="s">
        <v>547</v>
      </c>
      <c r="B871" s="19" t="s">
        <v>882</v>
      </c>
      <c r="C871" s="21" t="s">
        <v>2132</v>
      </c>
      <c r="D871" s="72">
        <v>10</v>
      </c>
      <c r="E871" s="72"/>
      <c r="F871" s="72">
        <f t="shared" si="193"/>
        <v>0</v>
      </c>
      <c r="G871" s="72"/>
      <c r="H871" s="72"/>
      <c r="I871" s="72"/>
      <c r="J871" s="72"/>
      <c r="K871" s="72"/>
      <c r="L871" s="72"/>
      <c r="M871" s="72"/>
      <c r="N871" s="72"/>
      <c r="O871" s="72"/>
      <c r="P871" s="72"/>
      <c r="Q871" s="72">
        <f t="shared" si="194"/>
        <v>10</v>
      </c>
      <c r="R871" s="72"/>
      <c r="S871" s="22"/>
      <c r="T871" s="22"/>
    </row>
    <row r="872" customFormat="1" ht="32" customHeight="1" spans="1:20">
      <c r="A872" s="19" t="s">
        <v>563</v>
      </c>
      <c r="B872" s="19" t="s">
        <v>882</v>
      </c>
      <c r="C872" s="115" t="s">
        <v>1663</v>
      </c>
      <c r="D872" s="72"/>
      <c r="E872" s="72"/>
      <c r="F872" s="72">
        <f t="shared" si="193"/>
        <v>1</v>
      </c>
      <c r="G872" s="72"/>
      <c r="H872" s="72"/>
      <c r="I872" s="72"/>
      <c r="J872" s="72"/>
      <c r="K872" s="72">
        <v>1</v>
      </c>
      <c r="L872" s="72"/>
      <c r="M872" s="72"/>
      <c r="N872" s="72"/>
      <c r="O872" s="72"/>
      <c r="P872" s="72"/>
      <c r="Q872" s="72">
        <f t="shared" si="194"/>
        <v>1</v>
      </c>
      <c r="R872" s="72"/>
      <c r="S872" s="22" t="s">
        <v>1664</v>
      </c>
      <c r="T872" s="22"/>
    </row>
    <row r="873" customFormat="1" ht="32" customHeight="1" spans="1:20">
      <c r="A873" s="19" t="s">
        <v>563</v>
      </c>
      <c r="B873" s="19" t="s">
        <v>882</v>
      </c>
      <c r="C873" s="115" t="s">
        <v>1677</v>
      </c>
      <c r="D873" s="72"/>
      <c r="E873" s="72"/>
      <c r="F873" s="72">
        <f t="shared" si="193"/>
        <v>7</v>
      </c>
      <c r="G873" s="72"/>
      <c r="H873" s="72"/>
      <c r="I873" s="72"/>
      <c r="J873" s="72"/>
      <c r="K873" s="72">
        <v>7</v>
      </c>
      <c r="L873" s="72"/>
      <c r="M873" s="72"/>
      <c r="N873" s="72"/>
      <c r="O873" s="72"/>
      <c r="P873" s="72"/>
      <c r="Q873" s="72">
        <f t="shared" si="194"/>
        <v>7</v>
      </c>
      <c r="R873" s="72"/>
      <c r="S873" s="22" t="s">
        <v>1678</v>
      </c>
      <c r="T873" s="22"/>
    </row>
    <row r="874" customFormat="1" ht="32" customHeight="1" spans="1:20">
      <c r="A874" s="19" t="s">
        <v>570</v>
      </c>
      <c r="B874" s="19" t="s">
        <v>882</v>
      </c>
      <c r="C874" s="21" t="s">
        <v>2133</v>
      </c>
      <c r="D874" s="72">
        <v>6.2</v>
      </c>
      <c r="E874" s="72"/>
      <c r="F874" s="72">
        <f t="shared" si="193"/>
        <v>0</v>
      </c>
      <c r="G874" s="72"/>
      <c r="H874" s="72"/>
      <c r="I874" s="72"/>
      <c r="J874" s="72"/>
      <c r="K874" s="72"/>
      <c r="L874" s="72"/>
      <c r="M874" s="72"/>
      <c r="N874" s="72"/>
      <c r="O874" s="72"/>
      <c r="P874" s="72"/>
      <c r="Q874" s="72">
        <f t="shared" si="194"/>
        <v>6.2</v>
      </c>
      <c r="R874" s="72"/>
      <c r="S874" s="22"/>
      <c r="T874" s="22"/>
    </row>
    <row r="875" customFormat="1" ht="32" customHeight="1" spans="1:20">
      <c r="A875" s="19" t="s">
        <v>606</v>
      </c>
      <c r="B875" s="19" t="s">
        <v>882</v>
      </c>
      <c r="C875" s="21" t="s">
        <v>1416</v>
      </c>
      <c r="D875" s="72"/>
      <c r="E875" s="72"/>
      <c r="F875" s="72">
        <f t="shared" si="193"/>
        <v>135</v>
      </c>
      <c r="G875" s="72"/>
      <c r="H875" s="72"/>
      <c r="I875" s="72"/>
      <c r="J875" s="72"/>
      <c r="K875" s="72"/>
      <c r="L875" s="72"/>
      <c r="M875" s="72"/>
      <c r="N875" s="72" t="s">
        <v>2134</v>
      </c>
      <c r="O875" s="72">
        <v>135</v>
      </c>
      <c r="P875" s="72"/>
      <c r="Q875" s="72">
        <f t="shared" si="194"/>
        <v>135</v>
      </c>
      <c r="R875" s="72"/>
      <c r="S875" s="147"/>
      <c r="T875" s="147"/>
    </row>
    <row r="876" customFormat="1" ht="32" customHeight="1" spans="1:20">
      <c r="A876" s="19" t="s">
        <v>612</v>
      </c>
      <c r="B876" s="19" t="s">
        <v>882</v>
      </c>
      <c r="C876" s="21" t="s">
        <v>1060</v>
      </c>
      <c r="D876" s="72">
        <v>47.3</v>
      </c>
      <c r="E876" s="72"/>
      <c r="F876" s="72">
        <f t="shared" si="193"/>
        <v>343</v>
      </c>
      <c r="G876" s="72"/>
      <c r="H876" s="72"/>
      <c r="I876" s="72"/>
      <c r="J876" s="72"/>
      <c r="K876" s="72"/>
      <c r="L876" s="72"/>
      <c r="M876" s="72"/>
      <c r="N876" s="72">
        <v>83</v>
      </c>
      <c r="O876" s="72">
        <v>260</v>
      </c>
      <c r="P876" s="72"/>
      <c r="Q876" s="72">
        <f t="shared" si="194"/>
        <v>390.3</v>
      </c>
      <c r="R876" s="72"/>
      <c r="S876" s="22"/>
      <c r="T876" s="22"/>
    </row>
    <row r="877" customFormat="1" ht="32" customHeight="1" spans="1:20">
      <c r="A877" s="19" t="s">
        <v>612</v>
      </c>
      <c r="B877" s="19" t="s">
        <v>882</v>
      </c>
      <c r="C877" s="21" t="s">
        <v>2122</v>
      </c>
      <c r="D877" s="72">
        <v>33.6</v>
      </c>
      <c r="E877" s="72"/>
      <c r="F877" s="72">
        <f t="shared" si="193"/>
        <v>0</v>
      </c>
      <c r="G877" s="72"/>
      <c r="H877" s="72"/>
      <c r="I877" s="72"/>
      <c r="J877" s="72"/>
      <c r="K877" s="72"/>
      <c r="L877" s="72"/>
      <c r="M877" s="72">
        <v>0</v>
      </c>
      <c r="N877" s="72"/>
      <c r="O877" s="72"/>
      <c r="P877" s="72"/>
      <c r="Q877" s="72">
        <f t="shared" si="194"/>
        <v>33.6</v>
      </c>
      <c r="R877" s="72"/>
      <c r="S877" s="127"/>
      <c r="T877" s="127"/>
    </row>
    <row r="878" customFormat="1" ht="32" customHeight="1" spans="1:20">
      <c r="A878" s="19" t="s">
        <v>695</v>
      </c>
      <c r="B878" s="19" t="s">
        <v>882</v>
      </c>
      <c r="C878" s="21" t="s">
        <v>2123</v>
      </c>
      <c r="D878" s="72">
        <v>42</v>
      </c>
      <c r="E878" s="72"/>
      <c r="F878" s="72">
        <f t="shared" si="193"/>
        <v>0</v>
      </c>
      <c r="G878" s="72"/>
      <c r="H878" s="72"/>
      <c r="I878" s="72"/>
      <c r="J878" s="72"/>
      <c r="K878" s="72"/>
      <c r="L878" s="72"/>
      <c r="M878" s="72"/>
      <c r="N878" s="72"/>
      <c r="O878" s="72"/>
      <c r="P878" s="72"/>
      <c r="Q878" s="72">
        <f t="shared" si="194"/>
        <v>42</v>
      </c>
      <c r="R878" s="72"/>
      <c r="S878" s="22"/>
      <c r="T878" s="22"/>
    </row>
    <row r="879" customFormat="1" ht="32" customHeight="1" spans="1:20">
      <c r="A879" s="19" t="s">
        <v>728</v>
      </c>
      <c r="B879" s="19" t="s">
        <v>882</v>
      </c>
      <c r="C879" s="21" t="s">
        <v>2124</v>
      </c>
      <c r="D879" s="72">
        <v>13.5</v>
      </c>
      <c r="E879" s="72"/>
      <c r="F879" s="72">
        <f t="shared" si="193"/>
        <v>0</v>
      </c>
      <c r="G879" s="72"/>
      <c r="H879" s="72"/>
      <c r="I879" s="72"/>
      <c r="J879" s="72"/>
      <c r="K879" s="72"/>
      <c r="L879" s="72"/>
      <c r="M879" s="72"/>
      <c r="N879" s="72"/>
      <c r="O879" s="72"/>
      <c r="P879" s="72"/>
      <c r="Q879" s="72">
        <f t="shared" si="194"/>
        <v>13.5</v>
      </c>
      <c r="R879" s="72"/>
      <c r="S879" s="127"/>
      <c r="T879" s="127"/>
    </row>
    <row r="880" customFormat="1" ht="32" customHeight="1" spans="1:20">
      <c r="A880" s="19" t="s">
        <v>728</v>
      </c>
      <c r="B880" s="19" t="s">
        <v>882</v>
      </c>
      <c r="C880" s="21" t="s">
        <v>2125</v>
      </c>
      <c r="D880" s="72">
        <v>6</v>
      </c>
      <c r="E880" s="72"/>
      <c r="F880" s="72">
        <f t="shared" si="193"/>
        <v>0</v>
      </c>
      <c r="G880" s="72"/>
      <c r="H880" s="72"/>
      <c r="I880" s="72"/>
      <c r="J880" s="72"/>
      <c r="K880" s="72"/>
      <c r="L880" s="72"/>
      <c r="M880" s="72"/>
      <c r="N880" s="72"/>
      <c r="O880" s="72"/>
      <c r="P880" s="72"/>
      <c r="Q880" s="72">
        <f t="shared" si="194"/>
        <v>6</v>
      </c>
      <c r="R880" s="72"/>
      <c r="S880" s="22"/>
      <c r="T880" s="22"/>
    </row>
    <row r="881" customFormat="1" ht="32" customHeight="1" spans="1:20">
      <c r="A881" s="80" t="s">
        <v>1216</v>
      </c>
      <c r="B881" s="80" t="s">
        <v>1216</v>
      </c>
      <c r="C881" s="81" t="s">
        <v>1679</v>
      </c>
      <c r="D881" s="82">
        <f t="shared" ref="D881:R881" si="195">SUM(D882:D917)</f>
        <v>1217.97</v>
      </c>
      <c r="E881" s="82">
        <f t="shared" si="195"/>
        <v>0</v>
      </c>
      <c r="F881" s="82">
        <f t="shared" si="195"/>
        <v>845.43</v>
      </c>
      <c r="G881" s="82">
        <f t="shared" si="195"/>
        <v>-23.07</v>
      </c>
      <c r="H881" s="82">
        <f t="shared" si="195"/>
        <v>40</v>
      </c>
      <c r="I881" s="82">
        <f t="shared" si="195"/>
        <v>94.6</v>
      </c>
      <c r="J881" s="82">
        <f t="shared" si="195"/>
        <v>20</v>
      </c>
      <c r="K881" s="82">
        <f t="shared" si="195"/>
        <v>90</v>
      </c>
      <c r="L881" s="82">
        <f t="shared" si="195"/>
        <v>0</v>
      </c>
      <c r="M881" s="82">
        <f t="shared" si="195"/>
        <v>-9</v>
      </c>
      <c r="N881" s="82">
        <f t="shared" si="195"/>
        <v>196</v>
      </c>
      <c r="O881" s="82">
        <f t="shared" si="195"/>
        <v>436.9</v>
      </c>
      <c r="P881" s="82">
        <f t="shared" si="195"/>
        <v>0</v>
      </c>
      <c r="Q881" s="82">
        <f t="shared" si="195"/>
        <v>2063.4</v>
      </c>
      <c r="R881" s="82">
        <f t="shared" si="195"/>
        <v>0</v>
      </c>
      <c r="S881" s="97"/>
      <c r="T881" s="97"/>
    </row>
    <row r="882" customFormat="1" ht="32" customHeight="1" spans="1:20">
      <c r="A882" s="19" t="s">
        <v>52</v>
      </c>
      <c r="B882" s="19" t="s">
        <v>884</v>
      </c>
      <c r="C882" s="21" t="s">
        <v>1242</v>
      </c>
      <c r="D882" s="72">
        <v>5</v>
      </c>
      <c r="E882" s="72"/>
      <c r="F882" s="72">
        <f t="shared" ref="F882:F917" si="196">SUM(G882:P882)</f>
        <v>-0.5</v>
      </c>
      <c r="G882" s="72">
        <v>-0.5</v>
      </c>
      <c r="H882" s="72"/>
      <c r="I882" s="72"/>
      <c r="J882" s="72"/>
      <c r="K882" s="72"/>
      <c r="L882" s="72"/>
      <c r="M882" s="72"/>
      <c r="N882" s="72"/>
      <c r="O882" s="72"/>
      <c r="P882" s="72"/>
      <c r="Q882" s="72">
        <f t="shared" ref="Q882:Q917" si="197">D882+F882</f>
        <v>4.5</v>
      </c>
      <c r="R882" s="72"/>
      <c r="S882" s="22"/>
      <c r="T882" s="22"/>
    </row>
    <row r="883" customFormat="1" ht="32" customHeight="1" spans="1:20">
      <c r="A883" s="19" t="s">
        <v>66</v>
      </c>
      <c r="B883" s="19" t="s">
        <v>884</v>
      </c>
      <c r="C883" s="21" t="s">
        <v>1680</v>
      </c>
      <c r="D883" s="72">
        <v>20</v>
      </c>
      <c r="E883" s="72"/>
      <c r="F883" s="72">
        <f t="shared" si="196"/>
        <v>-2</v>
      </c>
      <c r="G883" s="72">
        <v>-2</v>
      </c>
      <c r="H883" s="72"/>
      <c r="I883" s="72"/>
      <c r="J883" s="72"/>
      <c r="K883" s="72"/>
      <c r="L883" s="72"/>
      <c r="M883" s="72"/>
      <c r="N883" s="72"/>
      <c r="O883" s="72"/>
      <c r="P883" s="72"/>
      <c r="Q883" s="72">
        <f t="shared" si="197"/>
        <v>18</v>
      </c>
      <c r="R883" s="72"/>
      <c r="S883" s="22"/>
      <c r="T883" s="22"/>
    </row>
    <row r="884" customFormat="1" ht="32" customHeight="1" spans="1:20">
      <c r="A884" s="19" t="s">
        <v>66</v>
      </c>
      <c r="B884" s="19" t="s">
        <v>884</v>
      </c>
      <c r="C884" s="21" t="s">
        <v>1681</v>
      </c>
      <c r="D884" s="72">
        <v>10.08</v>
      </c>
      <c r="E884" s="72"/>
      <c r="F884" s="72">
        <f t="shared" si="196"/>
        <v>-1.01</v>
      </c>
      <c r="G884" s="72">
        <v>-1.01</v>
      </c>
      <c r="H884" s="72"/>
      <c r="I884" s="72"/>
      <c r="J884" s="72"/>
      <c r="K884" s="72"/>
      <c r="L884" s="72"/>
      <c r="M884" s="72"/>
      <c r="N884" s="72"/>
      <c r="O884" s="72"/>
      <c r="P884" s="72"/>
      <c r="Q884" s="72">
        <f t="shared" si="197"/>
        <v>9.07</v>
      </c>
      <c r="R884" s="72"/>
      <c r="S884" s="22"/>
      <c r="T884" s="22"/>
    </row>
    <row r="885" customFormat="1" ht="32" customHeight="1" spans="1:20">
      <c r="A885" s="19" t="s">
        <v>66</v>
      </c>
      <c r="B885" s="19" t="s">
        <v>884</v>
      </c>
      <c r="C885" s="21" t="s">
        <v>1675</v>
      </c>
      <c r="D885" s="72">
        <v>2.7</v>
      </c>
      <c r="E885" s="72"/>
      <c r="F885" s="72">
        <f t="shared" si="196"/>
        <v>-0.27</v>
      </c>
      <c r="G885" s="72">
        <v>-0.27</v>
      </c>
      <c r="H885" s="72"/>
      <c r="I885" s="72"/>
      <c r="J885" s="72"/>
      <c r="K885" s="72"/>
      <c r="L885" s="72"/>
      <c r="M885" s="72"/>
      <c r="N885" s="72"/>
      <c r="O885" s="72"/>
      <c r="P885" s="72"/>
      <c r="Q885" s="72">
        <f t="shared" si="197"/>
        <v>2.43</v>
      </c>
      <c r="R885" s="72"/>
      <c r="S885" s="22"/>
      <c r="T885" s="22"/>
    </row>
    <row r="886" customFormat="1" ht="32" customHeight="1" spans="1:20">
      <c r="A886" s="19" t="s">
        <v>66</v>
      </c>
      <c r="B886" s="19" t="s">
        <v>884</v>
      </c>
      <c r="C886" s="21" t="s">
        <v>1286</v>
      </c>
      <c r="D886" s="72">
        <v>4.5</v>
      </c>
      <c r="E886" s="72"/>
      <c r="F886" s="72">
        <f t="shared" si="196"/>
        <v>-0.45</v>
      </c>
      <c r="G886" s="72">
        <v>-0.45</v>
      </c>
      <c r="H886" s="72"/>
      <c r="I886" s="72"/>
      <c r="J886" s="72"/>
      <c r="K886" s="72"/>
      <c r="L886" s="72"/>
      <c r="M886" s="72"/>
      <c r="N886" s="72"/>
      <c r="O886" s="72"/>
      <c r="P886" s="72"/>
      <c r="Q886" s="72">
        <f t="shared" si="197"/>
        <v>4.05</v>
      </c>
      <c r="R886" s="72"/>
      <c r="S886" s="22"/>
      <c r="T886" s="22"/>
    </row>
    <row r="887" customFormat="1" ht="32" customHeight="1" spans="1:20">
      <c r="A887" s="19" t="s">
        <v>66</v>
      </c>
      <c r="B887" s="19" t="s">
        <v>884</v>
      </c>
      <c r="C887" s="21" t="s">
        <v>1682</v>
      </c>
      <c r="D887" s="72">
        <v>4.5</v>
      </c>
      <c r="E887" s="72"/>
      <c r="F887" s="72">
        <f t="shared" si="196"/>
        <v>-0.45</v>
      </c>
      <c r="G887" s="72">
        <v>-0.45</v>
      </c>
      <c r="H887" s="72"/>
      <c r="I887" s="72"/>
      <c r="J887" s="72"/>
      <c r="K887" s="72"/>
      <c r="L887" s="72"/>
      <c r="M887" s="72"/>
      <c r="N887" s="72"/>
      <c r="O887" s="72"/>
      <c r="P887" s="72"/>
      <c r="Q887" s="72">
        <f t="shared" si="197"/>
        <v>4.05</v>
      </c>
      <c r="R887" s="72"/>
      <c r="S887" s="22"/>
      <c r="T887" s="22"/>
    </row>
    <row r="888" customFormat="1" ht="32" customHeight="1" spans="1:20">
      <c r="A888" s="87" t="s">
        <v>66</v>
      </c>
      <c r="B888" s="87" t="s">
        <v>884</v>
      </c>
      <c r="C888" s="114" t="s">
        <v>1272</v>
      </c>
      <c r="D888" s="72"/>
      <c r="E888" s="72"/>
      <c r="F888" s="72">
        <f t="shared" si="196"/>
        <v>40</v>
      </c>
      <c r="G888" s="72"/>
      <c r="H888" s="72">
        <v>40</v>
      </c>
      <c r="I888" s="72"/>
      <c r="J888" s="72"/>
      <c r="K888" s="72"/>
      <c r="L888" s="72"/>
      <c r="M888" s="72"/>
      <c r="N888" s="72"/>
      <c r="O888" s="72"/>
      <c r="P888" s="72"/>
      <c r="Q888" s="72">
        <f t="shared" si="197"/>
        <v>40</v>
      </c>
      <c r="R888" s="72"/>
      <c r="S888" s="119" t="s">
        <v>1273</v>
      </c>
      <c r="T888" s="108"/>
    </row>
    <row r="889" customFormat="1" ht="32" customHeight="1" spans="1:20">
      <c r="A889" s="19" t="s">
        <v>66</v>
      </c>
      <c r="B889" s="19" t="s">
        <v>884</v>
      </c>
      <c r="C889" s="21" t="s">
        <v>1683</v>
      </c>
      <c r="D889" s="72">
        <v>47.1</v>
      </c>
      <c r="E889" s="72"/>
      <c r="F889" s="72">
        <f t="shared" si="196"/>
        <v>-4.71</v>
      </c>
      <c r="G889" s="72">
        <v>-4.71</v>
      </c>
      <c r="H889" s="72"/>
      <c r="I889" s="72"/>
      <c r="J889" s="72"/>
      <c r="K889" s="72"/>
      <c r="L889" s="72"/>
      <c r="M889" s="72"/>
      <c r="N889" s="72"/>
      <c r="O889" s="72"/>
      <c r="P889" s="72"/>
      <c r="Q889" s="72">
        <f t="shared" si="197"/>
        <v>42.39</v>
      </c>
      <c r="R889" s="72"/>
      <c r="S889" s="22"/>
      <c r="T889" s="22"/>
    </row>
    <row r="890" customFormat="1" ht="32" customHeight="1" spans="1:20">
      <c r="A890" s="19" t="s">
        <v>66</v>
      </c>
      <c r="B890" s="19" t="s">
        <v>884</v>
      </c>
      <c r="C890" s="21" t="s">
        <v>1684</v>
      </c>
      <c r="D890" s="72">
        <v>16.77</v>
      </c>
      <c r="E890" s="72"/>
      <c r="F890" s="72">
        <f t="shared" si="196"/>
        <v>-1.68</v>
      </c>
      <c r="G890" s="72">
        <v>-1.68</v>
      </c>
      <c r="H890" s="72"/>
      <c r="I890" s="72"/>
      <c r="J890" s="72"/>
      <c r="K890" s="72"/>
      <c r="L890" s="72"/>
      <c r="M890" s="72"/>
      <c r="N890" s="72"/>
      <c r="O890" s="72"/>
      <c r="P890" s="72"/>
      <c r="Q890" s="72">
        <f t="shared" si="197"/>
        <v>15.09</v>
      </c>
      <c r="R890" s="72"/>
      <c r="S890" s="22"/>
      <c r="T890" s="22"/>
    </row>
    <row r="891" customFormat="1" ht="32" customHeight="1" spans="1:20">
      <c r="A891" s="19" t="s">
        <v>66</v>
      </c>
      <c r="B891" s="19" t="s">
        <v>884</v>
      </c>
      <c r="C891" s="21" t="s">
        <v>1243</v>
      </c>
      <c r="D891" s="72">
        <v>20</v>
      </c>
      <c r="E891" s="72"/>
      <c r="F891" s="72">
        <f t="shared" si="196"/>
        <v>-2</v>
      </c>
      <c r="G891" s="72">
        <v>-2</v>
      </c>
      <c r="H891" s="72"/>
      <c r="I891" s="72"/>
      <c r="J891" s="72"/>
      <c r="K891" s="72"/>
      <c r="L891" s="72"/>
      <c r="M891" s="72"/>
      <c r="N891" s="72"/>
      <c r="O891" s="72"/>
      <c r="P891" s="72"/>
      <c r="Q891" s="72">
        <f t="shared" si="197"/>
        <v>18</v>
      </c>
      <c r="R891" s="72"/>
      <c r="S891" s="108"/>
      <c r="T891" s="108"/>
    </row>
    <row r="892" customFormat="1" ht="32" customHeight="1" spans="1:20">
      <c r="A892" s="19" t="s">
        <v>66</v>
      </c>
      <c r="B892" s="19" t="s">
        <v>884</v>
      </c>
      <c r="C892" s="21" t="s">
        <v>1676</v>
      </c>
      <c r="D892" s="72">
        <v>100</v>
      </c>
      <c r="E892" s="72"/>
      <c r="F892" s="72">
        <f t="shared" si="196"/>
        <v>-10</v>
      </c>
      <c r="G892" s="72">
        <v>-10</v>
      </c>
      <c r="H892" s="72"/>
      <c r="I892" s="72"/>
      <c r="J892" s="72"/>
      <c r="K892" s="72"/>
      <c r="L892" s="72"/>
      <c r="M892" s="72"/>
      <c r="N892" s="72"/>
      <c r="O892" s="72"/>
      <c r="P892" s="72"/>
      <c r="Q892" s="72">
        <f t="shared" si="197"/>
        <v>90</v>
      </c>
      <c r="R892" s="72"/>
      <c r="S892" s="22"/>
      <c r="T892" s="22"/>
    </row>
    <row r="893" customFormat="1" ht="32" customHeight="1" spans="1:20">
      <c r="A893" s="19" t="s">
        <v>66</v>
      </c>
      <c r="B893" s="19" t="s">
        <v>884</v>
      </c>
      <c r="C893" s="21" t="s">
        <v>1424</v>
      </c>
      <c r="D893" s="72">
        <v>10</v>
      </c>
      <c r="E893" s="72"/>
      <c r="F893" s="72">
        <f t="shared" si="196"/>
        <v>0</v>
      </c>
      <c r="G893" s="72"/>
      <c r="H893" s="72"/>
      <c r="I893" s="72"/>
      <c r="J893" s="72"/>
      <c r="K893" s="72"/>
      <c r="L893" s="72"/>
      <c r="M893" s="72"/>
      <c r="N893" s="72"/>
      <c r="O893" s="72"/>
      <c r="P893" s="72"/>
      <c r="Q893" s="72">
        <f t="shared" si="197"/>
        <v>10</v>
      </c>
      <c r="R893" s="72"/>
      <c r="S893" s="108"/>
      <c r="T893" s="108"/>
    </row>
    <row r="894" customFormat="1" ht="32" customHeight="1" spans="1:20">
      <c r="A894" s="19" t="s">
        <v>295</v>
      </c>
      <c r="B894" s="19" t="s">
        <v>884</v>
      </c>
      <c r="C894" s="21" t="s">
        <v>2135</v>
      </c>
      <c r="D894" s="72">
        <v>7.6</v>
      </c>
      <c r="E894" s="72"/>
      <c r="F894" s="72">
        <f t="shared" si="196"/>
        <v>0</v>
      </c>
      <c r="G894" s="72"/>
      <c r="H894" s="72"/>
      <c r="I894" s="72"/>
      <c r="J894" s="72"/>
      <c r="K894" s="72"/>
      <c r="L894" s="72"/>
      <c r="M894" s="72"/>
      <c r="N894" s="72"/>
      <c r="O894" s="72"/>
      <c r="P894" s="72"/>
      <c r="Q894" s="72">
        <f t="shared" si="197"/>
        <v>7.6</v>
      </c>
      <c r="R894" s="72"/>
      <c r="S894" s="22"/>
      <c r="T894" s="22"/>
    </row>
    <row r="895" customFormat="1" ht="32" customHeight="1" spans="1:20">
      <c r="A895" s="19" t="s">
        <v>295</v>
      </c>
      <c r="B895" s="19" t="s">
        <v>884</v>
      </c>
      <c r="C895" s="21" t="s">
        <v>2116</v>
      </c>
      <c r="D895" s="72">
        <v>4.59</v>
      </c>
      <c r="E895" s="72"/>
      <c r="F895" s="72">
        <f t="shared" si="196"/>
        <v>0</v>
      </c>
      <c r="G895" s="72"/>
      <c r="H895" s="72"/>
      <c r="I895" s="72"/>
      <c r="J895" s="72"/>
      <c r="K895" s="72"/>
      <c r="L895" s="72"/>
      <c r="M895" s="72"/>
      <c r="N895" s="72"/>
      <c r="O895" s="72"/>
      <c r="P895" s="72"/>
      <c r="Q895" s="72">
        <f t="shared" si="197"/>
        <v>4.59</v>
      </c>
      <c r="R895" s="72"/>
      <c r="S895" s="22"/>
      <c r="T895" s="22"/>
    </row>
    <row r="896" customFormat="1" ht="32" customHeight="1" spans="1:20">
      <c r="A896" s="19" t="s">
        <v>1953</v>
      </c>
      <c r="B896" s="19" t="s">
        <v>884</v>
      </c>
      <c r="C896" s="114" t="s">
        <v>1355</v>
      </c>
      <c r="D896" s="72">
        <v>14</v>
      </c>
      <c r="E896" s="72"/>
      <c r="F896" s="72">
        <f t="shared" si="196"/>
        <v>-9</v>
      </c>
      <c r="G896" s="72"/>
      <c r="H896" s="72"/>
      <c r="I896" s="72"/>
      <c r="J896" s="72"/>
      <c r="K896" s="72"/>
      <c r="L896" s="72"/>
      <c r="M896" s="72">
        <v>-9</v>
      </c>
      <c r="N896" s="72"/>
      <c r="O896" s="72"/>
      <c r="P896" s="72"/>
      <c r="Q896" s="72">
        <f t="shared" si="197"/>
        <v>5</v>
      </c>
      <c r="R896" s="72"/>
      <c r="S896" s="22"/>
      <c r="T896" s="22"/>
    </row>
    <row r="897" customFormat="1" ht="32" customHeight="1" spans="1:20">
      <c r="A897" s="19" t="s">
        <v>1953</v>
      </c>
      <c r="B897" s="19" t="s">
        <v>884</v>
      </c>
      <c r="C897" s="115" t="s">
        <v>1661</v>
      </c>
      <c r="D897" s="72"/>
      <c r="E897" s="72"/>
      <c r="F897" s="72">
        <f t="shared" si="196"/>
        <v>9</v>
      </c>
      <c r="G897" s="72"/>
      <c r="H897" s="72"/>
      <c r="I897" s="72"/>
      <c r="J897" s="72"/>
      <c r="K897" s="72">
        <v>9</v>
      </c>
      <c r="L897" s="72"/>
      <c r="M897" s="72"/>
      <c r="N897" s="72"/>
      <c r="O897" s="72"/>
      <c r="P897" s="72"/>
      <c r="Q897" s="72">
        <f t="shared" si="197"/>
        <v>9</v>
      </c>
      <c r="R897" s="72"/>
      <c r="S897" s="22" t="s">
        <v>1662</v>
      </c>
      <c r="T897" s="22"/>
    </row>
    <row r="898" customFormat="1" ht="32" customHeight="1" spans="1:20">
      <c r="A898" s="19" t="s">
        <v>338</v>
      </c>
      <c r="B898" s="19" t="s">
        <v>884</v>
      </c>
      <c r="C898" s="115" t="s">
        <v>1439</v>
      </c>
      <c r="D898" s="72"/>
      <c r="E898" s="72"/>
      <c r="F898" s="72">
        <f t="shared" si="196"/>
        <v>15</v>
      </c>
      <c r="G898" s="72"/>
      <c r="H898" s="72"/>
      <c r="I898" s="72"/>
      <c r="J898" s="72"/>
      <c r="K898" s="72">
        <v>15</v>
      </c>
      <c r="L898" s="72"/>
      <c r="M898" s="72"/>
      <c r="N898" s="72"/>
      <c r="O898" s="72"/>
      <c r="P898" s="72"/>
      <c r="Q898" s="72">
        <f t="shared" si="197"/>
        <v>15</v>
      </c>
      <c r="R898" s="72"/>
      <c r="S898" s="22" t="s">
        <v>1440</v>
      </c>
      <c r="T898" s="22"/>
    </row>
    <row r="899" customFormat="1" ht="32" customHeight="1" spans="1:20">
      <c r="A899" s="19" t="s">
        <v>338</v>
      </c>
      <c r="B899" s="19" t="s">
        <v>884</v>
      </c>
      <c r="C899" s="21" t="s">
        <v>2117</v>
      </c>
      <c r="D899" s="72">
        <v>5</v>
      </c>
      <c r="E899" s="72"/>
      <c r="F899" s="72">
        <f t="shared" si="196"/>
        <v>0</v>
      </c>
      <c r="G899" s="72"/>
      <c r="H899" s="72"/>
      <c r="I899" s="72"/>
      <c r="J899" s="72"/>
      <c r="K899" s="72"/>
      <c r="L899" s="72"/>
      <c r="M899" s="72"/>
      <c r="N899" s="72"/>
      <c r="O899" s="72"/>
      <c r="P899" s="72"/>
      <c r="Q899" s="72">
        <f t="shared" si="197"/>
        <v>5</v>
      </c>
      <c r="R899" s="72"/>
      <c r="S899" s="22"/>
      <c r="T899" s="22"/>
    </row>
    <row r="900" customFormat="1" ht="32" customHeight="1" spans="1:20">
      <c r="A900" s="19" t="s">
        <v>462</v>
      </c>
      <c r="B900" s="19" t="s">
        <v>884</v>
      </c>
      <c r="C900" s="21" t="s">
        <v>1513</v>
      </c>
      <c r="D900" s="72"/>
      <c r="E900" s="72"/>
      <c r="F900" s="72">
        <f t="shared" si="196"/>
        <v>94.6</v>
      </c>
      <c r="G900" s="72"/>
      <c r="H900" s="72"/>
      <c r="I900" s="72">
        <v>94.6</v>
      </c>
      <c r="J900" s="72"/>
      <c r="K900" s="72"/>
      <c r="L900" s="72"/>
      <c r="M900" s="72"/>
      <c r="N900" s="72"/>
      <c r="O900" s="72"/>
      <c r="P900" s="72"/>
      <c r="Q900" s="72">
        <f t="shared" si="197"/>
        <v>94.6</v>
      </c>
      <c r="R900" s="72"/>
      <c r="S900" s="22"/>
      <c r="T900" s="22"/>
    </row>
    <row r="901" customFormat="1" ht="32" customHeight="1" spans="1:20">
      <c r="A901" s="19" t="s">
        <v>531</v>
      </c>
      <c r="B901" s="19" t="s">
        <v>884</v>
      </c>
      <c r="C901" s="21" t="s">
        <v>2136</v>
      </c>
      <c r="D901" s="72">
        <v>30.12</v>
      </c>
      <c r="E901" s="72"/>
      <c r="F901" s="72">
        <f t="shared" si="196"/>
        <v>0</v>
      </c>
      <c r="G901" s="72" t="s">
        <v>1075</v>
      </c>
      <c r="H901" s="72"/>
      <c r="I901" s="72"/>
      <c r="J901" s="72"/>
      <c r="K901" s="72"/>
      <c r="L901" s="72"/>
      <c r="M901" s="72"/>
      <c r="N901" s="72"/>
      <c r="O901" s="72"/>
      <c r="P901" s="72"/>
      <c r="Q901" s="72">
        <f t="shared" si="197"/>
        <v>30.12</v>
      </c>
      <c r="R901" s="72"/>
      <c r="S901" s="22"/>
      <c r="T901" s="22"/>
    </row>
    <row r="902" customFormat="1" ht="32" customHeight="1" spans="1:20">
      <c r="A902" s="19" t="s">
        <v>531</v>
      </c>
      <c r="B902" s="19" t="s">
        <v>884</v>
      </c>
      <c r="C902" s="21" t="s">
        <v>2097</v>
      </c>
      <c r="D902" s="72">
        <v>180</v>
      </c>
      <c r="E902" s="72"/>
      <c r="F902" s="72">
        <f t="shared" si="196"/>
        <v>0</v>
      </c>
      <c r="G902" s="72"/>
      <c r="H902" s="72"/>
      <c r="I902" s="72"/>
      <c r="J902" s="72"/>
      <c r="K902" s="72"/>
      <c r="L902" s="72"/>
      <c r="M902" s="72"/>
      <c r="N902" s="72"/>
      <c r="O902" s="72"/>
      <c r="P902" s="72"/>
      <c r="Q902" s="72">
        <f t="shared" si="197"/>
        <v>180</v>
      </c>
      <c r="R902" s="72"/>
      <c r="S902" s="22"/>
      <c r="T902" s="22"/>
    </row>
    <row r="903" customFormat="1" ht="32" customHeight="1" spans="1:20">
      <c r="A903" s="19" t="s">
        <v>547</v>
      </c>
      <c r="B903" s="19" t="s">
        <v>884</v>
      </c>
      <c r="C903" s="21" t="s">
        <v>1606</v>
      </c>
      <c r="D903" s="72">
        <v>60.7</v>
      </c>
      <c r="E903" s="72"/>
      <c r="F903" s="72">
        <f t="shared" si="196"/>
        <v>0</v>
      </c>
      <c r="G903" s="72"/>
      <c r="H903" s="72"/>
      <c r="I903" s="72"/>
      <c r="J903" s="72"/>
      <c r="K903" s="72"/>
      <c r="L903" s="72"/>
      <c r="M903" s="72"/>
      <c r="N903" s="72"/>
      <c r="O903" s="72"/>
      <c r="P903" s="72"/>
      <c r="Q903" s="72">
        <f t="shared" si="197"/>
        <v>60.7</v>
      </c>
      <c r="R903" s="72"/>
      <c r="S903" s="127"/>
      <c r="T903" s="127"/>
    </row>
    <row r="904" customFormat="1" ht="32" customHeight="1" spans="1:20">
      <c r="A904" s="19" t="s">
        <v>547</v>
      </c>
      <c r="B904" s="19" t="s">
        <v>884</v>
      </c>
      <c r="C904" s="21" t="s">
        <v>2137</v>
      </c>
      <c r="D904" s="72">
        <v>20.72</v>
      </c>
      <c r="E904" s="72"/>
      <c r="F904" s="72">
        <f t="shared" si="196"/>
        <v>0</v>
      </c>
      <c r="G904" s="72"/>
      <c r="H904" s="72"/>
      <c r="I904" s="72"/>
      <c r="J904" s="72"/>
      <c r="K904" s="72"/>
      <c r="L904" s="72"/>
      <c r="M904" s="72"/>
      <c r="N904" s="72"/>
      <c r="O904" s="72"/>
      <c r="P904" s="72"/>
      <c r="Q904" s="72">
        <f t="shared" si="197"/>
        <v>20.72</v>
      </c>
      <c r="R904" s="72"/>
      <c r="S904" s="22"/>
      <c r="T904" s="22"/>
    </row>
    <row r="905" customFormat="1" ht="32" customHeight="1" spans="1:20">
      <c r="A905" s="19" t="s">
        <v>563</v>
      </c>
      <c r="B905" s="19" t="s">
        <v>884</v>
      </c>
      <c r="C905" s="115" t="s">
        <v>1663</v>
      </c>
      <c r="D905" s="72"/>
      <c r="E905" s="72"/>
      <c r="F905" s="72">
        <f t="shared" si="196"/>
        <v>6</v>
      </c>
      <c r="G905" s="72"/>
      <c r="H905" s="72"/>
      <c r="I905" s="72"/>
      <c r="J905" s="72"/>
      <c r="K905" s="72">
        <v>6</v>
      </c>
      <c r="L905" s="72"/>
      <c r="M905" s="72"/>
      <c r="N905" s="72"/>
      <c r="O905" s="72"/>
      <c r="P905" s="72"/>
      <c r="Q905" s="72">
        <f t="shared" si="197"/>
        <v>6</v>
      </c>
      <c r="R905" s="72"/>
      <c r="S905" s="22" t="s">
        <v>1664</v>
      </c>
      <c r="T905" s="22"/>
    </row>
    <row r="906" customFormat="1" ht="32" customHeight="1" spans="1:20">
      <c r="A906" s="19" t="s">
        <v>563</v>
      </c>
      <c r="B906" s="19" t="s">
        <v>884</v>
      </c>
      <c r="C906" s="115" t="s">
        <v>1677</v>
      </c>
      <c r="D906" s="72"/>
      <c r="E906" s="72"/>
      <c r="F906" s="72">
        <f t="shared" si="196"/>
        <v>46</v>
      </c>
      <c r="G906" s="72"/>
      <c r="H906" s="72"/>
      <c r="I906" s="72"/>
      <c r="J906" s="72"/>
      <c r="K906" s="72">
        <v>46</v>
      </c>
      <c r="L906" s="72"/>
      <c r="M906" s="72"/>
      <c r="N906" s="72"/>
      <c r="O906" s="72"/>
      <c r="P906" s="72"/>
      <c r="Q906" s="72">
        <f t="shared" si="197"/>
        <v>46</v>
      </c>
      <c r="R906" s="72"/>
      <c r="S906" s="22" t="s">
        <v>1678</v>
      </c>
      <c r="T906" s="22"/>
    </row>
    <row r="907" customFormat="1" ht="32" customHeight="1" spans="1:20">
      <c r="A907" s="19" t="s">
        <v>2138</v>
      </c>
      <c r="B907" s="19" t="s">
        <v>884</v>
      </c>
      <c r="C907" s="21" t="s">
        <v>1053</v>
      </c>
      <c r="D907" s="72"/>
      <c r="E907" s="72"/>
      <c r="F907" s="72">
        <f t="shared" si="196"/>
        <v>20</v>
      </c>
      <c r="G907" s="72"/>
      <c r="H907" s="72"/>
      <c r="I907" s="72"/>
      <c r="J907" s="72">
        <v>20</v>
      </c>
      <c r="K907" s="72"/>
      <c r="L907" s="72"/>
      <c r="M907" s="72"/>
      <c r="N907" s="72"/>
      <c r="O907" s="72"/>
      <c r="P907" s="72"/>
      <c r="Q907" s="72">
        <f t="shared" si="197"/>
        <v>20</v>
      </c>
      <c r="R907" s="72"/>
      <c r="S907" s="22"/>
      <c r="T907" s="22"/>
    </row>
    <row r="908" customFormat="1" ht="32" customHeight="1" spans="1:20">
      <c r="A908" s="19" t="s">
        <v>570</v>
      </c>
      <c r="B908" s="19" t="s">
        <v>884</v>
      </c>
      <c r="C908" s="21" t="s">
        <v>2139</v>
      </c>
      <c r="D908" s="72">
        <v>107.41</v>
      </c>
      <c r="E908" s="72"/>
      <c r="F908" s="72">
        <f t="shared" si="196"/>
        <v>0</v>
      </c>
      <c r="G908" s="72"/>
      <c r="H908" s="72"/>
      <c r="I908" s="72"/>
      <c r="J908" s="72"/>
      <c r="K908" s="72"/>
      <c r="L908" s="72"/>
      <c r="M908" s="72"/>
      <c r="N908" s="72"/>
      <c r="O908" s="72"/>
      <c r="P908" s="72"/>
      <c r="Q908" s="72">
        <f t="shared" si="197"/>
        <v>107.41</v>
      </c>
      <c r="R908" s="72"/>
      <c r="S908" s="22"/>
      <c r="T908" s="22"/>
    </row>
    <row r="909" customFormat="1" ht="32" customHeight="1" spans="1:20">
      <c r="A909" s="19" t="s">
        <v>570</v>
      </c>
      <c r="B909" s="19" t="s">
        <v>884</v>
      </c>
      <c r="C909" s="21" t="s">
        <v>2119</v>
      </c>
      <c r="D909" s="72">
        <v>38.41</v>
      </c>
      <c r="E909" s="72"/>
      <c r="F909" s="72">
        <f t="shared" si="196"/>
        <v>0</v>
      </c>
      <c r="G909" s="72"/>
      <c r="H909" s="72"/>
      <c r="I909" s="72"/>
      <c r="J909" s="72"/>
      <c r="K909" s="72"/>
      <c r="L909" s="72"/>
      <c r="M909" s="72"/>
      <c r="N909" s="72"/>
      <c r="O909" s="72"/>
      <c r="P909" s="72"/>
      <c r="Q909" s="72">
        <f t="shared" si="197"/>
        <v>38.41</v>
      </c>
      <c r="R909" s="72"/>
      <c r="S909" s="22"/>
      <c r="T909" s="22"/>
    </row>
    <row r="910" customFormat="1" ht="32" customHeight="1" spans="1:20">
      <c r="A910" s="19" t="s">
        <v>2121</v>
      </c>
      <c r="B910" s="19" t="s">
        <v>884</v>
      </c>
      <c r="C910" s="134" t="s">
        <v>1685</v>
      </c>
      <c r="D910" s="72"/>
      <c r="E910" s="72"/>
      <c r="F910" s="72">
        <f t="shared" si="196"/>
        <v>14</v>
      </c>
      <c r="G910" s="72"/>
      <c r="H910" s="72"/>
      <c r="I910" s="72"/>
      <c r="J910" s="72"/>
      <c r="K910" s="72">
        <v>14</v>
      </c>
      <c r="L910" s="72"/>
      <c r="M910" s="72"/>
      <c r="N910" s="72"/>
      <c r="O910" s="72"/>
      <c r="P910" s="72"/>
      <c r="Q910" s="72">
        <f t="shared" si="197"/>
        <v>14</v>
      </c>
      <c r="R910" s="72"/>
      <c r="S910" s="22" t="s">
        <v>1686</v>
      </c>
      <c r="T910" s="22"/>
    </row>
    <row r="911" customFormat="1" ht="32" customHeight="1" spans="1:20">
      <c r="A911" s="19" t="s">
        <v>606</v>
      </c>
      <c r="B911" s="19" t="s">
        <v>884</v>
      </c>
      <c r="C911" s="21" t="s">
        <v>1416</v>
      </c>
      <c r="D911" s="72"/>
      <c r="E911" s="72"/>
      <c r="F911" s="72">
        <f t="shared" si="196"/>
        <v>280</v>
      </c>
      <c r="G911" s="72"/>
      <c r="H911" s="72"/>
      <c r="I911" s="72"/>
      <c r="J911" s="72"/>
      <c r="K911" s="72"/>
      <c r="L911" s="72"/>
      <c r="M911" s="72"/>
      <c r="N911" s="72"/>
      <c r="O911" s="72">
        <v>280</v>
      </c>
      <c r="P911" s="72"/>
      <c r="Q911" s="72">
        <f t="shared" si="197"/>
        <v>280</v>
      </c>
      <c r="R911" s="72"/>
      <c r="S911" s="22"/>
      <c r="T911" s="22"/>
    </row>
    <row r="912" customFormat="1" ht="32" customHeight="1" spans="1:20">
      <c r="A912" s="19" t="s">
        <v>612</v>
      </c>
      <c r="B912" s="19" t="s">
        <v>884</v>
      </c>
      <c r="C912" s="21" t="s">
        <v>1060</v>
      </c>
      <c r="D912" s="72">
        <v>413.07</v>
      </c>
      <c r="E912" s="72"/>
      <c r="F912" s="72">
        <f t="shared" si="196"/>
        <v>306.9</v>
      </c>
      <c r="G912" s="72"/>
      <c r="H912" s="72"/>
      <c r="I912" s="72"/>
      <c r="J912" s="72"/>
      <c r="K912" s="72"/>
      <c r="L912" s="72"/>
      <c r="M912" s="72"/>
      <c r="N912" s="72">
        <v>196</v>
      </c>
      <c r="O912" s="72">
        <v>110.9</v>
      </c>
      <c r="P912" s="72"/>
      <c r="Q912" s="72">
        <f t="shared" si="197"/>
        <v>719.97</v>
      </c>
      <c r="R912" s="72"/>
      <c r="S912" s="22"/>
      <c r="T912" s="22"/>
    </row>
    <row r="913" customFormat="1" ht="32" customHeight="1" spans="1:20">
      <c r="A913" s="19" t="s">
        <v>612</v>
      </c>
      <c r="B913" s="19" t="s">
        <v>884</v>
      </c>
      <c r="C913" s="21" t="s">
        <v>2122</v>
      </c>
      <c r="D913" s="72">
        <v>67.2</v>
      </c>
      <c r="E913" s="72"/>
      <c r="F913" s="72">
        <f t="shared" si="196"/>
        <v>0</v>
      </c>
      <c r="G913" s="72"/>
      <c r="H913" s="72"/>
      <c r="I913" s="72"/>
      <c r="J913" s="72"/>
      <c r="K913" s="72"/>
      <c r="L913" s="72"/>
      <c r="M913" s="72">
        <v>0</v>
      </c>
      <c r="N913" s="72"/>
      <c r="O913" s="72"/>
      <c r="P913" s="72"/>
      <c r="Q913" s="72">
        <f t="shared" si="197"/>
        <v>67.2</v>
      </c>
      <c r="R913" s="72"/>
      <c r="S913" s="127"/>
      <c r="T913" s="127"/>
    </row>
    <row r="914" customFormat="1" ht="32" customHeight="1" spans="1:20">
      <c r="A914" s="19" t="s">
        <v>695</v>
      </c>
      <c r="B914" s="19" t="s">
        <v>884</v>
      </c>
      <c r="C914" s="21" t="s">
        <v>2123</v>
      </c>
      <c r="D914" s="72">
        <v>21</v>
      </c>
      <c r="E914" s="72"/>
      <c r="F914" s="72">
        <f t="shared" si="196"/>
        <v>0</v>
      </c>
      <c r="G914" s="72"/>
      <c r="H914" s="72"/>
      <c r="I914" s="72"/>
      <c r="J914" s="72"/>
      <c r="K914" s="72"/>
      <c r="L914" s="72"/>
      <c r="M914" s="72"/>
      <c r="N914" s="72"/>
      <c r="O914" s="72"/>
      <c r="P914" s="72"/>
      <c r="Q914" s="72">
        <f t="shared" si="197"/>
        <v>21</v>
      </c>
      <c r="R914" s="72"/>
      <c r="S914" s="22"/>
      <c r="T914" s="22"/>
    </row>
    <row r="915" customFormat="1" ht="32" customHeight="1" spans="1:20">
      <c r="A915" s="19" t="s">
        <v>705</v>
      </c>
      <c r="B915" s="19" t="s">
        <v>884</v>
      </c>
      <c r="C915" s="21" t="s">
        <v>1687</v>
      </c>
      <c r="D915" s="72"/>
      <c r="E915" s="72"/>
      <c r="F915" s="72">
        <f t="shared" si="196"/>
        <v>10</v>
      </c>
      <c r="G915" s="72"/>
      <c r="H915" s="72"/>
      <c r="I915" s="72"/>
      <c r="J915" s="72"/>
      <c r="K915" s="72"/>
      <c r="L915" s="72"/>
      <c r="M915" s="72"/>
      <c r="N915" s="72"/>
      <c r="O915" s="72">
        <v>10</v>
      </c>
      <c r="P915" s="72"/>
      <c r="Q915" s="72">
        <f t="shared" si="197"/>
        <v>10</v>
      </c>
      <c r="R915" s="72"/>
      <c r="S915" s="22"/>
      <c r="T915" s="22"/>
    </row>
    <row r="916" customFormat="1" ht="32" customHeight="1" spans="1:20">
      <c r="A916" s="19" t="s">
        <v>705</v>
      </c>
      <c r="B916" s="19" t="s">
        <v>884</v>
      </c>
      <c r="C916" s="21" t="s">
        <v>1688</v>
      </c>
      <c r="D916" s="72"/>
      <c r="E916" s="72"/>
      <c r="F916" s="72">
        <f t="shared" si="196"/>
        <v>36</v>
      </c>
      <c r="G916" s="72"/>
      <c r="H916" s="72"/>
      <c r="I916" s="72"/>
      <c r="J916" s="72"/>
      <c r="K916" s="72"/>
      <c r="L916" s="72"/>
      <c r="M916" s="72"/>
      <c r="N916" s="72"/>
      <c r="O916" s="72">
        <v>36</v>
      </c>
      <c r="P916" s="72"/>
      <c r="Q916" s="72">
        <f t="shared" si="197"/>
        <v>36</v>
      </c>
      <c r="R916" s="72"/>
      <c r="S916" s="22"/>
      <c r="T916" s="22"/>
    </row>
    <row r="917" customFormat="1" ht="32" customHeight="1" spans="1:20">
      <c r="A917" s="19" t="s">
        <v>728</v>
      </c>
      <c r="B917" s="19" t="s">
        <v>884</v>
      </c>
      <c r="C917" s="21" t="s">
        <v>2124</v>
      </c>
      <c r="D917" s="72">
        <v>7.5</v>
      </c>
      <c r="E917" s="72"/>
      <c r="F917" s="72">
        <f t="shared" si="196"/>
        <v>0</v>
      </c>
      <c r="G917" s="72"/>
      <c r="H917" s="72"/>
      <c r="I917" s="72"/>
      <c r="J917" s="72"/>
      <c r="K917" s="72"/>
      <c r="L917" s="72"/>
      <c r="M917" s="72"/>
      <c r="N917" s="72"/>
      <c r="O917" s="72"/>
      <c r="P917" s="72"/>
      <c r="Q917" s="72">
        <f t="shared" si="197"/>
        <v>7.5</v>
      </c>
      <c r="R917" s="72"/>
      <c r="S917" s="127"/>
      <c r="T917" s="127"/>
    </row>
    <row r="918" customFormat="1" ht="32" customHeight="1" spans="1:20">
      <c r="A918" s="80" t="s">
        <v>1216</v>
      </c>
      <c r="B918" s="80" t="s">
        <v>1216</v>
      </c>
      <c r="C918" s="81" t="s">
        <v>1689</v>
      </c>
      <c r="D918" s="82">
        <f t="shared" ref="D918:R918" si="198">SUM(D919:D926)</f>
        <v>84.5</v>
      </c>
      <c r="E918" s="82">
        <f t="shared" si="198"/>
        <v>26</v>
      </c>
      <c r="F918" s="82">
        <f t="shared" si="198"/>
        <v>1.55</v>
      </c>
      <c r="G918" s="82">
        <f t="shared" si="198"/>
        <v>-8.45</v>
      </c>
      <c r="H918" s="82">
        <f t="shared" si="198"/>
        <v>0</v>
      </c>
      <c r="I918" s="82">
        <f t="shared" si="198"/>
        <v>0</v>
      </c>
      <c r="J918" s="82">
        <f t="shared" si="198"/>
        <v>0</v>
      </c>
      <c r="K918" s="82">
        <f t="shared" si="198"/>
        <v>0</v>
      </c>
      <c r="L918" s="82">
        <f t="shared" si="198"/>
        <v>0</v>
      </c>
      <c r="M918" s="82">
        <f t="shared" si="198"/>
        <v>0</v>
      </c>
      <c r="N918" s="82">
        <f t="shared" si="198"/>
        <v>0</v>
      </c>
      <c r="O918" s="82">
        <f t="shared" si="198"/>
        <v>10</v>
      </c>
      <c r="P918" s="82">
        <f t="shared" si="198"/>
        <v>0</v>
      </c>
      <c r="Q918" s="82">
        <f t="shared" si="198"/>
        <v>86.05</v>
      </c>
      <c r="R918" s="82">
        <f t="shared" si="198"/>
        <v>22</v>
      </c>
      <c r="S918" s="97"/>
      <c r="T918" s="97"/>
    </row>
    <row r="919" customFormat="1" ht="32" customHeight="1" spans="1:20">
      <c r="A919" s="19" t="s">
        <v>100</v>
      </c>
      <c r="B919" s="19" t="s">
        <v>886</v>
      </c>
      <c r="C919" s="21" t="s">
        <v>1690</v>
      </c>
      <c r="D919" s="72">
        <v>4.5</v>
      </c>
      <c r="E919" s="72"/>
      <c r="F919" s="72">
        <f t="shared" ref="F919:F926" si="199">SUM(G919:P919)</f>
        <v>-0.5</v>
      </c>
      <c r="G919" s="72">
        <v>-0.5</v>
      </c>
      <c r="H919" s="72"/>
      <c r="I919" s="72"/>
      <c r="J919" s="72"/>
      <c r="K919" s="72"/>
      <c r="L919" s="72"/>
      <c r="M919" s="72"/>
      <c r="N919" s="72"/>
      <c r="O919" s="72"/>
      <c r="P919" s="72"/>
      <c r="Q919" s="72">
        <f t="shared" ref="Q919:Q926" si="200">D919+F919</f>
        <v>4</v>
      </c>
      <c r="R919" s="72"/>
      <c r="S919" s="22"/>
      <c r="T919" s="22"/>
    </row>
    <row r="920" customFormat="1" ht="32" customHeight="1" spans="1:20">
      <c r="A920" s="19" t="s">
        <v>102</v>
      </c>
      <c r="B920" s="19" t="s">
        <v>886</v>
      </c>
      <c r="C920" s="21" t="s">
        <v>1691</v>
      </c>
      <c r="D920" s="72">
        <v>9</v>
      </c>
      <c r="E920" s="72"/>
      <c r="F920" s="72">
        <f t="shared" si="199"/>
        <v>-1</v>
      </c>
      <c r="G920" s="72">
        <v>-1</v>
      </c>
      <c r="H920" s="72"/>
      <c r="I920" s="72"/>
      <c r="J920" s="72"/>
      <c r="K920" s="72"/>
      <c r="L920" s="72"/>
      <c r="M920" s="72"/>
      <c r="N920" s="72"/>
      <c r="O920" s="72"/>
      <c r="P920" s="72"/>
      <c r="Q920" s="72">
        <f t="shared" si="200"/>
        <v>8</v>
      </c>
      <c r="R920" s="72"/>
      <c r="S920" s="22"/>
      <c r="T920" s="22"/>
    </row>
    <row r="921" customFormat="1" ht="32" customHeight="1" spans="1:20">
      <c r="A921" s="19" t="s">
        <v>106</v>
      </c>
      <c r="B921" s="19" t="s">
        <v>886</v>
      </c>
      <c r="C921" s="21" t="s">
        <v>1680</v>
      </c>
      <c r="D921" s="72">
        <v>4.5</v>
      </c>
      <c r="E921" s="72"/>
      <c r="F921" s="72">
        <f t="shared" si="199"/>
        <v>-0.5</v>
      </c>
      <c r="G921" s="72">
        <v>-0.5</v>
      </c>
      <c r="H921" s="72"/>
      <c r="I921" s="72"/>
      <c r="J921" s="72"/>
      <c r="K921" s="72"/>
      <c r="L921" s="72"/>
      <c r="M921" s="72"/>
      <c r="N921" s="72"/>
      <c r="O921" s="72"/>
      <c r="P921" s="72"/>
      <c r="Q921" s="72">
        <f t="shared" si="200"/>
        <v>4</v>
      </c>
      <c r="R921" s="72"/>
      <c r="S921" s="22"/>
      <c r="T921" s="22"/>
    </row>
    <row r="922" customFormat="1" ht="32" customHeight="1" spans="1:20">
      <c r="A922" s="19" t="s">
        <v>106</v>
      </c>
      <c r="B922" s="19" t="s">
        <v>886</v>
      </c>
      <c r="C922" s="21" t="s">
        <v>1357</v>
      </c>
      <c r="D922" s="72">
        <v>40.5</v>
      </c>
      <c r="E922" s="72"/>
      <c r="F922" s="72">
        <f t="shared" si="199"/>
        <v>-2.45</v>
      </c>
      <c r="G922" s="72">
        <v>-2.45</v>
      </c>
      <c r="H922" s="72"/>
      <c r="I922" s="72"/>
      <c r="J922" s="72"/>
      <c r="K922" s="72"/>
      <c r="L922" s="72"/>
      <c r="M922" s="72"/>
      <c r="N922" s="72"/>
      <c r="O922" s="72"/>
      <c r="P922" s="72"/>
      <c r="Q922" s="72">
        <f t="shared" si="200"/>
        <v>38.05</v>
      </c>
      <c r="R922" s="72"/>
      <c r="S922" s="22"/>
      <c r="T922" s="22"/>
    </row>
    <row r="923" customFormat="1" ht="32" customHeight="1" spans="1:20">
      <c r="A923" s="19" t="s">
        <v>106</v>
      </c>
      <c r="B923" s="19" t="s">
        <v>886</v>
      </c>
      <c r="C923" s="21" t="s">
        <v>2075</v>
      </c>
      <c r="D923" s="72">
        <v>7</v>
      </c>
      <c r="E923" s="72">
        <v>7</v>
      </c>
      <c r="F923" s="72">
        <f t="shared" si="199"/>
        <v>0</v>
      </c>
      <c r="G923" s="72"/>
      <c r="H923" s="72"/>
      <c r="I923" s="72"/>
      <c r="J923" s="72"/>
      <c r="K923" s="72"/>
      <c r="L923" s="72"/>
      <c r="M923" s="72"/>
      <c r="N923" s="72"/>
      <c r="O923" s="72"/>
      <c r="P923" s="72"/>
      <c r="Q923" s="72">
        <f t="shared" si="200"/>
        <v>7</v>
      </c>
      <c r="R923" s="72">
        <v>7</v>
      </c>
      <c r="S923" s="22"/>
      <c r="T923" s="22"/>
    </row>
    <row r="924" customFormat="1" ht="32" customHeight="1" spans="1:20">
      <c r="A924" s="106" t="s">
        <v>106</v>
      </c>
      <c r="B924" s="87" t="s">
        <v>886</v>
      </c>
      <c r="C924" s="21" t="s">
        <v>1672</v>
      </c>
      <c r="D924" s="72"/>
      <c r="E924" s="72"/>
      <c r="F924" s="72">
        <f t="shared" si="199"/>
        <v>10</v>
      </c>
      <c r="G924" s="72"/>
      <c r="H924" s="72">
        <v>0</v>
      </c>
      <c r="I924" s="72"/>
      <c r="J924" s="72"/>
      <c r="K924" s="72"/>
      <c r="L924" s="72"/>
      <c r="M924" s="72"/>
      <c r="N924" s="72"/>
      <c r="O924" s="72">
        <v>10</v>
      </c>
      <c r="P924" s="72"/>
      <c r="Q924" s="72">
        <f t="shared" si="200"/>
        <v>10</v>
      </c>
      <c r="R924" s="72"/>
      <c r="S924" s="119" t="s">
        <v>1673</v>
      </c>
      <c r="T924" s="22"/>
    </row>
    <row r="925" customFormat="1" ht="32" customHeight="1" spans="1:20">
      <c r="A925" s="19" t="s">
        <v>106</v>
      </c>
      <c r="B925" s="19" t="s">
        <v>886</v>
      </c>
      <c r="C925" s="21" t="s">
        <v>1692</v>
      </c>
      <c r="D925" s="72">
        <v>4</v>
      </c>
      <c r="E925" s="72">
        <v>4</v>
      </c>
      <c r="F925" s="72">
        <f t="shared" si="199"/>
        <v>-4</v>
      </c>
      <c r="G925" s="72">
        <v>-4</v>
      </c>
      <c r="H925" s="72"/>
      <c r="I925" s="72"/>
      <c r="J925" s="72"/>
      <c r="K925" s="72"/>
      <c r="L925" s="72"/>
      <c r="M925" s="72"/>
      <c r="N925" s="72"/>
      <c r="O925" s="72"/>
      <c r="P925" s="72"/>
      <c r="Q925" s="72">
        <f t="shared" si="200"/>
        <v>0</v>
      </c>
      <c r="R925" s="72"/>
      <c r="S925" s="22"/>
      <c r="T925" s="22"/>
    </row>
    <row r="926" customFormat="1" ht="32" customHeight="1" spans="1:20">
      <c r="A926" s="19" t="s">
        <v>106</v>
      </c>
      <c r="B926" s="19" t="s">
        <v>886</v>
      </c>
      <c r="C926" s="21" t="s">
        <v>2140</v>
      </c>
      <c r="D926" s="72">
        <v>15</v>
      </c>
      <c r="E926" s="72">
        <v>15</v>
      </c>
      <c r="F926" s="72">
        <f t="shared" si="199"/>
        <v>0</v>
      </c>
      <c r="G926" s="72"/>
      <c r="H926" s="72"/>
      <c r="I926" s="72"/>
      <c r="J926" s="72"/>
      <c r="K926" s="72"/>
      <c r="L926" s="72"/>
      <c r="M926" s="72"/>
      <c r="N926" s="72"/>
      <c r="O926" s="72"/>
      <c r="P926" s="72"/>
      <c r="Q926" s="72">
        <f t="shared" si="200"/>
        <v>15</v>
      </c>
      <c r="R926" s="72">
        <v>15</v>
      </c>
      <c r="S926" s="22"/>
      <c r="T926" s="22"/>
    </row>
    <row r="927" customFormat="1" ht="32" customHeight="1" spans="1:20">
      <c r="A927" s="80" t="s">
        <v>1216</v>
      </c>
      <c r="B927" s="80" t="s">
        <v>1216</v>
      </c>
      <c r="C927" s="81" t="s">
        <v>1693</v>
      </c>
      <c r="D927" s="82">
        <f t="shared" ref="D927:R927" si="201">SUM(D928:D961)</f>
        <v>1168.81</v>
      </c>
      <c r="E927" s="82">
        <f t="shared" si="201"/>
        <v>13</v>
      </c>
      <c r="F927" s="82">
        <f t="shared" si="201"/>
        <v>1158.9272</v>
      </c>
      <c r="G927" s="82">
        <f t="shared" si="201"/>
        <v>-8.78</v>
      </c>
      <c r="H927" s="82">
        <f t="shared" si="201"/>
        <v>50</v>
      </c>
      <c r="I927" s="82">
        <f t="shared" si="201"/>
        <v>237.6</v>
      </c>
      <c r="J927" s="82">
        <f t="shared" si="201"/>
        <v>120</v>
      </c>
      <c r="K927" s="82">
        <f t="shared" si="201"/>
        <v>86</v>
      </c>
      <c r="L927" s="82">
        <f t="shared" si="201"/>
        <v>0</v>
      </c>
      <c r="M927" s="82">
        <f t="shared" si="201"/>
        <v>-9</v>
      </c>
      <c r="N927" s="82">
        <f t="shared" si="201"/>
        <v>224</v>
      </c>
      <c r="O927" s="82">
        <f t="shared" si="201"/>
        <v>459.1072</v>
      </c>
      <c r="P927" s="82">
        <f t="shared" si="201"/>
        <v>0</v>
      </c>
      <c r="Q927" s="82">
        <f t="shared" si="201"/>
        <v>2327.7372</v>
      </c>
      <c r="R927" s="82">
        <f t="shared" si="201"/>
        <v>13</v>
      </c>
      <c r="S927" s="97"/>
      <c r="T927" s="97"/>
    </row>
    <row r="928" customFormat="1" ht="32" customHeight="1" spans="1:20">
      <c r="A928" s="19" t="s">
        <v>52</v>
      </c>
      <c r="B928" s="19" t="s">
        <v>888</v>
      </c>
      <c r="C928" s="21" t="s">
        <v>1242</v>
      </c>
      <c r="D928" s="72">
        <v>5</v>
      </c>
      <c r="E928" s="72"/>
      <c r="F928" s="72">
        <f t="shared" ref="F928:F961" si="202">SUM(G928:P928)</f>
        <v>-0.5</v>
      </c>
      <c r="G928" s="72">
        <v>-0.5</v>
      </c>
      <c r="H928" s="72"/>
      <c r="I928" s="72"/>
      <c r="J928" s="72"/>
      <c r="K928" s="72"/>
      <c r="L928" s="72"/>
      <c r="M928" s="72"/>
      <c r="N928" s="72"/>
      <c r="O928" s="72"/>
      <c r="P928" s="72"/>
      <c r="Q928" s="72">
        <f t="shared" ref="Q928:Q961" si="203">D928+F928</f>
        <v>4.5</v>
      </c>
      <c r="R928" s="72"/>
      <c r="S928" s="22"/>
      <c r="T928" s="22"/>
    </row>
    <row r="929" customFormat="1" ht="32" customHeight="1" spans="1:20">
      <c r="A929" s="19" t="s">
        <v>66</v>
      </c>
      <c r="B929" s="19" t="s">
        <v>888</v>
      </c>
      <c r="C929" s="21" t="s">
        <v>1680</v>
      </c>
      <c r="D929" s="72">
        <v>18</v>
      </c>
      <c r="E929" s="72"/>
      <c r="F929" s="72">
        <f t="shared" si="202"/>
        <v>0</v>
      </c>
      <c r="G929" s="72"/>
      <c r="H929" s="72"/>
      <c r="I929" s="72"/>
      <c r="J929" s="72"/>
      <c r="K929" s="72"/>
      <c r="L929" s="72"/>
      <c r="M929" s="72"/>
      <c r="N929" s="72"/>
      <c r="O929" s="72"/>
      <c r="P929" s="72"/>
      <c r="Q929" s="72">
        <f t="shared" si="203"/>
        <v>18</v>
      </c>
      <c r="R929" s="72"/>
      <c r="S929" s="22"/>
      <c r="T929" s="22"/>
    </row>
    <row r="930" customFormat="1" ht="32" customHeight="1" spans="1:20">
      <c r="A930" s="19" t="s">
        <v>66</v>
      </c>
      <c r="B930" s="19" t="s">
        <v>888</v>
      </c>
      <c r="C930" s="21" t="s">
        <v>1681</v>
      </c>
      <c r="D930" s="72">
        <v>11.52</v>
      </c>
      <c r="E930" s="72"/>
      <c r="F930" s="72">
        <f t="shared" si="202"/>
        <v>-1.15</v>
      </c>
      <c r="G930" s="72">
        <v>-1.15</v>
      </c>
      <c r="H930" s="72"/>
      <c r="I930" s="72"/>
      <c r="J930" s="72"/>
      <c r="K930" s="72"/>
      <c r="L930" s="72"/>
      <c r="M930" s="72"/>
      <c r="N930" s="72"/>
      <c r="O930" s="72"/>
      <c r="P930" s="72"/>
      <c r="Q930" s="72">
        <f t="shared" si="203"/>
        <v>10.37</v>
      </c>
      <c r="R930" s="72"/>
      <c r="S930" s="22"/>
      <c r="T930" s="22"/>
    </row>
    <row r="931" customFormat="1" ht="32" customHeight="1" spans="1:20">
      <c r="A931" s="19" t="s">
        <v>66</v>
      </c>
      <c r="B931" s="19" t="s">
        <v>888</v>
      </c>
      <c r="C931" s="21" t="s">
        <v>1675</v>
      </c>
      <c r="D931" s="72">
        <v>2.7</v>
      </c>
      <c r="E931" s="72"/>
      <c r="F931" s="72">
        <f t="shared" si="202"/>
        <v>-0.27</v>
      </c>
      <c r="G931" s="72">
        <v>-0.27</v>
      </c>
      <c r="H931" s="72"/>
      <c r="I931" s="72"/>
      <c r="J931" s="72"/>
      <c r="K931" s="72"/>
      <c r="L931" s="72"/>
      <c r="M931" s="72"/>
      <c r="N931" s="72"/>
      <c r="O931" s="72"/>
      <c r="P931" s="72"/>
      <c r="Q931" s="72">
        <f t="shared" si="203"/>
        <v>2.43</v>
      </c>
      <c r="R931" s="72"/>
      <c r="S931" s="22"/>
      <c r="T931" s="22"/>
    </row>
    <row r="932" customFormat="1" ht="32" customHeight="1" spans="1:20">
      <c r="A932" s="19" t="s">
        <v>66</v>
      </c>
      <c r="B932" s="19" t="s">
        <v>888</v>
      </c>
      <c r="C932" s="21" t="s">
        <v>1286</v>
      </c>
      <c r="D932" s="72">
        <v>4.5</v>
      </c>
      <c r="E932" s="72"/>
      <c r="F932" s="72">
        <f t="shared" si="202"/>
        <v>-0.45</v>
      </c>
      <c r="G932" s="72">
        <v>-0.45</v>
      </c>
      <c r="H932" s="72"/>
      <c r="I932" s="72"/>
      <c r="J932" s="72"/>
      <c r="K932" s="72"/>
      <c r="L932" s="72"/>
      <c r="M932" s="72"/>
      <c r="N932" s="72"/>
      <c r="O932" s="72"/>
      <c r="P932" s="72"/>
      <c r="Q932" s="72">
        <f t="shared" si="203"/>
        <v>4.05</v>
      </c>
      <c r="R932" s="72"/>
      <c r="S932" s="22"/>
      <c r="T932" s="22"/>
    </row>
    <row r="933" customFormat="1" ht="32" customHeight="1" spans="1:20">
      <c r="A933" s="19" t="s">
        <v>66</v>
      </c>
      <c r="B933" s="19" t="s">
        <v>888</v>
      </c>
      <c r="C933" s="21" t="s">
        <v>1055</v>
      </c>
      <c r="D933" s="72"/>
      <c r="E933" s="72"/>
      <c r="F933" s="72">
        <f t="shared" si="202"/>
        <v>120</v>
      </c>
      <c r="G933" s="72"/>
      <c r="H933" s="72"/>
      <c r="I933" s="72"/>
      <c r="J933" s="72">
        <v>120</v>
      </c>
      <c r="K933" s="72"/>
      <c r="L933" s="72"/>
      <c r="M933" s="72"/>
      <c r="N933" s="72"/>
      <c r="O933" s="72"/>
      <c r="P933" s="72"/>
      <c r="Q933" s="72">
        <f t="shared" si="203"/>
        <v>120</v>
      </c>
      <c r="R933" s="72"/>
      <c r="S933" s="119"/>
      <c r="T933" s="108"/>
    </row>
    <row r="934" customFormat="1" ht="32" customHeight="1" spans="1:20">
      <c r="A934" s="19" t="s">
        <v>66</v>
      </c>
      <c r="B934" s="19" t="s">
        <v>888</v>
      </c>
      <c r="C934" s="21" t="s">
        <v>1694</v>
      </c>
      <c r="D934" s="72">
        <v>4.5</v>
      </c>
      <c r="E934" s="72"/>
      <c r="F934" s="72">
        <f t="shared" si="202"/>
        <v>-0.45</v>
      </c>
      <c r="G934" s="72">
        <v>-0.45</v>
      </c>
      <c r="H934" s="72"/>
      <c r="I934" s="72"/>
      <c r="J934" s="72"/>
      <c r="K934" s="72"/>
      <c r="L934" s="72"/>
      <c r="M934" s="72"/>
      <c r="N934" s="72"/>
      <c r="O934" s="72"/>
      <c r="P934" s="72"/>
      <c r="Q934" s="72">
        <f t="shared" si="203"/>
        <v>4.05</v>
      </c>
      <c r="R934" s="72"/>
      <c r="S934" s="22"/>
      <c r="T934" s="22"/>
    </row>
    <row r="935" customFormat="1" ht="32" customHeight="1" spans="1:20">
      <c r="A935" s="87" t="s">
        <v>66</v>
      </c>
      <c r="B935" s="87" t="s">
        <v>888</v>
      </c>
      <c r="C935" s="114" t="s">
        <v>1272</v>
      </c>
      <c r="D935" s="72"/>
      <c r="E935" s="72"/>
      <c r="F935" s="72">
        <f t="shared" si="202"/>
        <v>50</v>
      </c>
      <c r="G935" s="72"/>
      <c r="H935" s="72">
        <v>50</v>
      </c>
      <c r="I935" s="72"/>
      <c r="J935" s="72"/>
      <c r="K935" s="72"/>
      <c r="L935" s="72"/>
      <c r="M935" s="72"/>
      <c r="N935" s="72"/>
      <c r="O935" s="72"/>
      <c r="P935" s="72"/>
      <c r="Q935" s="72">
        <f t="shared" si="203"/>
        <v>50</v>
      </c>
      <c r="R935" s="72"/>
      <c r="S935" s="119" t="s">
        <v>1273</v>
      </c>
      <c r="T935" s="108"/>
    </row>
    <row r="936" customFormat="1" ht="32" customHeight="1" spans="1:20">
      <c r="A936" s="19" t="s">
        <v>66</v>
      </c>
      <c r="B936" s="19" t="s">
        <v>888</v>
      </c>
      <c r="C936" s="21" t="s">
        <v>1683</v>
      </c>
      <c r="D936" s="72">
        <v>39.6</v>
      </c>
      <c r="E936" s="72"/>
      <c r="F936" s="72">
        <f t="shared" si="202"/>
        <v>-3.96</v>
      </c>
      <c r="G936" s="72">
        <v>-3.96</v>
      </c>
      <c r="H936" s="72"/>
      <c r="I936" s="72"/>
      <c r="J936" s="72"/>
      <c r="K936" s="72"/>
      <c r="L936" s="72"/>
      <c r="M936" s="72"/>
      <c r="N936" s="72"/>
      <c r="O936" s="72"/>
      <c r="P936" s="72"/>
      <c r="Q936" s="72">
        <f t="shared" si="203"/>
        <v>35.64</v>
      </c>
      <c r="R936" s="72"/>
      <c r="S936" s="22"/>
      <c r="T936" s="22"/>
    </row>
    <row r="937" customFormat="1" ht="32" customHeight="1" spans="1:20">
      <c r="A937" s="19" t="s">
        <v>66</v>
      </c>
      <c r="B937" s="19" t="s">
        <v>888</v>
      </c>
      <c r="C937" s="21" t="s">
        <v>1243</v>
      </c>
      <c r="D937" s="72">
        <v>20</v>
      </c>
      <c r="E937" s="72"/>
      <c r="F937" s="72">
        <f t="shared" si="202"/>
        <v>-2</v>
      </c>
      <c r="G937" s="72">
        <v>-2</v>
      </c>
      <c r="H937" s="72"/>
      <c r="I937" s="72"/>
      <c r="J937" s="72"/>
      <c r="K937" s="72"/>
      <c r="L937" s="72"/>
      <c r="M937" s="72"/>
      <c r="N937" s="72"/>
      <c r="O937" s="72"/>
      <c r="P937" s="72"/>
      <c r="Q937" s="72">
        <f t="shared" si="203"/>
        <v>18</v>
      </c>
      <c r="R937" s="72"/>
      <c r="S937" s="108"/>
      <c r="T937" s="108"/>
    </row>
    <row r="938" customFormat="1" ht="32" customHeight="1" spans="1:20">
      <c r="A938" s="19" t="s">
        <v>66</v>
      </c>
      <c r="B938" s="19" t="s">
        <v>888</v>
      </c>
      <c r="C938" s="21" t="s">
        <v>1676</v>
      </c>
      <c r="D938" s="72">
        <v>93</v>
      </c>
      <c r="E938" s="72">
        <v>13</v>
      </c>
      <c r="F938" s="72">
        <f t="shared" si="202"/>
        <v>0</v>
      </c>
      <c r="G938" s="72"/>
      <c r="H938" s="72"/>
      <c r="I938" s="72"/>
      <c r="J938" s="72"/>
      <c r="K938" s="72"/>
      <c r="L938" s="72"/>
      <c r="M938" s="72"/>
      <c r="N938" s="72"/>
      <c r="O938" s="72"/>
      <c r="P938" s="72"/>
      <c r="Q938" s="72">
        <f t="shared" si="203"/>
        <v>93</v>
      </c>
      <c r="R938" s="72">
        <v>13</v>
      </c>
      <c r="S938" s="22"/>
      <c r="T938" s="22"/>
    </row>
    <row r="939" customFormat="1" ht="32" customHeight="1" spans="1:20">
      <c r="A939" s="19" t="s">
        <v>66</v>
      </c>
      <c r="B939" s="19" t="s">
        <v>888</v>
      </c>
      <c r="C939" s="21" t="s">
        <v>1424</v>
      </c>
      <c r="D939" s="72">
        <v>10</v>
      </c>
      <c r="E939" s="72"/>
      <c r="F939" s="72">
        <f t="shared" si="202"/>
        <v>0</v>
      </c>
      <c r="G939" s="72"/>
      <c r="H939" s="72"/>
      <c r="I939" s="72"/>
      <c r="J939" s="72"/>
      <c r="K939" s="72"/>
      <c r="L939" s="72"/>
      <c r="M939" s="72"/>
      <c r="N939" s="72"/>
      <c r="O939" s="72"/>
      <c r="P939" s="72"/>
      <c r="Q939" s="72">
        <f t="shared" si="203"/>
        <v>10</v>
      </c>
      <c r="R939" s="72"/>
      <c r="S939" s="108"/>
      <c r="T939" s="108"/>
    </row>
    <row r="940" customFormat="1" ht="32" customHeight="1" spans="1:20">
      <c r="A940" s="19" t="s">
        <v>295</v>
      </c>
      <c r="B940" s="19" t="s">
        <v>888</v>
      </c>
      <c r="C940" s="21" t="s">
        <v>2135</v>
      </c>
      <c r="D940" s="72">
        <v>14.8</v>
      </c>
      <c r="E940" s="72"/>
      <c r="F940" s="72">
        <f t="shared" si="202"/>
        <v>0</v>
      </c>
      <c r="G940" s="72"/>
      <c r="H940" s="72"/>
      <c r="I940" s="72"/>
      <c r="J940" s="72"/>
      <c r="K940" s="72"/>
      <c r="L940" s="72"/>
      <c r="M940" s="72"/>
      <c r="N940" s="72"/>
      <c r="O940" s="72"/>
      <c r="P940" s="72"/>
      <c r="Q940" s="72">
        <f t="shared" si="203"/>
        <v>14.8</v>
      </c>
      <c r="R940" s="72"/>
      <c r="S940" s="22"/>
      <c r="T940" s="22"/>
    </row>
    <row r="941" customFormat="1" ht="32" customHeight="1" spans="1:20">
      <c r="A941" s="19" t="s">
        <v>295</v>
      </c>
      <c r="B941" s="19" t="s">
        <v>888</v>
      </c>
      <c r="C941" s="21" t="s">
        <v>2116</v>
      </c>
      <c r="D941" s="72">
        <v>4.52</v>
      </c>
      <c r="E941" s="72"/>
      <c r="F941" s="72">
        <f t="shared" si="202"/>
        <v>0</v>
      </c>
      <c r="G941" s="72"/>
      <c r="H941" s="72"/>
      <c r="I941" s="72"/>
      <c r="J941" s="72"/>
      <c r="K941" s="72"/>
      <c r="L941" s="72"/>
      <c r="M941" s="72"/>
      <c r="N941" s="72"/>
      <c r="O941" s="72"/>
      <c r="P941" s="72"/>
      <c r="Q941" s="72">
        <f t="shared" si="203"/>
        <v>4.52</v>
      </c>
      <c r="R941" s="72"/>
      <c r="S941" s="22"/>
      <c r="T941" s="22"/>
    </row>
    <row r="942" customFormat="1" ht="32" customHeight="1" spans="1:20">
      <c r="A942" s="19" t="s">
        <v>1953</v>
      </c>
      <c r="B942" s="19" t="s">
        <v>888</v>
      </c>
      <c r="C942" s="114" t="s">
        <v>1355</v>
      </c>
      <c r="D942" s="72">
        <v>14</v>
      </c>
      <c r="E942" s="72"/>
      <c r="F942" s="72">
        <f t="shared" si="202"/>
        <v>-9</v>
      </c>
      <c r="G942" s="72"/>
      <c r="H942" s="72"/>
      <c r="I942" s="72"/>
      <c r="J942" s="72"/>
      <c r="K942" s="72"/>
      <c r="L942" s="72"/>
      <c r="M942" s="72">
        <v>-9</v>
      </c>
      <c r="N942" s="72"/>
      <c r="O942" s="72"/>
      <c r="P942" s="72"/>
      <c r="Q942" s="72">
        <f t="shared" si="203"/>
        <v>5</v>
      </c>
      <c r="R942" s="72"/>
      <c r="S942" s="22"/>
      <c r="T942" s="22"/>
    </row>
    <row r="943" customFormat="1" ht="32" customHeight="1" spans="1:20">
      <c r="A943" s="19" t="s">
        <v>1953</v>
      </c>
      <c r="B943" s="19" t="s">
        <v>888</v>
      </c>
      <c r="C943" s="115" t="s">
        <v>1661</v>
      </c>
      <c r="D943" s="72"/>
      <c r="E943" s="72"/>
      <c r="F943" s="72">
        <f t="shared" si="202"/>
        <v>9</v>
      </c>
      <c r="G943" s="72"/>
      <c r="H943" s="72"/>
      <c r="I943" s="72"/>
      <c r="J943" s="72"/>
      <c r="K943" s="72">
        <v>9</v>
      </c>
      <c r="L943" s="72"/>
      <c r="M943" s="72"/>
      <c r="N943" s="72"/>
      <c r="O943" s="72"/>
      <c r="P943" s="72"/>
      <c r="Q943" s="72">
        <f t="shared" si="203"/>
        <v>9</v>
      </c>
      <c r="R943" s="72"/>
      <c r="S943" s="22" t="s">
        <v>1662</v>
      </c>
      <c r="T943" s="22"/>
    </row>
    <row r="944" customFormat="1" ht="32" customHeight="1" spans="1:20">
      <c r="A944" s="19" t="s">
        <v>462</v>
      </c>
      <c r="B944" s="19" t="s">
        <v>888</v>
      </c>
      <c r="C944" s="21" t="s">
        <v>1247</v>
      </c>
      <c r="D944" s="72"/>
      <c r="E944" s="72"/>
      <c r="F944" s="72">
        <f t="shared" si="202"/>
        <v>237.6</v>
      </c>
      <c r="G944" s="72"/>
      <c r="H944" s="72"/>
      <c r="I944" s="72">
        <v>237.6</v>
      </c>
      <c r="J944" s="72"/>
      <c r="K944" s="72"/>
      <c r="L944" s="72"/>
      <c r="M944" s="72"/>
      <c r="N944" s="72"/>
      <c r="O944" s="72"/>
      <c r="P944" s="72"/>
      <c r="Q944" s="72">
        <f t="shared" si="203"/>
        <v>237.6</v>
      </c>
      <c r="R944" s="72"/>
      <c r="S944" s="22"/>
      <c r="T944" s="22"/>
    </row>
    <row r="945" customFormat="1" ht="32" customHeight="1" spans="1:20">
      <c r="A945" s="19" t="s">
        <v>509</v>
      </c>
      <c r="B945" s="19" t="s">
        <v>888</v>
      </c>
      <c r="C945" s="21" t="s">
        <v>2141</v>
      </c>
      <c r="D945" s="72">
        <v>29</v>
      </c>
      <c r="E945" s="72"/>
      <c r="F945" s="72">
        <f t="shared" si="202"/>
        <v>0</v>
      </c>
      <c r="G945" s="72"/>
      <c r="H945" s="72"/>
      <c r="I945" s="72"/>
      <c r="J945" s="72"/>
      <c r="K945" s="72"/>
      <c r="L945" s="72"/>
      <c r="M945" s="72"/>
      <c r="N945" s="72"/>
      <c r="O945" s="72"/>
      <c r="P945" s="72"/>
      <c r="Q945" s="72">
        <f t="shared" si="203"/>
        <v>29</v>
      </c>
      <c r="R945" s="72"/>
      <c r="S945" s="22"/>
      <c r="T945" s="22"/>
    </row>
    <row r="946" customFormat="1" ht="32" customHeight="1" spans="1:20">
      <c r="A946" s="19" t="s">
        <v>531</v>
      </c>
      <c r="B946" s="19" t="s">
        <v>888</v>
      </c>
      <c r="C946" s="21" t="s">
        <v>2097</v>
      </c>
      <c r="D946" s="72">
        <v>180</v>
      </c>
      <c r="E946" s="72"/>
      <c r="F946" s="72">
        <f t="shared" si="202"/>
        <v>0</v>
      </c>
      <c r="G946" s="72"/>
      <c r="H946" s="72"/>
      <c r="I946" s="72"/>
      <c r="J946" s="72"/>
      <c r="K946" s="72"/>
      <c r="L946" s="72"/>
      <c r="M946" s="72"/>
      <c r="N946" s="72"/>
      <c r="O946" s="72"/>
      <c r="P946" s="72"/>
      <c r="Q946" s="72">
        <f t="shared" si="203"/>
        <v>180</v>
      </c>
      <c r="R946" s="72"/>
      <c r="S946" s="22"/>
      <c r="T946" s="22"/>
    </row>
    <row r="947" customFormat="1" ht="32" customHeight="1" spans="1:20">
      <c r="A947" s="19" t="s">
        <v>547</v>
      </c>
      <c r="B947" s="19" t="s">
        <v>888</v>
      </c>
      <c r="C947" s="21" t="s">
        <v>1606</v>
      </c>
      <c r="D947" s="72">
        <v>50</v>
      </c>
      <c r="E947" s="72"/>
      <c r="F947" s="72">
        <f t="shared" si="202"/>
        <v>0</v>
      </c>
      <c r="G947" s="72"/>
      <c r="H947" s="72"/>
      <c r="I947" s="72"/>
      <c r="J947" s="72"/>
      <c r="K947" s="72"/>
      <c r="L947" s="72"/>
      <c r="M947" s="72"/>
      <c r="N947" s="72"/>
      <c r="O947" s="72"/>
      <c r="P947" s="72"/>
      <c r="Q947" s="72">
        <f t="shared" si="203"/>
        <v>50</v>
      </c>
      <c r="R947" s="72"/>
      <c r="S947" s="127"/>
      <c r="T947" s="127"/>
    </row>
    <row r="948" customFormat="1" ht="32" customHeight="1" spans="1:20">
      <c r="A948" s="19" t="s">
        <v>547</v>
      </c>
      <c r="B948" s="19" t="s">
        <v>888</v>
      </c>
      <c r="C948" s="21" t="s">
        <v>2137</v>
      </c>
      <c r="D948" s="72">
        <v>27.42</v>
      </c>
      <c r="E948" s="72"/>
      <c r="F948" s="72">
        <f t="shared" si="202"/>
        <v>0</v>
      </c>
      <c r="G948" s="72"/>
      <c r="H948" s="72"/>
      <c r="I948" s="72"/>
      <c r="J948" s="72"/>
      <c r="K948" s="72"/>
      <c r="L948" s="72"/>
      <c r="M948" s="72"/>
      <c r="N948" s="72"/>
      <c r="O948" s="72"/>
      <c r="P948" s="72"/>
      <c r="Q948" s="72">
        <f t="shared" si="203"/>
        <v>27.42</v>
      </c>
      <c r="R948" s="72"/>
      <c r="S948" s="22"/>
      <c r="T948" s="22"/>
    </row>
    <row r="949" customFormat="1" ht="32" customHeight="1" spans="1:20">
      <c r="A949" s="19" t="s">
        <v>563</v>
      </c>
      <c r="B949" s="19" t="s">
        <v>888</v>
      </c>
      <c r="C949" s="115" t="s">
        <v>1663</v>
      </c>
      <c r="D949" s="72"/>
      <c r="E949" s="72"/>
      <c r="F949" s="72">
        <f t="shared" si="202"/>
        <v>4</v>
      </c>
      <c r="G949" s="72"/>
      <c r="H949" s="72"/>
      <c r="I949" s="72"/>
      <c r="J949" s="72"/>
      <c r="K949" s="72">
        <v>4</v>
      </c>
      <c r="L949" s="72"/>
      <c r="M949" s="72"/>
      <c r="N949" s="72"/>
      <c r="O949" s="72"/>
      <c r="P949" s="72"/>
      <c r="Q949" s="72">
        <f t="shared" si="203"/>
        <v>4</v>
      </c>
      <c r="R949" s="72"/>
      <c r="S949" s="22" t="s">
        <v>1664</v>
      </c>
      <c r="T949" s="22"/>
    </row>
    <row r="950" customFormat="1" ht="32" customHeight="1" spans="1:20">
      <c r="A950" s="19" t="s">
        <v>563</v>
      </c>
      <c r="B950" s="19" t="s">
        <v>888</v>
      </c>
      <c r="C950" s="115" t="s">
        <v>1677</v>
      </c>
      <c r="D950" s="72"/>
      <c r="E950" s="72"/>
      <c r="F950" s="72">
        <f t="shared" si="202"/>
        <v>46</v>
      </c>
      <c r="G950" s="72"/>
      <c r="H950" s="72"/>
      <c r="I950" s="72"/>
      <c r="J950" s="72"/>
      <c r="K950" s="72">
        <v>46</v>
      </c>
      <c r="L950" s="72"/>
      <c r="M950" s="72"/>
      <c r="N950" s="72"/>
      <c r="O950" s="72"/>
      <c r="P950" s="72"/>
      <c r="Q950" s="72">
        <f t="shared" si="203"/>
        <v>46</v>
      </c>
      <c r="R950" s="72"/>
      <c r="S950" s="22" t="s">
        <v>1678</v>
      </c>
      <c r="T950" s="22"/>
    </row>
    <row r="951" s="59" customFormat="1" ht="32" customHeight="1" spans="1:20">
      <c r="A951" s="19" t="s">
        <v>570</v>
      </c>
      <c r="B951" s="19" t="s">
        <v>888</v>
      </c>
      <c r="C951" s="21" t="s">
        <v>2139</v>
      </c>
      <c r="D951" s="72">
        <v>50.55</v>
      </c>
      <c r="E951" s="72"/>
      <c r="F951" s="72">
        <f t="shared" si="202"/>
        <v>0</v>
      </c>
      <c r="G951" s="72"/>
      <c r="H951" s="72"/>
      <c r="I951" s="72"/>
      <c r="J951" s="72"/>
      <c r="K951" s="72"/>
      <c r="L951" s="72"/>
      <c r="M951" s="72"/>
      <c r="N951" s="72"/>
      <c r="O951" s="72"/>
      <c r="P951" s="72"/>
      <c r="Q951" s="72">
        <f t="shared" si="203"/>
        <v>50.55</v>
      </c>
      <c r="R951" s="72"/>
      <c r="S951" s="22"/>
      <c r="T951" s="22"/>
    </row>
    <row r="952" customFormat="1" ht="32" customHeight="1" spans="1:20">
      <c r="A952" s="19" t="s">
        <v>570</v>
      </c>
      <c r="B952" s="19" t="s">
        <v>888</v>
      </c>
      <c r="C952" s="21" t="s">
        <v>2119</v>
      </c>
      <c r="D952" s="72">
        <v>45.5</v>
      </c>
      <c r="E952" s="72"/>
      <c r="F952" s="72">
        <f t="shared" si="202"/>
        <v>0</v>
      </c>
      <c r="G952" s="72"/>
      <c r="H952" s="72"/>
      <c r="I952" s="72"/>
      <c r="J952" s="72"/>
      <c r="K952" s="72"/>
      <c r="L952" s="72"/>
      <c r="M952" s="72"/>
      <c r="N952" s="72"/>
      <c r="O952" s="72"/>
      <c r="P952" s="72"/>
      <c r="Q952" s="72">
        <f t="shared" si="203"/>
        <v>45.5</v>
      </c>
      <c r="R952" s="72"/>
      <c r="S952" s="22"/>
      <c r="T952" s="22"/>
    </row>
    <row r="953" customFormat="1" ht="32" customHeight="1" spans="1:20">
      <c r="A953" s="87" t="s">
        <v>570</v>
      </c>
      <c r="B953" s="87" t="s">
        <v>888</v>
      </c>
      <c r="C953" s="115" t="s">
        <v>1695</v>
      </c>
      <c r="D953" s="72"/>
      <c r="E953" s="72"/>
      <c r="F953" s="72">
        <f t="shared" si="202"/>
        <v>10</v>
      </c>
      <c r="G953" s="72"/>
      <c r="H953" s="72"/>
      <c r="I953" s="72"/>
      <c r="J953" s="72"/>
      <c r="K953" s="72">
        <v>10</v>
      </c>
      <c r="L953" s="72"/>
      <c r="M953" s="72"/>
      <c r="N953" s="72"/>
      <c r="O953" s="72"/>
      <c r="P953" s="72"/>
      <c r="Q953" s="72">
        <f t="shared" si="203"/>
        <v>10</v>
      </c>
      <c r="R953" s="72"/>
      <c r="S953" s="110" t="s">
        <v>1696</v>
      </c>
      <c r="T953" s="22"/>
    </row>
    <row r="954" customFormat="1" ht="32" customHeight="1" spans="1:20">
      <c r="A954" s="19" t="s">
        <v>2121</v>
      </c>
      <c r="B954" s="87" t="s">
        <v>888</v>
      </c>
      <c r="C954" s="134" t="s">
        <v>1685</v>
      </c>
      <c r="D954" s="72"/>
      <c r="E954" s="72"/>
      <c r="F954" s="72">
        <f t="shared" si="202"/>
        <v>17</v>
      </c>
      <c r="G954" s="72"/>
      <c r="H954" s="72"/>
      <c r="I954" s="72"/>
      <c r="J954" s="72"/>
      <c r="K954" s="72">
        <v>17</v>
      </c>
      <c r="L954" s="72"/>
      <c r="M954" s="72"/>
      <c r="N954" s="72"/>
      <c r="O954" s="72"/>
      <c r="P954" s="72"/>
      <c r="Q954" s="72">
        <f t="shared" si="203"/>
        <v>17</v>
      </c>
      <c r="R954" s="72"/>
      <c r="S954" s="22" t="s">
        <v>1686</v>
      </c>
      <c r="T954" s="22"/>
    </row>
    <row r="955" customFormat="1" ht="32" customHeight="1" spans="1:20">
      <c r="A955" s="19" t="s">
        <v>606</v>
      </c>
      <c r="B955" s="19" t="s">
        <v>888</v>
      </c>
      <c r="C955" s="21" t="s">
        <v>1665</v>
      </c>
      <c r="D955" s="72"/>
      <c r="E955" s="72"/>
      <c r="F955" s="72">
        <f t="shared" si="202"/>
        <v>35</v>
      </c>
      <c r="G955" s="72"/>
      <c r="H955" s="72"/>
      <c r="I955" s="72"/>
      <c r="J955" s="72"/>
      <c r="K955" s="72"/>
      <c r="L955" s="72"/>
      <c r="M955" s="72"/>
      <c r="N955" s="72"/>
      <c r="O955" s="72">
        <v>35</v>
      </c>
      <c r="P955" s="72"/>
      <c r="Q955" s="72">
        <f t="shared" si="203"/>
        <v>35</v>
      </c>
      <c r="R955" s="72"/>
      <c r="S955" s="22"/>
      <c r="T955" s="147"/>
    </row>
    <row r="956" customFormat="1" ht="32" customHeight="1" spans="1:20">
      <c r="A956" s="19" t="s">
        <v>606</v>
      </c>
      <c r="B956" s="19" t="s">
        <v>888</v>
      </c>
      <c r="C956" s="21" t="s">
        <v>1416</v>
      </c>
      <c r="D956" s="72"/>
      <c r="E956" s="72"/>
      <c r="F956" s="72">
        <f t="shared" si="202"/>
        <v>280.3072</v>
      </c>
      <c r="G956" s="72"/>
      <c r="H956" s="72"/>
      <c r="I956" s="72"/>
      <c r="J956" s="72"/>
      <c r="K956" s="72"/>
      <c r="L956" s="72"/>
      <c r="M956" s="72"/>
      <c r="N956" s="72"/>
      <c r="O956" s="72">
        <v>280.3072</v>
      </c>
      <c r="P956" s="72"/>
      <c r="Q956" s="72">
        <f t="shared" si="203"/>
        <v>280.3072</v>
      </c>
      <c r="R956" s="72"/>
      <c r="S956" s="22"/>
      <c r="T956" s="147"/>
    </row>
    <row r="957" customFormat="1" ht="32" customHeight="1" spans="1:20">
      <c r="A957" s="19" t="s">
        <v>612</v>
      </c>
      <c r="B957" s="19" t="s">
        <v>888</v>
      </c>
      <c r="C957" s="21" t="s">
        <v>1060</v>
      </c>
      <c r="D957" s="72">
        <v>449.9</v>
      </c>
      <c r="E957" s="72"/>
      <c r="F957" s="72">
        <f t="shared" si="202"/>
        <v>321.8</v>
      </c>
      <c r="G957" s="72"/>
      <c r="H957" s="72"/>
      <c r="I957" s="72"/>
      <c r="J957" s="72"/>
      <c r="K957" s="72"/>
      <c r="L957" s="72"/>
      <c r="M957" s="72"/>
      <c r="N957" s="72">
        <v>224</v>
      </c>
      <c r="O957" s="72">
        <v>97.8</v>
      </c>
      <c r="P957" s="72"/>
      <c r="Q957" s="72">
        <f t="shared" si="203"/>
        <v>771.7</v>
      </c>
      <c r="R957" s="72"/>
      <c r="S957" s="22"/>
      <c r="T957" s="22"/>
    </row>
    <row r="958" customFormat="1" ht="32" customHeight="1" spans="1:20">
      <c r="A958" s="19" t="s">
        <v>612</v>
      </c>
      <c r="B958" s="19" t="s">
        <v>888</v>
      </c>
      <c r="C958" s="21" t="s">
        <v>2122</v>
      </c>
      <c r="D958" s="72">
        <v>76.8</v>
      </c>
      <c r="E958" s="72"/>
      <c r="F958" s="72">
        <f t="shared" si="202"/>
        <v>0</v>
      </c>
      <c r="G958" s="72"/>
      <c r="H958" s="72"/>
      <c r="I958" s="72"/>
      <c r="J958" s="72"/>
      <c r="K958" s="72"/>
      <c r="L958" s="72"/>
      <c r="M958" s="72">
        <v>0</v>
      </c>
      <c r="N958" s="72"/>
      <c r="O958" s="72"/>
      <c r="P958" s="72"/>
      <c r="Q958" s="72">
        <f t="shared" si="203"/>
        <v>76.8</v>
      </c>
      <c r="R958" s="72"/>
      <c r="S958" s="127"/>
      <c r="T958" s="127"/>
    </row>
    <row r="959" customFormat="1" ht="32" customHeight="1" spans="1:20">
      <c r="A959" s="19" t="s">
        <v>695</v>
      </c>
      <c r="B959" s="19" t="s">
        <v>888</v>
      </c>
      <c r="C959" s="148" t="s">
        <v>2142</v>
      </c>
      <c r="D959" s="72">
        <v>17.5</v>
      </c>
      <c r="E959" s="72"/>
      <c r="F959" s="72">
        <f t="shared" si="202"/>
        <v>0</v>
      </c>
      <c r="G959" s="72"/>
      <c r="H959" s="72"/>
      <c r="I959" s="72"/>
      <c r="J959" s="72"/>
      <c r="K959" s="72"/>
      <c r="L959" s="72"/>
      <c r="M959" s="72"/>
      <c r="N959" s="72"/>
      <c r="O959" s="72"/>
      <c r="P959" s="72"/>
      <c r="Q959" s="72">
        <f t="shared" si="203"/>
        <v>17.5</v>
      </c>
      <c r="R959" s="72"/>
      <c r="S959" s="22"/>
      <c r="T959" s="22"/>
    </row>
    <row r="960" customFormat="1" ht="32" customHeight="1" spans="1:20">
      <c r="A960" s="19" t="s">
        <v>705</v>
      </c>
      <c r="B960" s="19" t="s">
        <v>888</v>
      </c>
      <c r="C960" s="21" t="s">
        <v>1687</v>
      </c>
      <c r="D960" s="72"/>
      <c r="E960" s="72"/>
      <c r="F960" s="72">
        <f t="shared" si="202"/>
        <v>10</v>
      </c>
      <c r="G960" s="72"/>
      <c r="H960" s="72"/>
      <c r="I960" s="72"/>
      <c r="J960" s="72"/>
      <c r="K960" s="72"/>
      <c r="L960" s="72"/>
      <c r="M960" s="72"/>
      <c r="N960" s="72"/>
      <c r="O960" s="72">
        <v>10</v>
      </c>
      <c r="P960" s="72"/>
      <c r="Q960" s="72">
        <f t="shared" si="203"/>
        <v>10</v>
      </c>
      <c r="R960" s="72"/>
      <c r="S960" s="22"/>
      <c r="T960" s="22"/>
    </row>
    <row r="961" customFormat="1" ht="32" customHeight="1" spans="1:20">
      <c r="A961" s="19" t="s">
        <v>705</v>
      </c>
      <c r="B961" s="19" t="s">
        <v>888</v>
      </c>
      <c r="C961" s="21" t="s">
        <v>1688</v>
      </c>
      <c r="D961" s="72"/>
      <c r="E961" s="72"/>
      <c r="F961" s="72">
        <f t="shared" si="202"/>
        <v>36</v>
      </c>
      <c r="G961" s="72"/>
      <c r="H961" s="72"/>
      <c r="I961" s="72"/>
      <c r="J961" s="72"/>
      <c r="K961" s="72"/>
      <c r="L961" s="72"/>
      <c r="M961" s="72"/>
      <c r="N961" s="72"/>
      <c r="O961" s="72">
        <v>36</v>
      </c>
      <c r="P961" s="72"/>
      <c r="Q961" s="72">
        <f t="shared" si="203"/>
        <v>36</v>
      </c>
      <c r="R961" s="72"/>
      <c r="S961" s="22"/>
      <c r="T961" s="22"/>
    </row>
    <row r="962" customFormat="1" ht="32" customHeight="1" spans="1:20">
      <c r="A962" s="80" t="s">
        <v>1216</v>
      </c>
      <c r="B962" s="80" t="s">
        <v>1216</v>
      </c>
      <c r="C962" s="81" t="s">
        <v>1697</v>
      </c>
      <c r="D962" s="82">
        <f t="shared" ref="D962:R962" si="204">SUM(D963:D968)</f>
        <v>42</v>
      </c>
      <c r="E962" s="82">
        <f t="shared" si="204"/>
        <v>0</v>
      </c>
      <c r="F962" s="82">
        <f t="shared" si="204"/>
        <v>10.8</v>
      </c>
      <c r="G962" s="82">
        <f t="shared" si="204"/>
        <v>-4.2</v>
      </c>
      <c r="H962" s="82">
        <f t="shared" si="204"/>
        <v>5</v>
      </c>
      <c r="I962" s="82">
        <f t="shared" si="204"/>
        <v>0</v>
      </c>
      <c r="J962" s="82">
        <f t="shared" si="204"/>
        <v>0</v>
      </c>
      <c r="K962" s="82">
        <f t="shared" si="204"/>
        <v>0</v>
      </c>
      <c r="L962" s="82">
        <f t="shared" si="204"/>
        <v>0</v>
      </c>
      <c r="M962" s="82">
        <f t="shared" si="204"/>
        <v>0</v>
      </c>
      <c r="N962" s="82">
        <f t="shared" si="204"/>
        <v>0</v>
      </c>
      <c r="O962" s="82">
        <f t="shared" si="204"/>
        <v>10</v>
      </c>
      <c r="P962" s="82">
        <f t="shared" si="204"/>
        <v>0</v>
      </c>
      <c r="Q962" s="82">
        <f t="shared" si="204"/>
        <v>52.8</v>
      </c>
      <c r="R962" s="82">
        <f t="shared" si="204"/>
        <v>0</v>
      </c>
      <c r="S962" s="97"/>
      <c r="T962" s="97"/>
    </row>
    <row r="963" customFormat="1" ht="32" customHeight="1" spans="1:20">
      <c r="A963" s="19" t="s">
        <v>100</v>
      </c>
      <c r="B963" s="19" t="s">
        <v>890</v>
      </c>
      <c r="C963" s="21" t="s">
        <v>1690</v>
      </c>
      <c r="D963" s="72">
        <v>4.5</v>
      </c>
      <c r="E963" s="72"/>
      <c r="F963" s="72">
        <f t="shared" ref="F963:F968" si="205">SUM(G963:P963)</f>
        <v>-3.77</v>
      </c>
      <c r="G963" s="72">
        <v>-3.77</v>
      </c>
      <c r="H963" s="72"/>
      <c r="I963" s="72"/>
      <c r="J963" s="72"/>
      <c r="K963" s="72"/>
      <c r="L963" s="72"/>
      <c r="M963" s="72"/>
      <c r="N963" s="72"/>
      <c r="O963" s="72"/>
      <c r="P963" s="72"/>
      <c r="Q963" s="72">
        <f t="shared" ref="Q963:Q968" si="206">D963+F963</f>
        <v>0.73</v>
      </c>
      <c r="R963" s="72"/>
      <c r="S963" s="22"/>
      <c r="T963" s="22"/>
    </row>
    <row r="964" customFormat="1" ht="32" customHeight="1" spans="1:20">
      <c r="A964" s="19" t="s">
        <v>102</v>
      </c>
      <c r="B964" s="19" t="s">
        <v>890</v>
      </c>
      <c r="C964" s="21" t="s">
        <v>2143</v>
      </c>
      <c r="D964" s="72">
        <v>10</v>
      </c>
      <c r="E964" s="72"/>
      <c r="F964" s="72">
        <f t="shared" si="205"/>
        <v>0</v>
      </c>
      <c r="G964" s="72"/>
      <c r="H964" s="72"/>
      <c r="I964" s="72"/>
      <c r="J964" s="72"/>
      <c r="K964" s="72"/>
      <c r="L964" s="72"/>
      <c r="M964" s="72"/>
      <c r="N964" s="72"/>
      <c r="O964" s="72"/>
      <c r="P964" s="72"/>
      <c r="Q964" s="72">
        <f t="shared" si="206"/>
        <v>10</v>
      </c>
      <c r="R964" s="72"/>
      <c r="S964" s="22"/>
      <c r="T964" s="22"/>
    </row>
    <row r="965" customFormat="1" ht="32" customHeight="1" spans="1:20">
      <c r="A965" s="19" t="s">
        <v>106</v>
      </c>
      <c r="B965" s="19" t="s">
        <v>890</v>
      </c>
      <c r="C965" s="21" t="s">
        <v>1698</v>
      </c>
      <c r="D965" s="72">
        <v>5</v>
      </c>
      <c r="E965" s="72"/>
      <c r="F965" s="72">
        <f t="shared" si="205"/>
        <v>-0.43</v>
      </c>
      <c r="G965" s="72">
        <v>-0.43</v>
      </c>
      <c r="H965" s="72"/>
      <c r="I965" s="72"/>
      <c r="J965" s="72"/>
      <c r="K965" s="72"/>
      <c r="L965" s="72"/>
      <c r="M965" s="72"/>
      <c r="N965" s="72"/>
      <c r="O965" s="72"/>
      <c r="P965" s="72"/>
      <c r="Q965" s="72">
        <f t="shared" si="206"/>
        <v>4.57</v>
      </c>
      <c r="R965" s="72"/>
      <c r="S965" s="22"/>
      <c r="T965" s="22"/>
    </row>
    <row r="966" customFormat="1" ht="32" customHeight="1" spans="1:20">
      <c r="A966" s="19" t="s">
        <v>106</v>
      </c>
      <c r="B966" s="19" t="s">
        <v>890</v>
      </c>
      <c r="C966" s="21" t="s">
        <v>1357</v>
      </c>
      <c r="D966" s="72">
        <v>22.5</v>
      </c>
      <c r="E966" s="72"/>
      <c r="F966" s="72">
        <f t="shared" si="205"/>
        <v>0</v>
      </c>
      <c r="G966" s="72"/>
      <c r="H966" s="72"/>
      <c r="I966" s="72"/>
      <c r="J966" s="72"/>
      <c r="K966" s="72"/>
      <c r="L966" s="72"/>
      <c r="M966" s="72"/>
      <c r="N966" s="72"/>
      <c r="O966" s="72"/>
      <c r="P966" s="72"/>
      <c r="Q966" s="72">
        <f t="shared" si="206"/>
        <v>22.5</v>
      </c>
      <c r="R966" s="72"/>
      <c r="S966" s="22"/>
      <c r="T966" s="22"/>
    </row>
    <row r="967" customFormat="1" ht="32" customHeight="1" spans="1:20">
      <c r="A967" s="19" t="s">
        <v>106</v>
      </c>
      <c r="B967" s="19" t="s">
        <v>890</v>
      </c>
      <c r="C967" s="114" t="s">
        <v>1272</v>
      </c>
      <c r="D967" s="72"/>
      <c r="E967" s="72"/>
      <c r="F967" s="72">
        <f t="shared" si="205"/>
        <v>5</v>
      </c>
      <c r="G967" s="72"/>
      <c r="H967" s="72">
        <v>5</v>
      </c>
      <c r="I967" s="72"/>
      <c r="J967" s="72"/>
      <c r="K967" s="72"/>
      <c r="L967" s="72"/>
      <c r="M967" s="72"/>
      <c r="N967" s="72"/>
      <c r="O967" s="72"/>
      <c r="P967" s="72"/>
      <c r="Q967" s="72">
        <f t="shared" si="206"/>
        <v>5</v>
      </c>
      <c r="R967" s="72"/>
      <c r="S967" s="119" t="s">
        <v>1273</v>
      </c>
      <c r="T967" s="108"/>
    </row>
    <row r="968" customFormat="1" ht="32" customHeight="1" spans="1:20">
      <c r="A968" s="106" t="s">
        <v>106</v>
      </c>
      <c r="B968" s="87" t="s">
        <v>890</v>
      </c>
      <c r="C968" s="21" t="s">
        <v>1672</v>
      </c>
      <c r="D968" s="72"/>
      <c r="E968" s="72"/>
      <c r="F968" s="72">
        <f t="shared" si="205"/>
        <v>10</v>
      </c>
      <c r="G968" s="72"/>
      <c r="H968" s="72">
        <v>0</v>
      </c>
      <c r="I968" s="72"/>
      <c r="J968" s="72"/>
      <c r="K968" s="72"/>
      <c r="L968" s="72"/>
      <c r="M968" s="72"/>
      <c r="N968" s="72"/>
      <c r="O968" s="72">
        <v>10</v>
      </c>
      <c r="P968" s="72"/>
      <c r="Q968" s="72">
        <f t="shared" si="206"/>
        <v>10</v>
      </c>
      <c r="R968" s="72"/>
      <c r="S968" s="119" t="s">
        <v>1673</v>
      </c>
      <c r="T968" s="22"/>
    </row>
    <row r="969" customFormat="1" ht="32" customHeight="1" spans="1:20">
      <c r="A969" s="80" t="s">
        <v>1216</v>
      </c>
      <c r="B969" s="80" t="s">
        <v>1216</v>
      </c>
      <c r="C969" s="81" t="s">
        <v>1699</v>
      </c>
      <c r="D969" s="82">
        <f t="shared" ref="D969:R969" si="207">SUM(D970:D998)</f>
        <v>414.162</v>
      </c>
      <c r="E969" s="82">
        <f t="shared" si="207"/>
        <v>7</v>
      </c>
      <c r="F969" s="82">
        <f t="shared" si="207"/>
        <v>363.22</v>
      </c>
      <c r="G969" s="82">
        <f t="shared" si="207"/>
        <v>-41.58</v>
      </c>
      <c r="H969" s="82">
        <f t="shared" si="207"/>
        <v>10</v>
      </c>
      <c r="I969" s="82">
        <f t="shared" si="207"/>
        <v>19.7</v>
      </c>
      <c r="J969" s="82">
        <f t="shared" si="207"/>
        <v>165</v>
      </c>
      <c r="K969" s="82">
        <f t="shared" si="207"/>
        <v>12</v>
      </c>
      <c r="L969" s="82">
        <f t="shared" si="207"/>
        <v>0</v>
      </c>
      <c r="M969" s="82">
        <f t="shared" si="207"/>
        <v>0</v>
      </c>
      <c r="N969" s="82">
        <f t="shared" si="207"/>
        <v>40</v>
      </c>
      <c r="O969" s="82">
        <f t="shared" si="207"/>
        <v>158.1</v>
      </c>
      <c r="P969" s="82">
        <f t="shared" si="207"/>
        <v>0</v>
      </c>
      <c r="Q969" s="82">
        <f t="shared" si="207"/>
        <v>777.382</v>
      </c>
      <c r="R969" s="82">
        <f t="shared" si="207"/>
        <v>40</v>
      </c>
      <c r="S969" s="97"/>
      <c r="T969" s="97"/>
    </row>
    <row r="970" customFormat="1" ht="32" customHeight="1" spans="1:20">
      <c r="A970" s="19" t="s">
        <v>52</v>
      </c>
      <c r="B970" s="19" t="s">
        <v>892</v>
      </c>
      <c r="C970" s="21" t="s">
        <v>1242</v>
      </c>
      <c r="D970" s="72">
        <v>5</v>
      </c>
      <c r="E970" s="72"/>
      <c r="F970" s="72">
        <f t="shared" ref="F970:F998" si="208">SUM(G970:P970)</f>
        <v>-2</v>
      </c>
      <c r="G970" s="72">
        <v>-2</v>
      </c>
      <c r="H970" s="72"/>
      <c r="I970" s="72"/>
      <c r="J970" s="72"/>
      <c r="K970" s="72"/>
      <c r="L970" s="72"/>
      <c r="M970" s="72"/>
      <c r="N970" s="72"/>
      <c r="O970" s="72"/>
      <c r="P970" s="72"/>
      <c r="Q970" s="72">
        <f t="shared" ref="Q970:Q998" si="209">D970+F970</f>
        <v>3</v>
      </c>
      <c r="R970" s="72"/>
      <c r="S970" s="22"/>
      <c r="T970" s="22"/>
    </row>
    <row r="971" customFormat="1" ht="32" customHeight="1" spans="1:20">
      <c r="A971" s="19" t="s">
        <v>66</v>
      </c>
      <c r="B971" s="19" t="s">
        <v>892</v>
      </c>
      <c r="C971" s="21" t="s">
        <v>1282</v>
      </c>
      <c r="D971" s="72">
        <v>6</v>
      </c>
      <c r="E971" s="72"/>
      <c r="F971" s="72">
        <f t="shared" si="208"/>
        <v>0</v>
      </c>
      <c r="G971" s="72"/>
      <c r="H971" s="72"/>
      <c r="I971" s="72"/>
      <c r="J971" s="72"/>
      <c r="K971" s="72"/>
      <c r="L971" s="72"/>
      <c r="M971" s="72"/>
      <c r="N971" s="72"/>
      <c r="O971" s="72"/>
      <c r="P971" s="72"/>
      <c r="Q971" s="72">
        <f t="shared" si="209"/>
        <v>6</v>
      </c>
      <c r="R971" s="72"/>
      <c r="S971" s="22"/>
      <c r="T971" s="22"/>
    </row>
    <row r="972" customFormat="1" ht="32" customHeight="1" spans="1:20">
      <c r="A972" s="19" t="s">
        <v>66</v>
      </c>
      <c r="B972" s="19" t="s">
        <v>892</v>
      </c>
      <c r="C972" s="21" t="s">
        <v>1681</v>
      </c>
      <c r="D972" s="72">
        <v>2.16</v>
      </c>
      <c r="E972" s="72"/>
      <c r="F972" s="72">
        <f t="shared" si="208"/>
        <v>0</v>
      </c>
      <c r="G972" s="72"/>
      <c r="H972" s="72"/>
      <c r="I972" s="72"/>
      <c r="J972" s="72"/>
      <c r="K972" s="72"/>
      <c r="L972" s="72"/>
      <c r="M972" s="72"/>
      <c r="N972" s="72"/>
      <c r="O972" s="72"/>
      <c r="P972" s="72"/>
      <c r="Q972" s="72">
        <f t="shared" si="209"/>
        <v>2.16</v>
      </c>
      <c r="R972" s="72"/>
      <c r="S972" s="22"/>
      <c r="T972" s="22"/>
    </row>
    <row r="973" customFormat="1" ht="32" customHeight="1" spans="1:20">
      <c r="A973" s="19" t="s">
        <v>66</v>
      </c>
      <c r="B973" s="19" t="s">
        <v>892</v>
      </c>
      <c r="C973" s="21" t="s">
        <v>1675</v>
      </c>
      <c r="D973" s="72">
        <v>2.7</v>
      </c>
      <c r="E973" s="72"/>
      <c r="F973" s="72">
        <f t="shared" si="208"/>
        <v>-1</v>
      </c>
      <c r="G973" s="72">
        <v>-1</v>
      </c>
      <c r="H973" s="72"/>
      <c r="I973" s="72"/>
      <c r="J973" s="72"/>
      <c r="K973" s="72"/>
      <c r="L973" s="72"/>
      <c r="M973" s="72"/>
      <c r="N973" s="72"/>
      <c r="O973" s="72"/>
      <c r="P973" s="72"/>
      <c r="Q973" s="72">
        <f t="shared" si="209"/>
        <v>1.7</v>
      </c>
      <c r="R973" s="72"/>
      <c r="S973" s="22"/>
      <c r="T973" s="22"/>
    </row>
    <row r="974" customFormat="1" ht="32" customHeight="1" spans="1:20">
      <c r="A974" s="19" t="s">
        <v>66</v>
      </c>
      <c r="B974" s="19" t="s">
        <v>892</v>
      </c>
      <c r="C974" s="21" t="s">
        <v>1286</v>
      </c>
      <c r="D974" s="72">
        <v>4.5</v>
      </c>
      <c r="E974" s="72"/>
      <c r="F974" s="72">
        <f t="shared" si="208"/>
        <v>-2.2</v>
      </c>
      <c r="G974" s="72">
        <v>-2.2</v>
      </c>
      <c r="H974" s="72"/>
      <c r="I974" s="72"/>
      <c r="J974" s="72"/>
      <c r="K974" s="72"/>
      <c r="L974" s="72"/>
      <c r="M974" s="72"/>
      <c r="N974" s="72"/>
      <c r="O974" s="72"/>
      <c r="P974" s="72"/>
      <c r="Q974" s="72">
        <f t="shared" si="209"/>
        <v>2.3</v>
      </c>
      <c r="R974" s="72"/>
      <c r="S974" s="22"/>
      <c r="T974" s="22"/>
    </row>
    <row r="975" customFormat="1" ht="32" customHeight="1" spans="1:20">
      <c r="A975" s="19" t="s">
        <v>66</v>
      </c>
      <c r="B975" s="19" t="s">
        <v>892</v>
      </c>
      <c r="C975" s="21" t="s">
        <v>2144</v>
      </c>
      <c r="D975" s="72">
        <v>55.84</v>
      </c>
      <c r="E975" s="72"/>
      <c r="F975" s="72">
        <f t="shared" si="208"/>
        <v>0</v>
      </c>
      <c r="G975" s="72"/>
      <c r="H975" s="72"/>
      <c r="I975" s="72"/>
      <c r="J975" s="72"/>
      <c r="K975" s="72"/>
      <c r="L975" s="72"/>
      <c r="M975" s="72"/>
      <c r="N975" s="72"/>
      <c r="O975" s="72"/>
      <c r="P975" s="72"/>
      <c r="Q975" s="72">
        <f t="shared" si="209"/>
        <v>55.84</v>
      </c>
      <c r="R975" s="72"/>
      <c r="S975" s="22"/>
      <c r="T975" s="22"/>
    </row>
    <row r="976" customFormat="1" ht="32" customHeight="1" spans="1:20">
      <c r="A976" s="19" t="s">
        <v>66</v>
      </c>
      <c r="B976" s="19" t="s">
        <v>892</v>
      </c>
      <c r="C976" s="21" t="s">
        <v>1682</v>
      </c>
      <c r="D976" s="72">
        <v>4.8</v>
      </c>
      <c r="E976" s="72"/>
      <c r="F976" s="72">
        <f t="shared" si="208"/>
        <v>-2</v>
      </c>
      <c r="G976" s="72">
        <v>-2</v>
      </c>
      <c r="H976" s="72"/>
      <c r="I976" s="72"/>
      <c r="J976" s="72"/>
      <c r="K976" s="72"/>
      <c r="L976" s="72"/>
      <c r="M976" s="72"/>
      <c r="N976" s="72"/>
      <c r="O976" s="72"/>
      <c r="P976" s="72"/>
      <c r="Q976" s="72">
        <f t="shared" si="209"/>
        <v>2.8</v>
      </c>
      <c r="R976" s="72"/>
      <c r="S976" s="22"/>
      <c r="T976" s="22"/>
    </row>
    <row r="977" customFormat="1" ht="32" customHeight="1" spans="1:20">
      <c r="A977" s="87" t="s">
        <v>66</v>
      </c>
      <c r="B977" s="87" t="s">
        <v>892</v>
      </c>
      <c r="C977" s="114" t="s">
        <v>1272</v>
      </c>
      <c r="D977" s="72"/>
      <c r="E977" s="72"/>
      <c r="F977" s="72">
        <f t="shared" si="208"/>
        <v>10</v>
      </c>
      <c r="G977" s="72"/>
      <c r="H977" s="72">
        <v>10</v>
      </c>
      <c r="I977" s="72"/>
      <c r="J977" s="72"/>
      <c r="K977" s="72"/>
      <c r="L977" s="72"/>
      <c r="M977" s="72"/>
      <c r="N977" s="72"/>
      <c r="O977" s="72"/>
      <c r="P977" s="72"/>
      <c r="Q977" s="72">
        <f t="shared" si="209"/>
        <v>10</v>
      </c>
      <c r="R977" s="72"/>
      <c r="S977" s="119" t="s">
        <v>1273</v>
      </c>
      <c r="T977" s="108"/>
    </row>
    <row r="978" customFormat="1" ht="32" customHeight="1" spans="1:20">
      <c r="A978" s="19" t="s">
        <v>66</v>
      </c>
      <c r="B978" s="19" t="s">
        <v>892</v>
      </c>
      <c r="C978" s="21" t="s">
        <v>1292</v>
      </c>
      <c r="D978" s="72">
        <v>8.802</v>
      </c>
      <c r="E978" s="72"/>
      <c r="F978" s="72">
        <f t="shared" si="208"/>
        <v>-3.5</v>
      </c>
      <c r="G978" s="72">
        <v>-3.5</v>
      </c>
      <c r="H978" s="72"/>
      <c r="I978" s="72"/>
      <c r="J978" s="72"/>
      <c r="K978" s="72"/>
      <c r="L978" s="72"/>
      <c r="M978" s="72"/>
      <c r="N978" s="72"/>
      <c r="O978" s="72"/>
      <c r="P978" s="72"/>
      <c r="Q978" s="72">
        <f t="shared" si="209"/>
        <v>5.302</v>
      </c>
      <c r="R978" s="72"/>
      <c r="S978" s="22"/>
      <c r="T978" s="22"/>
    </row>
    <row r="979" customFormat="1" ht="32" customHeight="1" spans="1:20">
      <c r="A979" s="19" t="s">
        <v>66</v>
      </c>
      <c r="B979" s="19" t="s">
        <v>892</v>
      </c>
      <c r="C979" s="21" t="s">
        <v>1700</v>
      </c>
      <c r="D979" s="72"/>
      <c r="E979" s="72"/>
      <c r="F979" s="72">
        <f t="shared" si="208"/>
        <v>165</v>
      </c>
      <c r="G979" s="72"/>
      <c r="H979" s="72"/>
      <c r="I979" s="72"/>
      <c r="J979" s="72">
        <v>165</v>
      </c>
      <c r="K979" s="72"/>
      <c r="L979" s="72"/>
      <c r="M979" s="72"/>
      <c r="N979" s="72"/>
      <c r="O979" s="72"/>
      <c r="P979" s="72"/>
      <c r="Q979" s="72">
        <f t="shared" si="209"/>
        <v>165</v>
      </c>
      <c r="R979" s="72"/>
      <c r="S979" s="119"/>
      <c r="T979" s="108"/>
    </row>
    <row r="980" customFormat="1" ht="32" customHeight="1" spans="1:20">
      <c r="A980" s="19" t="s">
        <v>66</v>
      </c>
      <c r="B980" s="19" t="s">
        <v>892</v>
      </c>
      <c r="C980" s="21" t="s">
        <v>1243</v>
      </c>
      <c r="D980" s="72">
        <v>20</v>
      </c>
      <c r="E980" s="72"/>
      <c r="F980" s="72">
        <f t="shared" si="208"/>
        <v>-17</v>
      </c>
      <c r="G980" s="72">
        <v>-17</v>
      </c>
      <c r="H980" s="72"/>
      <c r="I980" s="72"/>
      <c r="J980" s="72"/>
      <c r="K980" s="72"/>
      <c r="L980" s="72"/>
      <c r="M980" s="72"/>
      <c r="N980" s="72"/>
      <c r="O980" s="72"/>
      <c r="P980" s="72"/>
      <c r="Q980" s="72">
        <f t="shared" si="209"/>
        <v>3</v>
      </c>
      <c r="R980" s="72"/>
      <c r="S980" s="108"/>
      <c r="T980" s="108"/>
    </row>
    <row r="981" customFormat="1" ht="32" customHeight="1" spans="1:20">
      <c r="A981" s="19" t="s">
        <v>66</v>
      </c>
      <c r="B981" s="19" t="s">
        <v>892</v>
      </c>
      <c r="C981" s="21" t="s">
        <v>1676</v>
      </c>
      <c r="D981" s="72">
        <v>30</v>
      </c>
      <c r="E981" s="72"/>
      <c r="F981" s="72">
        <f t="shared" si="208"/>
        <v>-2.38</v>
      </c>
      <c r="G981" s="72">
        <v>-2.38</v>
      </c>
      <c r="H981" s="72"/>
      <c r="I981" s="72"/>
      <c r="J981" s="72"/>
      <c r="K981" s="72"/>
      <c r="L981" s="72"/>
      <c r="M981" s="72"/>
      <c r="N981" s="72"/>
      <c r="O981" s="72"/>
      <c r="P981" s="72"/>
      <c r="Q981" s="72">
        <f t="shared" si="209"/>
        <v>27.62</v>
      </c>
      <c r="R981" s="72"/>
      <c r="S981" s="22"/>
      <c r="T981" s="22"/>
    </row>
    <row r="982" customFormat="1" ht="32" customHeight="1" spans="1:20">
      <c r="A982" s="19" t="s">
        <v>66</v>
      </c>
      <c r="B982" s="19" t="s">
        <v>892</v>
      </c>
      <c r="C982" s="21" t="s">
        <v>1424</v>
      </c>
      <c r="D982" s="72">
        <v>10</v>
      </c>
      <c r="E982" s="72"/>
      <c r="F982" s="72">
        <f t="shared" si="208"/>
        <v>0</v>
      </c>
      <c r="G982" s="72"/>
      <c r="H982" s="72"/>
      <c r="I982" s="72"/>
      <c r="J982" s="72"/>
      <c r="K982" s="72"/>
      <c r="L982" s="72"/>
      <c r="M982" s="72"/>
      <c r="N982" s="72"/>
      <c r="O982" s="72"/>
      <c r="P982" s="72"/>
      <c r="Q982" s="72">
        <f t="shared" si="209"/>
        <v>10</v>
      </c>
      <c r="R982" s="72"/>
      <c r="S982" s="108"/>
      <c r="T982" s="108"/>
    </row>
    <row r="983" customFormat="1" ht="32" customHeight="1" spans="1:20">
      <c r="A983" s="19" t="s">
        <v>100</v>
      </c>
      <c r="B983" s="19" t="s">
        <v>892</v>
      </c>
      <c r="C983" s="21" t="s">
        <v>1690</v>
      </c>
      <c r="D983" s="72">
        <v>3</v>
      </c>
      <c r="E983" s="72"/>
      <c r="F983" s="72">
        <f t="shared" si="208"/>
        <v>-1</v>
      </c>
      <c r="G983" s="72">
        <v>-1</v>
      </c>
      <c r="H983" s="72"/>
      <c r="I983" s="72"/>
      <c r="J983" s="72"/>
      <c r="K983" s="72"/>
      <c r="L983" s="72"/>
      <c r="M983" s="72"/>
      <c r="N983" s="72"/>
      <c r="O983" s="72"/>
      <c r="P983" s="72"/>
      <c r="Q983" s="72">
        <f t="shared" si="209"/>
        <v>2</v>
      </c>
      <c r="R983" s="72"/>
      <c r="S983" s="22"/>
      <c r="T983" s="22"/>
    </row>
    <row r="984" customFormat="1" ht="32" customHeight="1" spans="1:20">
      <c r="A984" s="19" t="s">
        <v>106</v>
      </c>
      <c r="B984" s="19" t="s">
        <v>892</v>
      </c>
      <c r="C984" s="21" t="s">
        <v>1357</v>
      </c>
      <c r="D984" s="72">
        <v>15</v>
      </c>
      <c r="E984" s="72"/>
      <c r="F984" s="72">
        <f t="shared" si="208"/>
        <v>-3.5</v>
      </c>
      <c r="G984" s="72">
        <v>-3.5</v>
      </c>
      <c r="H984" s="72"/>
      <c r="I984" s="72"/>
      <c r="J984" s="72"/>
      <c r="K984" s="72"/>
      <c r="L984" s="72"/>
      <c r="M984" s="72"/>
      <c r="N984" s="72"/>
      <c r="O984" s="72"/>
      <c r="P984" s="72"/>
      <c r="Q984" s="72">
        <f t="shared" si="209"/>
        <v>11.5</v>
      </c>
      <c r="R984" s="72"/>
      <c r="S984" s="22"/>
      <c r="T984" s="22"/>
    </row>
    <row r="985" customFormat="1" ht="32" customHeight="1" spans="1:20">
      <c r="A985" s="19" t="s">
        <v>462</v>
      </c>
      <c r="B985" s="19" t="s">
        <v>892</v>
      </c>
      <c r="C985" s="21" t="s">
        <v>1513</v>
      </c>
      <c r="D985" s="72"/>
      <c r="E985" s="72"/>
      <c r="F985" s="72">
        <f t="shared" si="208"/>
        <v>19.7</v>
      </c>
      <c r="G985" s="72"/>
      <c r="H985" s="72"/>
      <c r="I985" s="72">
        <v>19.7</v>
      </c>
      <c r="J985" s="72"/>
      <c r="K985" s="72"/>
      <c r="L985" s="72"/>
      <c r="M985" s="72"/>
      <c r="N985" s="72"/>
      <c r="O985" s="72"/>
      <c r="P985" s="72"/>
      <c r="Q985" s="72">
        <f t="shared" si="209"/>
        <v>19.7</v>
      </c>
      <c r="R985" s="72"/>
      <c r="S985" s="22"/>
      <c r="T985" s="22"/>
    </row>
    <row r="986" s="59" customFormat="1" ht="32" customHeight="1" spans="1:20">
      <c r="A986" s="19" t="s">
        <v>531</v>
      </c>
      <c r="B986" s="19" t="s">
        <v>892</v>
      </c>
      <c r="C986" s="21" t="s">
        <v>1282</v>
      </c>
      <c r="D986" s="72">
        <v>2.8</v>
      </c>
      <c r="E986" s="72"/>
      <c r="F986" s="72">
        <f t="shared" si="208"/>
        <v>0</v>
      </c>
      <c r="G986" s="72"/>
      <c r="H986" s="72"/>
      <c r="I986" s="72"/>
      <c r="J986" s="72"/>
      <c r="K986" s="72"/>
      <c r="L986" s="72"/>
      <c r="M986" s="72"/>
      <c r="N986" s="72"/>
      <c r="O986" s="72"/>
      <c r="P986" s="72"/>
      <c r="Q986" s="72">
        <f t="shared" si="209"/>
        <v>2.8</v>
      </c>
      <c r="R986" s="72"/>
      <c r="S986" s="22"/>
      <c r="T986" s="22"/>
    </row>
    <row r="987" customFormat="1" ht="32" customHeight="1" spans="1:20">
      <c r="A987" s="19" t="s">
        <v>531</v>
      </c>
      <c r="B987" s="19" t="s">
        <v>892</v>
      </c>
      <c r="C987" s="21" t="s">
        <v>2097</v>
      </c>
      <c r="D987" s="72">
        <v>67.5</v>
      </c>
      <c r="E987" s="72"/>
      <c r="F987" s="72">
        <f t="shared" si="208"/>
        <v>0</v>
      </c>
      <c r="G987" s="72"/>
      <c r="H987" s="72"/>
      <c r="I987" s="72"/>
      <c r="J987" s="72"/>
      <c r="K987" s="72"/>
      <c r="L987" s="72"/>
      <c r="M987" s="72"/>
      <c r="N987" s="72"/>
      <c r="O987" s="72"/>
      <c r="P987" s="72"/>
      <c r="Q987" s="72">
        <f t="shared" si="209"/>
        <v>67.5</v>
      </c>
      <c r="R987" s="72"/>
      <c r="S987" s="22"/>
      <c r="T987" s="22"/>
    </row>
    <row r="988" customFormat="1" ht="32" customHeight="1" spans="1:20">
      <c r="A988" s="19" t="s">
        <v>547</v>
      </c>
      <c r="B988" s="19" t="s">
        <v>892</v>
      </c>
      <c r="C988" s="21" t="s">
        <v>1606</v>
      </c>
      <c r="D988" s="72">
        <v>23.5</v>
      </c>
      <c r="E988" s="72"/>
      <c r="F988" s="72">
        <f t="shared" si="208"/>
        <v>0</v>
      </c>
      <c r="G988" s="72"/>
      <c r="H988" s="72"/>
      <c r="I988" s="72"/>
      <c r="J988" s="72"/>
      <c r="K988" s="72"/>
      <c r="L988" s="72"/>
      <c r="M988" s="72"/>
      <c r="N988" s="72"/>
      <c r="O988" s="72"/>
      <c r="P988" s="72"/>
      <c r="Q988" s="72">
        <f t="shared" si="209"/>
        <v>23.5</v>
      </c>
      <c r="R988" s="72"/>
      <c r="S988" s="127"/>
      <c r="T988" s="127"/>
    </row>
    <row r="989" customFormat="1" ht="32" customHeight="1" spans="1:20">
      <c r="A989" s="19" t="s">
        <v>563</v>
      </c>
      <c r="B989" s="19" t="s">
        <v>892</v>
      </c>
      <c r="C989" s="115" t="s">
        <v>1663</v>
      </c>
      <c r="D989" s="72"/>
      <c r="E989" s="72"/>
      <c r="F989" s="72">
        <f t="shared" si="208"/>
        <v>2</v>
      </c>
      <c r="G989" s="72"/>
      <c r="H989" s="72"/>
      <c r="I989" s="72"/>
      <c r="J989" s="72"/>
      <c r="K989" s="72">
        <v>2</v>
      </c>
      <c r="L989" s="72"/>
      <c r="M989" s="72"/>
      <c r="N989" s="72"/>
      <c r="O989" s="72"/>
      <c r="P989" s="72"/>
      <c r="Q989" s="72">
        <f t="shared" si="209"/>
        <v>2</v>
      </c>
      <c r="R989" s="72"/>
      <c r="S989" s="22" t="s">
        <v>1664</v>
      </c>
      <c r="T989" s="22"/>
    </row>
    <row r="990" customFormat="1" ht="32" customHeight="1" spans="1:20">
      <c r="A990" s="19" t="s">
        <v>563</v>
      </c>
      <c r="B990" s="19" t="s">
        <v>892</v>
      </c>
      <c r="C990" s="115" t="s">
        <v>1677</v>
      </c>
      <c r="D990" s="72"/>
      <c r="E990" s="72"/>
      <c r="F990" s="72">
        <f t="shared" si="208"/>
        <v>10</v>
      </c>
      <c r="G990" s="72"/>
      <c r="H990" s="72"/>
      <c r="I990" s="72"/>
      <c r="J990" s="72"/>
      <c r="K990" s="72">
        <v>10</v>
      </c>
      <c r="L990" s="72"/>
      <c r="M990" s="72"/>
      <c r="N990" s="72"/>
      <c r="O990" s="72"/>
      <c r="P990" s="72"/>
      <c r="Q990" s="72">
        <f t="shared" si="209"/>
        <v>10</v>
      </c>
      <c r="R990" s="72"/>
      <c r="S990" s="22" t="s">
        <v>1678</v>
      </c>
      <c r="T990" s="22"/>
    </row>
    <row r="991" customFormat="1" ht="32" customHeight="1" spans="1:20">
      <c r="A991" s="19" t="s">
        <v>2121</v>
      </c>
      <c r="B991" s="19" t="s">
        <v>892</v>
      </c>
      <c r="C991" s="21" t="s">
        <v>1665</v>
      </c>
      <c r="D991" s="72">
        <v>0</v>
      </c>
      <c r="E991" s="72"/>
      <c r="F991" s="72">
        <f t="shared" si="208"/>
        <v>5</v>
      </c>
      <c r="G991" s="72"/>
      <c r="H991" s="72"/>
      <c r="I991" s="72"/>
      <c r="J991" s="72"/>
      <c r="K991" s="72"/>
      <c r="L991" s="72"/>
      <c r="M991" s="72"/>
      <c r="N991" s="72"/>
      <c r="O991" s="72">
        <v>5</v>
      </c>
      <c r="P991" s="72"/>
      <c r="Q991" s="72">
        <f t="shared" si="209"/>
        <v>5</v>
      </c>
      <c r="R991" s="72"/>
      <c r="S991" s="147"/>
      <c r="T991" s="147"/>
    </row>
    <row r="992" customFormat="1" ht="32" customHeight="1" spans="1:20">
      <c r="A992" s="19" t="s">
        <v>606</v>
      </c>
      <c r="B992" s="19" t="s">
        <v>892</v>
      </c>
      <c r="C992" s="21" t="s">
        <v>1416</v>
      </c>
      <c r="D992" s="72">
        <v>0</v>
      </c>
      <c r="E992" s="72"/>
      <c r="F992" s="72">
        <f t="shared" si="208"/>
        <v>117.5</v>
      </c>
      <c r="G992" s="72"/>
      <c r="H992" s="72"/>
      <c r="I992" s="72"/>
      <c r="J992" s="72"/>
      <c r="K992" s="72"/>
      <c r="L992" s="72"/>
      <c r="M992" s="72"/>
      <c r="N992" s="72"/>
      <c r="O992" s="72">
        <v>117.5</v>
      </c>
      <c r="P992" s="72"/>
      <c r="Q992" s="72">
        <f t="shared" si="209"/>
        <v>117.5</v>
      </c>
      <c r="R992" s="72"/>
      <c r="S992" s="147"/>
      <c r="T992" s="147"/>
    </row>
    <row r="993" customFormat="1" ht="32" customHeight="1" spans="1:20">
      <c r="A993" s="19" t="s">
        <v>612</v>
      </c>
      <c r="B993" s="19" t="s">
        <v>892</v>
      </c>
      <c r="C993" s="21" t="s">
        <v>1060</v>
      </c>
      <c r="D993" s="72">
        <v>102.16</v>
      </c>
      <c r="E993" s="72"/>
      <c r="F993" s="72">
        <f t="shared" si="208"/>
        <v>35.6</v>
      </c>
      <c r="G993" s="72"/>
      <c r="H993" s="72"/>
      <c r="I993" s="72"/>
      <c r="J993" s="72"/>
      <c r="K993" s="72"/>
      <c r="L993" s="72"/>
      <c r="M993" s="72"/>
      <c r="N993" s="72"/>
      <c r="O993" s="72">
        <v>35.6</v>
      </c>
      <c r="P993" s="72"/>
      <c r="Q993" s="72">
        <f t="shared" si="209"/>
        <v>137.76</v>
      </c>
      <c r="R993" s="72"/>
      <c r="S993" s="22"/>
      <c r="T993" s="22"/>
    </row>
    <row r="994" customFormat="1" ht="32" customHeight="1" spans="1:20">
      <c r="A994" s="19" t="s">
        <v>612</v>
      </c>
      <c r="B994" s="19" t="s">
        <v>892</v>
      </c>
      <c r="C994" s="21" t="s">
        <v>2122</v>
      </c>
      <c r="D994" s="72">
        <v>14.4</v>
      </c>
      <c r="E994" s="72"/>
      <c r="F994" s="72">
        <f t="shared" si="208"/>
        <v>0</v>
      </c>
      <c r="G994" s="72"/>
      <c r="H994" s="72"/>
      <c r="I994" s="72"/>
      <c r="J994" s="72"/>
      <c r="K994" s="72"/>
      <c r="L994" s="72"/>
      <c r="M994" s="72">
        <v>0</v>
      </c>
      <c r="N994" s="72"/>
      <c r="O994" s="72"/>
      <c r="P994" s="72"/>
      <c r="Q994" s="72">
        <f t="shared" si="209"/>
        <v>14.4</v>
      </c>
      <c r="R994" s="72"/>
      <c r="S994" s="127"/>
      <c r="T994" s="127"/>
    </row>
    <row r="995" customFormat="1" ht="32" customHeight="1" spans="1:20">
      <c r="A995" s="19" t="s">
        <v>695</v>
      </c>
      <c r="B995" s="19" t="s">
        <v>892</v>
      </c>
      <c r="C995" s="21" t="s">
        <v>2145</v>
      </c>
      <c r="D995" s="72">
        <v>17.5</v>
      </c>
      <c r="E995" s="72"/>
      <c r="F995" s="72">
        <f t="shared" si="208"/>
        <v>0</v>
      </c>
      <c r="G995" s="72"/>
      <c r="H995" s="72"/>
      <c r="I995" s="72"/>
      <c r="J995" s="72"/>
      <c r="K995" s="72"/>
      <c r="L995" s="72"/>
      <c r="M995" s="72"/>
      <c r="N995" s="72"/>
      <c r="O995" s="72"/>
      <c r="P995" s="72"/>
      <c r="Q995" s="72">
        <f t="shared" si="209"/>
        <v>17.5</v>
      </c>
      <c r="R995" s="72"/>
      <c r="S995" s="22"/>
      <c r="T995" s="22"/>
    </row>
    <row r="996" customFormat="1" ht="32" customHeight="1" spans="1:20">
      <c r="A996" s="19" t="s">
        <v>728</v>
      </c>
      <c r="B996" s="19" t="s">
        <v>892</v>
      </c>
      <c r="C996" s="21" t="s">
        <v>2124</v>
      </c>
      <c r="D996" s="72">
        <v>1.5</v>
      </c>
      <c r="E996" s="72"/>
      <c r="F996" s="72">
        <f t="shared" si="208"/>
        <v>0</v>
      </c>
      <c r="G996" s="72"/>
      <c r="H996" s="72"/>
      <c r="I996" s="72"/>
      <c r="J996" s="72"/>
      <c r="K996" s="72"/>
      <c r="L996" s="72"/>
      <c r="M996" s="72"/>
      <c r="N996" s="72"/>
      <c r="O996" s="72"/>
      <c r="P996" s="72"/>
      <c r="Q996" s="72">
        <f t="shared" si="209"/>
        <v>1.5</v>
      </c>
      <c r="R996" s="72"/>
      <c r="S996" s="127"/>
      <c r="T996" s="127"/>
    </row>
    <row r="997" customFormat="1" ht="32" customHeight="1" spans="1:20">
      <c r="A997" s="19" t="s">
        <v>728</v>
      </c>
      <c r="B997" s="19" t="s">
        <v>892</v>
      </c>
      <c r="C997" s="21" t="s">
        <v>1701</v>
      </c>
      <c r="D997" s="72">
        <v>7</v>
      </c>
      <c r="E997" s="72">
        <v>7</v>
      </c>
      <c r="F997" s="72">
        <f t="shared" si="208"/>
        <v>33</v>
      </c>
      <c r="G997" s="72">
        <v>-7</v>
      </c>
      <c r="H997" s="72"/>
      <c r="I997" s="72"/>
      <c r="J997" s="72"/>
      <c r="K997" s="72"/>
      <c r="L997" s="72"/>
      <c r="M997" s="72"/>
      <c r="N997" s="72">
        <v>40</v>
      </c>
      <c r="O997" s="72"/>
      <c r="P997" s="72"/>
      <c r="Q997" s="72">
        <f t="shared" si="209"/>
        <v>40</v>
      </c>
      <c r="R997" s="72">
        <v>40</v>
      </c>
      <c r="S997" s="127"/>
      <c r="T997" s="127"/>
    </row>
    <row r="998" customFormat="1" ht="32" customHeight="1" spans="1:20">
      <c r="A998" s="19" t="s">
        <v>728</v>
      </c>
      <c r="B998" s="19" t="s">
        <v>892</v>
      </c>
      <c r="C998" s="21" t="s">
        <v>2146</v>
      </c>
      <c r="D998" s="72">
        <v>10</v>
      </c>
      <c r="E998" s="72"/>
      <c r="F998" s="72">
        <f t="shared" si="208"/>
        <v>0</v>
      </c>
      <c r="G998" s="72"/>
      <c r="H998" s="72"/>
      <c r="I998" s="72"/>
      <c r="J998" s="72"/>
      <c r="K998" s="72"/>
      <c r="L998" s="72"/>
      <c r="M998" s="72"/>
      <c r="N998" s="72"/>
      <c r="O998" s="72"/>
      <c r="P998" s="72"/>
      <c r="Q998" s="72">
        <f t="shared" si="209"/>
        <v>10</v>
      </c>
      <c r="R998" s="72"/>
      <c r="S998" s="22"/>
      <c r="T998" s="22"/>
    </row>
    <row r="999" customFormat="1" ht="32" customHeight="1" spans="1:20">
      <c r="A999" s="77" t="s">
        <v>1216</v>
      </c>
      <c r="B999" s="77" t="s">
        <v>1216</v>
      </c>
      <c r="C999" s="78" t="s">
        <v>1252</v>
      </c>
      <c r="D999" s="79">
        <f t="shared" ref="D999:R999" si="210">SUM(D1000:D1046)</f>
        <v>14467</v>
      </c>
      <c r="E999" s="79">
        <f t="shared" si="210"/>
        <v>24</v>
      </c>
      <c r="F999" s="79">
        <f t="shared" si="210"/>
        <v>11348.1042</v>
      </c>
      <c r="G999" s="79">
        <f t="shared" si="210"/>
        <v>0</v>
      </c>
      <c r="H999" s="79">
        <f t="shared" si="210"/>
        <v>29.04</v>
      </c>
      <c r="I999" s="79">
        <f t="shared" si="210"/>
        <v>0</v>
      </c>
      <c r="J999" s="79">
        <f t="shared" si="210"/>
        <v>0</v>
      </c>
      <c r="K999" s="79">
        <f t="shared" si="210"/>
        <v>15650.051</v>
      </c>
      <c r="L999" s="79">
        <f t="shared" si="210"/>
        <v>0</v>
      </c>
      <c r="M999" s="79">
        <f t="shared" si="210"/>
        <v>-4550</v>
      </c>
      <c r="N999" s="79">
        <f t="shared" si="210"/>
        <v>620</v>
      </c>
      <c r="O999" s="79">
        <f t="shared" si="210"/>
        <v>-400.9868</v>
      </c>
      <c r="P999" s="79">
        <f t="shared" si="210"/>
        <v>0</v>
      </c>
      <c r="Q999" s="79">
        <f t="shared" si="210"/>
        <v>25815.1042</v>
      </c>
      <c r="R999" s="79">
        <f t="shared" si="210"/>
        <v>24</v>
      </c>
      <c r="S999" s="96"/>
      <c r="T999" s="96"/>
    </row>
    <row r="1000" customFormat="1" ht="32" customHeight="1" spans="1:20">
      <c r="A1000" s="19" t="s">
        <v>110</v>
      </c>
      <c r="B1000" s="19" t="s">
        <v>894</v>
      </c>
      <c r="C1000" s="21" t="s">
        <v>1702</v>
      </c>
      <c r="D1000" s="72">
        <v>1550</v>
      </c>
      <c r="E1000" s="72"/>
      <c r="F1000" s="72">
        <f t="shared" ref="F1000:F1051" si="211">SUM(G1000:P1000)</f>
        <v>50</v>
      </c>
      <c r="G1000" s="72"/>
      <c r="H1000" s="72"/>
      <c r="I1000" s="72"/>
      <c r="J1000" s="72"/>
      <c r="K1000" s="72"/>
      <c r="L1000" s="72"/>
      <c r="M1000" s="72"/>
      <c r="N1000" s="72"/>
      <c r="O1000" s="72">
        <v>50</v>
      </c>
      <c r="P1000" s="72"/>
      <c r="Q1000" s="72">
        <f t="shared" ref="Q1000:Q1063" si="212">D1000+F1000</f>
        <v>1600</v>
      </c>
      <c r="R1000" s="72"/>
      <c r="S1000" s="109"/>
      <c r="T1000" s="110"/>
    </row>
    <row r="1001" customFormat="1" ht="32" customHeight="1" spans="1:20">
      <c r="A1001" s="87" t="s">
        <v>344</v>
      </c>
      <c r="B1001" s="19" t="s">
        <v>894</v>
      </c>
      <c r="C1001" s="21" t="s">
        <v>1703</v>
      </c>
      <c r="D1001" s="72"/>
      <c r="E1001" s="72"/>
      <c r="F1001" s="72">
        <f t="shared" si="211"/>
        <v>489</v>
      </c>
      <c r="G1001" s="72"/>
      <c r="H1001" s="72"/>
      <c r="I1001" s="72"/>
      <c r="J1001" s="72"/>
      <c r="K1001" s="72">
        <v>489</v>
      </c>
      <c r="L1001" s="72"/>
      <c r="M1001" s="72"/>
      <c r="N1001" s="72"/>
      <c r="O1001" s="72"/>
      <c r="P1001" s="72"/>
      <c r="Q1001" s="72">
        <f t="shared" si="212"/>
        <v>489</v>
      </c>
      <c r="R1001" s="72"/>
      <c r="S1001" s="113" t="s">
        <v>1257</v>
      </c>
      <c r="T1001" s="110"/>
    </row>
    <row r="1002" s="59" customFormat="1" ht="32" customHeight="1" spans="1:20">
      <c r="A1002" s="19" t="s">
        <v>462</v>
      </c>
      <c r="B1002" s="19" t="s">
        <v>894</v>
      </c>
      <c r="C1002" s="21" t="s">
        <v>1704</v>
      </c>
      <c r="D1002" s="72">
        <v>1600</v>
      </c>
      <c r="E1002" s="72"/>
      <c r="F1002" s="72">
        <f t="shared" si="211"/>
        <v>-1596.7374</v>
      </c>
      <c r="G1002" s="72"/>
      <c r="H1002" s="72"/>
      <c r="I1002" s="72"/>
      <c r="J1002" s="72"/>
      <c r="K1002" s="72"/>
      <c r="L1002" s="72"/>
      <c r="M1002" s="72"/>
      <c r="N1002" s="72"/>
      <c r="O1002" s="72">
        <f>-1600+3.2626</f>
        <v>-1596.7374</v>
      </c>
      <c r="P1002" s="72"/>
      <c r="Q1002" s="72">
        <f t="shared" si="212"/>
        <v>3.26260000000002</v>
      </c>
      <c r="R1002" s="72"/>
      <c r="S1002" s="110" t="s">
        <v>1705</v>
      </c>
      <c r="T1002" s="110"/>
    </row>
    <row r="1003" customFormat="1" ht="32" customHeight="1" spans="1:20">
      <c r="A1003" s="19" t="s">
        <v>507</v>
      </c>
      <c r="B1003" s="19" t="s">
        <v>894</v>
      </c>
      <c r="C1003" s="21" t="s">
        <v>2147</v>
      </c>
      <c r="D1003" s="72">
        <v>50</v>
      </c>
      <c r="E1003" s="72"/>
      <c r="F1003" s="72">
        <f t="shared" si="211"/>
        <v>-50</v>
      </c>
      <c r="G1003" s="72"/>
      <c r="H1003" s="72"/>
      <c r="I1003" s="72"/>
      <c r="J1003" s="72"/>
      <c r="K1003" s="72"/>
      <c r="L1003" s="72"/>
      <c r="M1003" s="72"/>
      <c r="N1003" s="72"/>
      <c r="O1003" s="72">
        <v>-50</v>
      </c>
      <c r="P1003" s="72"/>
      <c r="Q1003" s="72">
        <f t="shared" si="212"/>
        <v>0</v>
      </c>
      <c r="R1003" s="72"/>
      <c r="S1003" s="98"/>
      <c r="T1003" s="110"/>
    </row>
    <row r="1004" customFormat="1" ht="32" customHeight="1" spans="1:20">
      <c r="A1004" s="19" t="s">
        <v>507</v>
      </c>
      <c r="B1004" s="19" t="s">
        <v>894</v>
      </c>
      <c r="C1004" s="134" t="s">
        <v>1620</v>
      </c>
      <c r="D1004" s="72"/>
      <c r="E1004" s="72"/>
      <c r="F1004" s="72">
        <f t="shared" si="211"/>
        <v>5110</v>
      </c>
      <c r="G1004" s="72"/>
      <c r="H1004" s="72"/>
      <c r="I1004" s="72"/>
      <c r="J1004" s="72"/>
      <c r="K1004" s="72">
        <f>10110-5000</f>
        <v>5110</v>
      </c>
      <c r="L1004" s="72"/>
      <c r="M1004" s="72"/>
      <c r="N1004" s="72"/>
      <c r="O1004" s="72"/>
      <c r="P1004" s="72"/>
      <c r="Q1004" s="72">
        <f t="shared" si="212"/>
        <v>5110</v>
      </c>
      <c r="R1004" s="72"/>
      <c r="S1004" s="127" t="s">
        <v>1621</v>
      </c>
      <c r="T1004" s="127"/>
    </row>
    <row r="1005" customFormat="1" ht="32" customHeight="1" spans="1:20">
      <c r="A1005" s="19" t="s">
        <v>507</v>
      </c>
      <c r="B1005" s="19" t="s">
        <v>894</v>
      </c>
      <c r="C1005" s="115" t="s">
        <v>1706</v>
      </c>
      <c r="D1005" s="72"/>
      <c r="E1005" s="72"/>
      <c r="F1005" s="72">
        <f t="shared" si="211"/>
        <v>1800</v>
      </c>
      <c r="G1005" s="72"/>
      <c r="H1005" s="72"/>
      <c r="I1005" s="72"/>
      <c r="J1005" s="72"/>
      <c r="K1005" s="72">
        <v>1800</v>
      </c>
      <c r="L1005" s="72"/>
      <c r="M1005" s="72"/>
      <c r="N1005" s="72"/>
      <c r="O1005" s="72"/>
      <c r="P1005" s="72"/>
      <c r="Q1005" s="72">
        <f t="shared" si="212"/>
        <v>1800</v>
      </c>
      <c r="R1005" s="72"/>
      <c r="S1005" s="127" t="s">
        <v>1707</v>
      </c>
      <c r="T1005" s="127"/>
    </row>
    <row r="1006" customFormat="1" ht="32" customHeight="1" spans="1:20">
      <c r="A1006" s="19" t="s">
        <v>507</v>
      </c>
      <c r="B1006" s="19" t="s">
        <v>894</v>
      </c>
      <c r="C1006" s="21" t="s">
        <v>2148</v>
      </c>
      <c r="D1006" s="72">
        <v>50</v>
      </c>
      <c r="E1006" s="72"/>
      <c r="F1006" s="72">
        <f t="shared" si="211"/>
        <v>0</v>
      </c>
      <c r="G1006" s="72"/>
      <c r="H1006" s="72"/>
      <c r="I1006" s="72"/>
      <c r="J1006" s="72"/>
      <c r="K1006" s="72"/>
      <c r="L1006" s="72"/>
      <c r="M1006" s="72"/>
      <c r="N1006" s="72"/>
      <c r="O1006" s="72"/>
      <c r="P1006" s="72"/>
      <c r="Q1006" s="72">
        <f t="shared" si="212"/>
        <v>50</v>
      </c>
      <c r="R1006" s="72"/>
      <c r="S1006" s="22"/>
      <c r="T1006" s="110"/>
    </row>
    <row r="1007" customFormat="1" ht="32" customHeight="1" spans="1:20">
      <c r="A1007" s="19" t="s">
        <v>507</v>
      </c>
      <c r="B1007" s="19" t="s">
        <v>894</v>
      </c>
      <c r="C1007" s="21" t="s">
        <v>1708</v>
      </c>
      <c r="D1007" s="72">
        <v>2339</v>
      </c>
      <c r="E1007" s="72"/>
      <c r="F1007" s="72">
        <f t="shared" si="211"/>
        <v>1110.6706</v>
      </c>
      <c r="G1007" s="72"/>
      <c r="H1007" s="72"/>
      <c r="I1007" s="72"/>
      <c r="J1007" s="72"/>
      <c r="K1007" s="72"/>
      <c r="L1007" s="72"/>
      <c r="M1007" s="72"/>
      <c r="N1007" s="72"/>
      <c r="O1007" s="72">
        <v>1110.6706</v>
      </c>
      <c r="P1007" s="72"/>
      <c r="Q1007" s="72">
        <f t="shared" si="212"/>
        <v>3449.6706</v>
      </c>
      <c r="R1007" s="72"/>
      <c r="S1007" s="127" t="s">
        <v>1705</v>
      </c>
      <c r="T1007" s="110"/>
    </row>
    <row r="1008" customFormat="1" ht="32" customHeight="1" spans="1:20">
      <c r="A1008" s="19" t="s">
        <v>509</v>
      </c>
      <c r="B1008" s="19" t="s">
        <v>894</v>
      </c>
      <c r="C1008" s="115" t="s">
        <v>1706</v>
      </c>
      <c r="D1008" s="72"/>
      <c r="E1008" s="72"/>
      <c r="F1008" s="72">
        <f t="shared" si="211"/>
        <v>1500</v>
      </c>
      <c r="G1008" s="72"/>
      <c r="H1008" s="72"/>
      <c r="I1008" s="72"/>
      <c r="J1008" s="72"/>
      <c r="K1008" s="72">
        <v>1500</v>
      </c>
      <c r="L1008" s="72"/>
      <c r="M1008" s="72"/>
      <c r="N1008" s="72"/>
      <c r="O1008" s="72"/>
      <c r="P1008" s="72"/>
      <c r="Q1008" s="72">
        <f t="shared" si="212"/>
        <v>1500</v>
      </c>
      <c r="R1008" s="72"/>
      <c r="S1008" s="127" t="s">
        <v>1707</v>
      </c>
      <c r="T1008" s="127"/>
    </row>
    <row r="1009" customFormat="1" ht="32" customHeight="1" spans="1:20">
      <c r="A1009" s="19" t="s">
        <v>531</v>
      </c>
      <c r="B1009" s="19" t="s">
        <v>894</v>
      </c>
      <c r="C1009" s="21" t="s">
        <v>1709</v>
      </c>
      <c r="D1009" s="72"/>
      <c r="E1009" s="72"/>
      <c r="F1009" s="72">
        <f t="shared" si="211"/>
        <v>120</v>
      </c>
      <c r="G1009" s="72"/>
      <c r="H1009" s="72"/>
      <c r="I1009" s="72"/>
      <c r="J1009" s="72"/>
      <c r="K1009" s="72"/>
      <c r="L1009" s="72"/>
      <c r="M1009" s="72"/>
      <c r="N1009" s="72">
        <v>120</v>
      </c>
      <c r="O1009" s="72"/>
      <c r="P1009" s="72"/>
      <c r="Q1009" s="72">
        <f t="shared" si="212"/>
        <v>120</v>
      </c>
      <c r="R1009" s="72"/>
      <c r="S1009" s="22"/>
      <c r="T1009" s="110"/>
    </row>
    <row r="1010" customFormat="1" ht="32" customHeight="1" spans="1:20">
      <c r="A1010" s="19" t="s">
        <v>543</v>
      </c>
      <c r="B1010" s="19" t="s">
        <v>894</v>
      </c>
      <c r="C1010" s="115" t="s">
        <v>1579</v>
      </c>
      <c r="D1010" s="72"/>
      <c r="E1010" s="72"/>
      <c r="F1010" s="72">
        <f t="shared" si="211"/>
        <v>1190</v>
      </c>
      <c r="G1010" s="72"/>
      <c r="H1010" s="72"/>
      <c r="I1010" s="72"/>
      <c r="J1010" s="72"/>
      <c r="K1010" s="72">
        <v>1190</v>
      </c>
      <c r="L1010" s="72"/>
      <c r="M1010" s="72"/>
      <c r="N1010" s="72"/>
      <c r="O1010" s="72"/>
      <c r="P1010" s="72"/>
      <c r="Q1010" s="72">
        <f t="shared" si="212"/>
        <v>1190</v>
      </c>
      <c r="R1010" s="72"/>
      <c r="S1010" s="127" t="s">
        <v>1580</v>
      </c>
      <c r="T1010" s="127"/>
    </row>
    <row r="1011" customFormat="1" ht="32" customHeight="1" spans="1:20">
      <c r="A1011" s="19" t="s">
        <v>2149</v>
      </c>
      <c r="B1011" s="19" t="s">
        <v>894</v>
      </c>
      <c r="C1011" s="21" t="s">
        <v>2147</v>
      </c>
      <c r="D1011" s="72"/>
      <c r="E1011" s="72"/>
      <c r="F1011" s="72">
        <f t="shared" si="211"/>
        <v>50</v>
      </c>
      <c r="G1011" s="72"/>
      <c r="H1011" s="72"/>
      <c r="I1011" s="72"/>
      <c r="J1011" s="72"/>
      <c r="K1011" s="72"/>
      <c r="L1011" s="72"/>
      <c r="M1011" s="72"/>
      <c r="N1011" s="72"/>
      <c r="O1011" s="72">
        <v>50</v>
      </c>
      <c r="P1011" s="72"/>
      <c r="Q1011" s="72">
        <f t="shared" si="212"/>
        <v>50</v>
      </c>
      <c r="R1011" s="72"/>
      <c r="S1011" s="98"/>
      <c r="T1011" s="98"/>
    </row>
    <row r="1012" s="4" customFormat="1" ht="32" customHeight="1" spans="1:20">
      <c r="A1012" s="19" t="s">
        <v>586</v>
      </c>
      <c r="B1012" s="19" t="s">
        <v>894</v>
      </c>
      <c r="C1012" s="115" t="s">
        <v>1710</v>
      </c>
      <c r="D1012" s="72"/>
      <c r="E1012" s="72"/>
      <c r="F1012" s="72">
        <f t="shared" si="211"/>
        <v>13.59</v>
      </c>
      <c r="G1012" s="72"/>
      <c r="H1012" s="72"/>
      <c r="I1012" s="72"/>
      <c r="J1012" s="72"/>
      <c r="K1012" s="72">
        <v>13.59</v>
      </c>
      <c r="L1012" s="72"/>
      <c r="M1012" s="72"/>
      <c r="N1012" s="72"/>
      <c r="O1012" s="72"/>
      <c r="P1012" s="72"/>
      <c r="Q1012" s="72">
        <f t="shared" si="212"/>
        <v>13.59</v>
      </c>
      <c r="R1012" s="72"/>
      <c r="S1012" s="127" t="s">
        <v>1711</v>
      </c>
      <c r="T1012" s="127"/>
    </row>
    <row r="1013" s="4" customFormat="1" ht="32" customHeight="1" spans="1:20">
      <c r="A1013" s="19" t="s">
        <v>586</v>
      </c>
      <c r="B1013" s="19" t="s">
        <v>894</v>
      </c>
      <c r="C1013" s="115" t="s">
        <v>1248</v>
      </c>
      <c r="D1013" s="72"/>
      <c r="E1013" s="72"/>
      <c r="F1013" s="72">
        <f t="shared" si="211"/>
        <v>0.24</v>
      </c>
      <c r="G1013" s="72"/>
      <c r="H1013" s="72"/>
      <c r="I1013" s="72"/>
      <c r="J1013" s="72"/>
      <c r="K1013" s="72">
        <v>0.24</v>
      </c>
      <c r="L1013" s="72"/>
      <c r="M1013" s="72"/>
      <c r="N1013" s="72"/>
      <c r="O1013" s="72"/>
      <c r="P1013" s="72"/>
      <c r="Q1013" s="72">
        <f t="shared" si="212"/>
        <v>0.24</v>
      </c>
      <c r="R1013" s="72"/>
      <c r="S1013" s="127" t="s">
        <v>1712</v>
      </c>
      <c r="T1013" s="127"/>
    </row>
    <row r="1014" s="4" customFormat="1" ht="32" customHeight="1" spans="1:20">
      <c r="A1014" s="19" t="s">
        <v>610</v>
      </c>
      <c r="B1014" s="19" t="s">
        <v>894</v>
      </c>
      <c r="C1014" s="21" t="s">
        <v>1665</v>
      </c>
      <c r="D1014" s="72">
        <v>300</v>
      </c>
      <c r="E1014" s="72"/>
      <c r="F1014" s="72">
        <f t="shared" si="211"/>
        <v>-114</v>
      </c>
      <c r="G1014" s="72"/>
      <c r="H1014" s="72"/>
      <c r="I1014" s="72"/>
      <c r="J1014" s="72"/>
      <c r="K1014" s="72"/>
      <c r="L1014" s="72"/>
      <c r="M1014" s="123"/>
      <c r="N1014" s="72"/>
      <c r="O1014" s="72">
        <f>-58-56</f>
        <v>-114</v>
      </c>
      <c r="P1014" s="72"/>
      <c r="Q1014" s="72">
        <f t="shared" si="212"/>
        <v>186</v>
      </c>
      <c r="R1014" s="72"/>
      <c r="S1014" s="22"/>
      <c r="T1014" s="22"/>
    </row>
    <row r="1015" s="4" customFormat="1" ht="32" customHeight="1" spans="1:20">
      <c r="A1015" s="19" t="s">
        <v>606</v>
      </c>
      <c r="B1015" s="19" t="s">
        <v>894</v>
      </c>
      <c r="C1015" s="21" t="s">
        <v>1665</v>
      </c>
      <c r="D1015" s="72"/>
      <c r="E1015" s="72"/>
      <c r="F1015" s="72">
        <f t="shared" si="211"/>
        <v>56</v>
      </c>
      <c r="G1015" s="72"/>
      <c r="H1015" s="72"/>
      <c r="I1015" s="72"/>
      <c r="J1015" s="72"/>
      <c r="K1015" s="72"/>
      <c r="L1015" s="72"/>
      <c r="M1015" s="123"/>
      <c r="N1015" s="72"/>
      <c r="O1015" s="72">
        <v>56</v>
      </c>
      <c r="P1015" s="72"/>
      <c r="Q1015" s="72">
        <f t="shared" si="212"/>
        <v>56</v>
      </c>
      <c r="R1015" s="72"/>
      <c r="S1015" s="22"/>
      <c r="T1015" s="22"/>
    </row>
    <row r="1016" s="4" customFormat="1" ht="32" customHeight="1" spans="1:20">
      <c r="A1016" s="106" t="s">
        <v>620</v>
      </c>
      <c r="B1016" s="19" t="s">
        <v>894</v>
      </c>
      <c r="C1016" s="114" t="s">
        <v>1713</v>
      </c>
      <c r="D1016" s="72"/>
      <c r="E1016" s="72"/>
      <c r="F1016" s="72">
        <f t="shared" si="211"/>
        <v>19.04</v>
      </c>
      <c r="G1016" s="72"/>
      <c r="H1016" s="72">
        <v>19.04</v>
      </c>
      <c r="I1016" s="72"/>
      <c r="J1016" s="72"/>
      <c r="K1016" s="72"/>
      <c r="L1016" s="72"/>
      <c r="M1016" s="72"/>
      <c r="N1016" s="72"/>
      <c r="O1016" s="72"/>
      <c r="P1016" s="72"/>
      <c r="Q1016" s="72">
        <f t="shared" si="212"/>
        <v>19.04</v>
      </c>
      <c r="R1016" s="72"/>
      <c r="S1016" s="119" t="s">
        <v>1714</v>
      </c>
      <c r="T1016" s="127"/>
    </row>
    <row r="1017" s="4" customFormat="1" ht="32" customHeight="1" spans="1:20">
      <c r="A1017" s="106" t="s">
        <v>620</v>
      </c>
      <c r="B1017" s="19" t="s">
        <v>894</v>
      </c>
      <c r="C1017" s="114" t="s">
        <v>1715</v>
      </c>
      <c r="D1017" s="72"/>
      <c r="E1017" s="72"/>
      <c r="F1017" s="72">
        <f t="shared" si="211"/>
        <v>6</v>
      </c>
      <c r="G1017" s="72"/>
      <c r="H1017" s="72"/>
      <c r="I1017" s="72"/>
      <c r="J1017" s="72"/>
      <c r="K1017" s="72">
        <v>6</v>
      </c>
      <c r="L1017" s="72"/>
      <c r="M1017" s="72"/>
      <c r="N1017" s="72"/>
      <c r="O1017" s="72"/>
      <c r="P1017" s="72"/>
      <c r="Q1017" s="72">
        <f t="shared" si="212"/>
        <v>6</v>
      </c>
      <c r="R1017" s="72"/>
      <c r="S1017" s="139" t="s">
        <v>1716</v>
      </c>
      <c r="T1017" s="127"/>
    </row>
    <row r="1018" s="4" customFormat="1" ht="32" customHeight="1" spans="1:20">
      <c r="A1018" s="19" t="s">
        <v>620</v>
      </c>
      <c r="B1018" s="19" t="s">
        <v>894</v>
      </c>
      <c r="C1018" s="21" t="s">
        <v>2150</v>
      </c>
      <c r="D1018" s="72">
        <v>13</v>
      </c>
      <c r="E1018" s="72"/>
      <c r="F1018" s="72">
        <f t="shared" si="211"/>
        <v>0</v>
      </c>
      <c r="G1018" s="72"/>
      <c r="H1018" s="72"/>
      <c r="I1018" s="72"/>
      <c r="J1018" s="72"/>
      <c r="K1018" s="72"/>
      <c r="L1018" s="72"/>
      <c r="M1018" s="72"/>
      <c r="N1018" s="72"/>
      <c r="O1018" s="72"/>
      <c r="P1018" s="72"/>
      <c r="Q1018" s="72">
        <f t="shared" si="212"/>
        <v>13</v>
      </c>
      <c r="R1018" s="72"/>
      <c r="S1018" s="127"/>
      <c r="T1018" s="127"/>
    </row>
    <row r="1019" s="4" customFormat="1" ht="32" customHeight="1" spans="1:20">
      <c r="A1019" s="87" t="s">
        <v>2151</v>
      </c>
      <c r="B1019" s="19" t="s">
        <v>894</v>
      </c>
      <c r="C1019" s="134" t="s">
        <v>1581</v>
      </c>
      <c r="D1019" s="72"/>
      <c r="E1019" s="72"/>
      <c r="F1019" s="72">
        <f t="shared" si="211"/>
        <v>200</v>
      </c>
      <c r="G1019" s="72"/>
      <c r="H1019" s="72"/>
      <c r="I1019" s="72"/>
      <c r="J1019" s="72"/>
      <c r="K1019" s="72">
        <v>200</v>
      </c>
      <c r="L1019" s="72"/>
      <c r="M1019" s="72"/>
      <c r="N1019" s="72"/>
      <c r="O1019" s="72"/>
      <c r="P1019" s="72"/>
      <c r="Q1019" s="72">
        <f t="shared" si="212"/>
        <v>200</v>
      </c>
      <c r="R1019" s="72"/>
      <c r="S1019" s="22" t="s">
        <v>1582</v>
      </c>
      <c r="T1019" s="22"/>
    </row>
    <row r="1020" s="4" customFormat="1" ht="32" customHeight="1" spans="1:20">
      <c r="A1020" s="87" t="s">
        <v>2152</v>
      </c>
      <c r="B1020" s="19" t="s">
        <v>894</v>
      </c>
      <c r="C1020" s="134" t="s">
        <v>1581</v>
      </c>
      <c r="D1020" s="72"/>
      <c r="E1020" s="72"/>
      <c r="F1020" s="72">
        <f t="shared" si="211"/>
        <v>250</v>
      </c>
      <c r="G1020" s="72"/>
      <c r="H1020" s="72"/>
      <c r="I1020" s="72"/>
      <c r="J1020" s="72"/>
      <c r="K1020" s="72">
        <v>250</v>
      </c>
      <c r="L1020" s="72"/>
      <c r="M1020" s="72"/>
      <c r="N1020" s="72"/>
      <c r="O1020" s="72"/>
      <c r="P1020" s="72"/>
      <c r="Q1020" s="72">
        <f t="shared" si="212"/>
        <v>250</v>
      </c>
      <c r="R1020" s="72"/>
      <c r="S1020" s="22" t="s">
        <v>1582</v>
      </c>
      <c r="T1020" s="22"/>
    </row>
    <row r="1021" s="4" customFormat="1" ht="32" customHeight="1" spans="1:20">
      <c r="A1021" s="19" t="s">
        <v>654</v>
      </c>
      <c r="B1021" s="19" t="s">
        <v>894</v>
      </c>
      <c r="C1021" s="124" t="s">
        <v>986</v>
      </c>
      <c r="D1021" s="72"/>
      <c r="E1021" s="72"/>
      <c r="F1021" s="72">
        <f t="shared" si="211"/>
        <v>185.08</v>
      </c>
      <c r="G1021" s="72"/>
      <c r="H1021" s="72"/>
      <c r="I1021" s="72"/>
      <c r="J1021" s="72"/>
      <c r="K1021" s="72"/>
      <c r="L1021" s="72"/>
      <c r="M1021" s="72"/>
      <c r="N1021" s="72"/>
      <c r="O1021" s="72">
        <v>185.08</v>
      </c>
      <c r="P1021" s="72"/>
      <c r="Q1021" s="72">
        <f t="shared" si="212"/>
        <v>185.08</v>
      </c>
      <c r="R1021" s="72"/>
      <c r="S1021" s="22"/>
      <c r="T1021" s="22"/>
    </row>
    <row r="1022" s="4" customFormat="1" ht="32" customHeight="1" spans="1:20">
      <c r="A1022" s="87" t="s">
        <v>2153</v>
      </c>
      <c r="B1022" s="19" t="s">
        <v>894</v>
      </c>
      <c r="C1022" s="134" t="s">
        <v>1581</v>
      </c>
      <c r="D1022" s="72"/>
      <c r="E1022" s="72"/>
      <c r="F1022" s="72">
        <f t="shared" si="211"/>
        <v>200</v>
      </c>
      <c r="G1022" s="72"/>
      <c r="H1022" s="72"/>
      <c r="I1022" s="72"/>
      <c r="J1022" s="72"/>
      <c r="K1022" s="72">
        <v>200</v>
      </c>
      <c r="L1022" s="72"/>
      <c r="M1022" s="72"/>
      <c r="N1022" s="72"/>
      <c r="O1022" s="72"/>
      <c r="P1022" s="72"/>
      <c r="Q1022" s="72">
        <f t="shared" si="212"/>
        <v>200</v>
      </c>
      <c r="R1022" s="72"/>
      <c r="S1022" s="22" t="s">
        <v>1582</v>
      </c>
      <c r="T1022" s="22"/>
    </row>
    <row r="1023" s="4" customFormat="1" ht="32" customHeight="1" spans="1:20">
      <c r="A1023" s="19" t="s">
        <v>2154</v>
      </c>
      <c r="B1023" s="19" t="s">
        <v>894</v>
      </c>
      <c r="C1023" s="141" t="s">
        <v>1717</v>
      </c>
      <c r="D1023" s="72"/>
      <c r="E1023" s="72"/>
      <c r="F1023" s="72">
        <f t="shared" si="211"/>
        <v>37.971</v>
      </c>
      <c r="G1023" s="72"/>
      <c r="H1023" s="72"/>
      <c r="I1023" s="72"/>
      <c r="J1023" s="72"/>
      <c r="K1023" s="72">
        <v>37.971</v>
      </c>
      <c r="L1023" s="72"/>
      <c r="M1023" s="72"/>
      <c r="N1023" s="72"/>
      <c r="O1023" s="72"/>
      <c r="P1023" s="72"/>
      <c r="Q1023" s="72">
        <f t="shared" si="212"/>
        <v>37.971</v>
      </c>
      <c r="R1023" s="72"/>
      <c r="S1023" s="22" t="s">
        <v>1718</v>
      </c>
      <c r="T1023" s="22"/>
    </row>
    <row r="1024" s="4" customFormat="1" ht="32" customHeight="1" spans="1:20">
      <c r="A1024" s="19" t="s">
        <v>678</v>
      </c>
      <c r="B1024" s="19" t="s">
        <v>894</v>
      </c>
      <c r="C1024" s="141" t="s">
        <v>1719</v>
      </c>
      <c r="D1024" s="72"/>
      <c r="E1024" s="72"/>
      <c r="F1024" s="72">
        <f t="shared" si="211"/>
        <v>283.05</v>
      </c>
      <c r="G1024" s="72"/>
      <c r="H1024" s="72"/>
      <c r="I1024" s="72"/>
      <c r="J1024" s="72"/>
      <c r="K1024" s="72">
        <v>283.05</v>
      </c>
      <c r="L1024" s="72"/>
      <c r="M1024" s="72"/>
      <c r="N1024" s="72"/>
      <c r="O1024" s="72"/>
      <c r="P1024" s="72"/>
      <c r="Q1024" s="72">
        <f t="shared" si="212"/>
        <v>283.05</v>
      </c>
      <c r="R1024" s="72"/>
      <c r="S1024" s="127" t="s">
        <v>1720</v>
      </c>
      <c r="T1024" s="127"/>
    </row>
    <row r="1025" s="4" customFormat="1" ht="32" customHeight="1" spans="1:20">
      <c r="A1025" s="19" t="s">
        <v>2155</v>
      </c>
      <c r="B1025" s="19" t="s">
        <v>894</v>
      </c>
      <c r="C1025" s="141" t="s">
        <v>1721</v>
      </c>
      <c r="D1025" s="72"/>
      <c r="E1025" s="72"/>
      <c r="F1025" s="72">
        <f t="shared" si="211"/>
        <v>4.6</v>
      </c>
      <c r="G1025" s="72"/>
      <c r="H1025" s="72"/>
      <c r="I1025" s="72"/>
      <c r="J1025" s="72"/>
      <c r="K1025" s="72">
        <v>4.6</v>
      </c>
      <c r="L1025" s="72"/>
      <c r="M1025" s="72"/>
      <c r="N1025" s="72"/>
      <c r="O1025" s="72"/>
      <c r="P1025" s="72"/>
      <c r="Q1025" s="72">
        <f t="shared" si="212"/>
        <v>4.6</v>
      </c>
      <c r="R1025" s="72"/>
      <c r="S1025" s="127" t="s">
        <v>1722</v>
      </c>
      <c r="T1025" s="127"/>
    </row>
    <row r="1026" s="4" customFormat="1" ht="32" customHeight="1" spans="1:20">
      <c r="A1026" s="19" t="s">
        <v>705</v>
      </c>
      <c r="B1026" s="19" t="s">
        <v>894</v>
      </c>
      <c r="C1026" s="21" t="s">
        <v>1687</v>
      </c>
      <c r="D1026" s="72">
        <v>20</v>
      </c>
      <c r="E1026" s="72"/>
      <c r="F1026" s="72">
        <f t="shared" si="211"/>
        <v>-20</v>
      </c>
      <c r="G1026" s="72"/>
      <c r="H1026" s="72"/>
      <c r="I1026" s="72"/>
      <c r="J1026" s="72"/>
      <c r="K1026" s="72"/>
      <c r="L1026" s="72"/>
      <c r="M1026" s="72"/>
      <c r="N1026" s="72"/>
      <c r="O1026" s="72">
        <v>-20</v>
      </c>
      <c r="P1026" s="72"/>
      <c r="Q1026" s="72">
        <f t="shared" si="212"/>
        <v>0</v>
      </c>
      <c r="R1026" s="72"/>
      <c r="S1026" s="22"/>
      <c r="T1026" s="22"/>
    </row>
    <row r="1027" s="4" customFormat="1" ht="32" customHeight="1" spans="1:20">
      <c r="A1027" s="19" t="s">
        <v>705</v>
      </c>
      <c r="B1027" s="19" t="s">
        <v>894</v>
      </c>
      <c r="C1027" s="21" t="s">
        <v>1688</v>
      </c>
      <c r="D1027" s="72">
        <v>72</v>
      </c>
      <c r="E1027" s="72"/>
      <c r="F1027" s="72">
        <f t="shared" si="211"/>
        <v>-72</v>
      </c>
      <c r="G1027" s="72"/>
      <c r="H1027" s="72"/>
      <c r="I1027" s="72"/>
      <c r="J1027" s="72"/>
      <c r="K1027" s="72"/>
      <c r="L1027" s="72"/>
      <c r="M1027" s="72"/>
      <c r="N1027" s="72"/>
      <c r="O1027" s="72">
        <v>-72</v>
      </c>
      <c r="P1027" s="72"/>
      <c r="Q1027" s="72">
        <f t="shared" si="212"/>
        <v>0</v>
      </c>
      <c r="R1027" s="72"/>
      <c r="S1027" s="22"/>
      <c r="T1027" s="22"/>
    </row>
    <row r="1028" s="4" customFormat="1" ht="32" customHeight="1" spans="1:20">
      <c r="A1028" s="19" t="s">
        <v>705</v>
      </c>
      <c r="B1028" s="19" t="s">
        <v>894</v>
      </c>
      <c r="C1028" s="21" t="s">
        <v>2156</v>
      </c>
      <c r="D1028" s="72">
        <v>162</v>
      </c>
      <c r="E1028" s="72"/>
      <c r="F1028" s="72">
        <f t="shared" si="211"/>
        <v>0</v>
      </c>
      <c r="G1028" s="72"/>
      <c r="H1028" s="72"/>
      <c r="I1028" s="72"/>
      <c r="J1028" s="72"/>
      <c r="K1028" s="72"/>
      <c r="L1028" s="72"/>
      <c r="M1028" s="72"/>
      <c r="N1028" s="72"/>
      <c r="O1028" s="72"/>
      <c r="P1028" s="72"/>
      <c r="Q1028" s="72">
        <f t="shared" si="212"/>
        <v>162</v>
      </c>
      <c r="R1028" s="72"/>
      <c r="S1028" s="22"/>
      <c r="T1028" s="22"/>
    </row>
    <row r="1029" s="4" customFormat="1" ht="32" customHeight="1" spans="1:20">
      <c r="A1029" s="19" t="s">
        <v>705</v>
      </c>
      <c r="B1029" s="19" t="s">
        <v>894</v>
      </c>
      <c r="C1029" s="21" t="s">
        <v>2157</v>
      </c>
      <c r="D1029" s="72">
        <v>531</v>
      </c>
      <c r="E1029" s="72">
        <v>24</v>
      </c>
      <c r="F1029" s="72">
        <f t="shared" si="211"/>
        <v>0</v>
      </c>
      <c r="G1029" s="72"/>
      <c r="H1029" s="72"/>
      <c r="I1029" s="72"/>
      <c r="J1029" s="72"/>
      <c r="K1029" s="72"/>
      <c r="L1029" s="72"/>
      <c r="M1029" s="72"/>
      <c r="N1029" s="72"/>
      <c r="O1029" s="72"/>
      <c r="P1029" s="72"/>
      <c r="Q1029" s="72">
        <f t="shared" si="212"/>
        <v>531</v>
      </c>
      <c r="R1029" s="72">
        <v>24</v>
      </c>
      <c r="S1029" s="22"/>
      <c r="T1029" s="22"/>
    </row>
    <row r="1030" s="4" customFormat="1" ht="32" customHeight="1" spans="1:20">
      <c r="A1030" s="19" t="s">
        <v>728</v>
      </c>
      <c r="B1030" s="19" t="s">
        <v>894</v>
      </c>
      <c r="C1030" s="21" t="s">
        <v>1061</v>
      </c>
      <c r="D1030" s="72"/>
      <c r="E1030" s="72"/>
      <c r="F1030" s="72">
        <f t="shared" si="211"/>
        <v>500</v>
      </c>
      <c r="G1030" s="72"/>
      <c r="H1030" s="72"/>
      <c r="I1030" s="72"/>
      <c r="J1030" s="72"/>
      <c r="K1030" s="72"/>
      <c r="L1030" s="72"/>
      <c r="M1030" s="72"/>
      <c r="N1030" s="72">
        <v>500</v>
      </c>
      <c r="O1030" s="72"/>
      <c r="P1030" s="72"/>
      <c r="Q1030" s="72">
        <f t="shared" si="212"/>
        <v>500</v>
      </c>
      <c r="R1030" s="72"/>
      <c r="S1030" s="22"/>
      <c r="T1030" s="22"/>
    </row>
    <row r="1031" s="4" customFormat="1" ht="32" customHeight="1" spans="1:20">
      <c r="A1031" s="19" t="s">
        <v>1891</v>
      </c>
      <c r="B1031" s="19" t="s">
        <v>894</v>
      </c>
      <c r="C1031" s="21" t="s">
        <v>1062</v>
      </c>
      <c r="D1031" s="72">
        <v>4000</v>
      </c>
      <c r="E1031" s="72"/>
      <c r="F1031" s="72">
        <f t="shared" si="211"/>
        <v>-4000</v>
      </c>
      <c r="G1031" s="72"/>
      <c r="H1031" s="72"/>
      <c r="I1031" s="72"/>
      <c r="J1031" s="72"/>
      <c r="K1031" s="72"/>
      <c r="L1031" s="72"/>
      <c r="M1031" s="72">
        <v>-4000</v>
      </c>
      <c r="N1031" s="72"/>
      <c r="O1031" s="72"/>
      <c r="P1031" s="72"/>
      <c r="Q1031" s="72">
        <f t="shared" si="212"/>
        <v>0</v>
      </c>
      <c r="R1031" s="72"/>
      <c r="S1031" s="22"/>
      <c r="T1031" s="22"/>
    </row>
    <row r="1032" s="4" customFormat="1" ht="32" customHeight="1" spans="1:20">
      <c r="A1032" s="19" t="s">
        <v>728</v>
      </c>
      <c r="B1032" s="19" t="s">
        <v>894</v>
      </c>
      <c r="C1032" s="141" t="s">
        <v>1567</v>
      </c>
      <c r="D1032" s="72"/>
      <c r="E1032" s="72"/>
      <c r="F1032" s="72">
        <f t="shared" si="211"/>
        <v>200</v>
      </c>
      <c r="G1032" s="72"/>
      <c r="H1032" s="72"/>
      <c r="I1032" s="72"/>
      <c r="J1032" s="72"/>
      <c r="K1032" s="72">
        <v>200</v>
      </c>
      <c r="L1032" s="72"/>
      <c r="M1032" s="72"/>
      <c r="N1032" s="72"/>
      <c r="O1032" s="72"/>
      <c r="P1032" s="72"/>
      <c r="Q1032" s="72">
        <f t="shared" si="212"/>
        <v>200</v>
      </c>
      <c r="R1032" s="72"/>
      <c r="S1032" s="127" t="s">
        <v>1568</v>
      </c>
      <c r="T1032" s="127"/>
    </row>
    <row r="1033" s="4" customFormat="1" ht="32" customHeight="1" spans="1:20">
      <c r="A1033" s="19" t="s">
        <v>728</v>
      </c>
      <c r="B1033" s="19" t="s">
        <v>894</v>
      </c>
      <c r="C1033" s="141" t="s">
        <v>1537</v>
      </c>
      <c r="D1033" s="72"/>
      <c r="E1033" s="72"/>
      <c r="F1033" s="72">
        <f t="shared" si="211"/>
        <v>1500</v>
      </c>
      <c r="G1033" s="72"/>
      <c r="H1033" s="72"/>
      <c r="I1033" s="72"/>
      <c r="J1033" s="72"/>
      <c r="K1033" s="72">
        <v>1500</v>
      </c>
      <c r="L1033" s="72"/>
      <c r="M1033" s="72"/>
      <c r="N1033" s="72"/>
      <c r="O1033" s="72"/>
      <c r="P1033" s="72"/>
      <c r="Q1033" s="72">
        <f t="shared" si="212"/>
        <v>1500</v>
      </c>
      <c r="R1033" s="72"/>
      <c r="S1033" s="127" t="s">
        <v>1538</v>
      </c>
      <c r="T1033" s="127"/>
    </row>
    <row r="1034" s="4" customFormat="1" ht="32" customHeight="1" spans="1:20">
      <c r="A1034" s="106" t="s">
        <v>728</v>
      </c>
      <c r="B1034" s="19" t="s">
        <v>894</v>
      </c>
      <c r="C1034" s="114" t="s">
        <v>1272</v>
      </c>
      <c r="D1034" s="72"/>
      <c r="E1034" s="72"/>
      <c r="F1034" s="72">
        <f t="shared" si="211"/>
        <v>10</v>
      </c>
      <c r="G1034" s="72"/>
      <c r="H1034" s="72">
        <v>10</v>
      </c>
      <c r="I1034" s="72"/>
      <c r="J1034" s="72"/>
      <c r="K1034" s="72"/>
      <c r="L1034" s="72"/>
      <c r="M1034" s="72"/>
      <c r="N1034" s="72"/>
      <c r="O1034" s="72"/>
      <c r="P1034" s="72"/>
      <c r="Q1034" s="72">
        <f t="shared" si="212"/>
        <v>10</v>
      </c>
      <c r="R1034" s="72"/>
      <c r="S1034" s="119" t="s">
        <v>1273</v>
      </c>
      <c r="T1034" s="22"/>
    </row>
    <row r="1035" s="4" customFormat="1" ht="32" customHeight="1" spans="1:20">
      <c r="A1035" s="19" t="s">
        <v>728</v>
      </c>
      <c r="B1035" s="19" t="s">
        <v>894</v>
      </c>
      <c r="C1035" s="115" t="s">
        <v>1725</v>
      </c>
      <c r="D1035" s="72"/>
      <c r="E1035" s="72"/>
      <c r="F1035" s="72">
        <f t="shared" si="211"/>
        <v>100</v>
      </c>
      <c r="G1035" s="72"/>
      <c r="H1035" s="72"/>
      <c r="I1035" s="72"/>
      <c r="J1035" s="72"/>
      <c r="K1035" s="72">
        <v>100</v>
      </c>
      <c r="L1035" s="72"/>
      <c r="M1035" s="72"/>
      <c r="N1035" s="72"/>
      <c r="O1035" s="72"/>
      <c r="P1035" s="72"/>
      <c r="Q1035" s="72">
        <f t="shared" si="212"/>
        <v>100</v>
      </c>
      <c r="R1035" s="72"/>
      <c r="S1035" s="113" t="s">
        <v>1560</v>
      </c>
      <c r="T1035" s="22"/>
    </row>
    <row r="1036" s="4" customFormat="1" ht="32" customHeight="1" spans="1:20">
      <c r="A1036" s="19" t="s">
        <v>728</v>
      </c>
      <c r="B1036" s="19" t="s">
        <v>894</v>
      </c>
      <c r="C1036" s="115" t="s">
        <v>1726</v>
      </c>
      <c r="D1036" s="72"/>
      <c r="E1036" s="72"/>
      <c r="F1036" s="72">
        <f t="shared" si="211"/>
        <v>350</v>
      </c>
      <c r="G1036" s="72"/>
      <c r="H1036" s="72"/>
      <c r="I1036" s="72"/>
      <c r="J1036" s="72"/>
      <c r="K1036" s="72">
        <v>350</v>
      </c>
      <c r="L1036" s="72"/>
      <c r="M1036" s="72"/>
      <c r="N1036" s="72"/>
      <c r="O1036" s="72"/>
      <c r="P1036" s="72"/>
      <c r="Q1036" s="72">
        <f t="shared" si="212"/>
        <v>350</v>
      </c>
      <c r="R1036" s="72"/>
      <c r="S1036" s="113" t="s">
        <v>1727</v>
      </c>
      <c r="T1036" s="22"/>
    </row>
    <row r="1037" s="4" customFormat="1" ht="32" customHeight="1" spans="1:20">
      <c r="A1037" s="19" t="s">
        <v>436</v>
      </c>
      <c r="B1037" s="19" t="s">
        <v>894</v>
      </c>
      <c r="C1037" s="115" t="s">
        <v>1728</v>
      </c>
      <c r="D1037" s="72"/>
      <c r="E1037" s="72"/>
      <c r="F1037" s="72">
        <f t="shared" si="211"/>
        <v>135</v>
      </c>
      <c r="G1037" s="72"/>
      <c r="H1037" s="72"/>
      <c r="I1037" s="72"/>
      <c r="J1037" s="72"/>
      <c r="K1037" s="72">
        <v>135</v>
      </c>
      <c r="L1037" s="72"/>
      <c r="M1037" s="72"/>
      <c r="N1037" s="72"/>
      <c r="O1037" s="72"/>
      <c r="P1037" s="72"/>
      <c r="Q1037" s="72">
        <f t="shared" si="212"/>
        <v>135</v>
      </c>
      <c r="R1037" s="72"/>
      <c r="S1037" s="113" t="s">
        <v>1729</v>
      </c>
      <c r="T1037" s="22"/>
    </row>
    <row r="1038" s="4" customFormat="1" ht="32" customHeight="1" spans="1:20">
      <c r="A1038" s="19" t="s">
        <v>1997</v>
      </c>
      <c r="B1038" s="19" t="s">
        <v>894</v>
      </c>
      <c r="C1038" s="134" t="s">
        <v>1685</v>
      </c>
      <c r="D1038" s="72"/>
      <c r="E1038" s="72"/>
      <c r="F1038" s="72">
        <f t="shared" si="211"/>
        <v>140</v>
      </c>
      <c r="G1038" s="72"/>
      <c r="H1038" s="72"/>
      <c r="I1038" s="72"/>
      <c r="J1038" s="72"/>
      <c r="K1038" s="72">
        <v>140</v>
      </c>
      <c r="L1038" s="72"/>
      <c r="M1038" s="72"/>
      <c r="N1038" s="72"/>
      <c r="O1038" s="72"/>
      <c r="P1038" s="72"/>
      <c r="Q1038" s="72">
        <f t="shared" si="212"/>
        <v>140</v>
      </c>
      <c r="R1038" s="72"/>
      <c r="S1038" s="113" t="s">
        <v>1686</v>
      </c>
      <c r="T1038" s="22"/>
    </row>
    <row r="1039" s="4" customFormat="1" ht="32" customHeight="1" spans="1:20">
      <c r="A1039" s="19" t="s">
        <v>728</v>
      </c>
      <c r="B1039" s="19" t="s">
        <v>894</v>
      </c>
      <c r="C1039" s="134" t="s">
        <v>1730</v>
      </c>
      <c r="D1039" s="72"/>
      <c r="E1039" s="72"/>
      <c r="F1039" s="72">
        <f t="shared" si="211"/>
        <v>13</v>
      </c>
      <c r="G1039" s="72"/>
      <c r="H1039" s="72"/>
      <c r="I1039" s="72"/>
      <c r="J1039" s="72"/>
      <c r="K1039" s="72">
        <v>13</v>
      </c>
      <c r="L1039" s="72"/>
      <c r="M1039" s="72"/>
      <c r="N1039" s="72"/>
      <c r="O1039" s="72"/>
      <c r="P1039" s="72"/>
      <c r="Q1039" s="72">
        <f t="shared" si="212"/>
        <v>13</v>
      </c>
      <c r="R1039" s="72"/>
      <c r="S1039" s="113" t="s">
        <v>1731</v>
      </c>
      <c r="T1039" s="22"/>
    </row>
    <row r="1040" s="4" customFormat="1" ht="32" customHeight="1" spans="1:20">
      <c r="A1040" s="19" t="s">
        <v>370</v>
      </c>
      <c r="B1040" s="19" t="s">
        <v>894</v>
      </c>
      <c r="C1040" s="134" t="s">
        <v>1732</v>
      </c>
      <c r="D1040" s="72"/>
      <c r="E1040" s="72"/>
      <c r="F1040" s="72">
        <f t="shared" si="211"/>
        <v>35</v>
      </c>
      <c r="G1040" s="72"/>
      <c r="H1040" s="72"/>
      <c r="I1040" s="72"/>
      <c r="J1040" s="72"/>
      <c r="K1040" s="72">
        <v>35</v>
      </c>
      <c r="L1040" s="72"/>
      <c r="M1040" s="72"/>
      <c r="N1040" s="72"/>
      <c r="O1040" s="72"/>
      <c r="P1040" s="72"/>
      <c r="Q1040" s="72">
        <f t="shared" si="212"/>
        <v>35</v>
      </c>
      <c r="R1040" s="72"/>
      <c r="S1040" s="110" t="s">
        <v>1733</v>
      </c>
      <c r="T1040" s="22"/>
    </row>
    <row r="1041" s="4" customFormat="1" ht="32" customHeight="1" spans="1:20">
      <c r="A1041" s="19" t="s">
        <v>612</v>
      </c>
      <c r="B1041" s="19" t="s">
        <v>894</v>
      </c>
      <c r="C1041" s="134" t="s">
        <v>1734</v>
      </c>
      <c r="D1041" s="72"/>
      <c r="E1041" s="72"/>
      <c r="F1041" s="72">
        <f t="shared" si="211"/>
        <v>19.6</v>
      </c>
      <c r="G1041" s="72"/>
      <c r="H1041" s="72"/>
      <c r="I1041" s="72"/>
      <c r="J1041" s="72"/>
      <c r="K1041" s="72">
        <v>19.6</v>
      </c>
      <c r="L1041" s="72"/>
      <c r="M1041" s="72"/>
      <c r="N1041" s="72"/>
      <c r="O1041" s="72"/>
      <c r="P1041" s="72"/>
      <c r="Q1041" s="72">
        <f t="shared" si="212"/>
        <v>19.6</v>
      </c>
      <c r="R1041" s="72"/>
      <c r="S1041" s="110" t="s">
        <v>1735</v>
      </c>
      <c r="T1041" s="22"/>
    </row>
    <row r="1042" s="4" customFormat="1" ht="32" customHeight="1" spans="1:20">
      <c r="A1042" s="19" t="s">
        <v>240</v>
      </c>
      <c r="B1042" s="19" t="s">
        <v>894</v>
      </c>
      <c r="C1042" s="134" t="s">
        <v>1736</v>
      </c>
      <c r="D1042" s="72"/>
      <c r="E1042" s="72"/>
      <c r="F1042" s="72">
        <f t="shared" si="211"/>
        <v>33</v>
      </c>
      <c r="G1042" s="72"/>
      <c r="H1042" s="72"/>
      <c r="I1042" s="72"/>
      <c r="J1042" s="72"/>
      <c r="K1042" s="72">
        <v>33</v>
      </c>
      <c r="L1042" s="72"/>
      <c r="M1042" s="72"/>
      <c r="N1042" s="72"/>
      <c r="O1042" s="72"/>
      <c r="P1042" s="72"/>
      <c r="Q1042" s="72">
        <f t="shared" si="212"/>
        <v>33</v>
      </c>
      <c r="R1042" s="72"/>
      <c r="S1042" s="110" t="s">
        <v>1737</v>
      </c>
      <c r="T1042" s="22"/>
    </row>
    <row r="1043" s="4" customFormat="1" ht="32" customHeight="1" spans="1:20">
      <c r="A1043" s="19" t="s">
        <v>281</v>
      </c>
      <c r="B1043" s="19" t="s">
        <v>894</v>
      </c>
      <c r="C1043" s="134" t="s">
        <v>1738</v>
      </c>
      <c r="D1043" s="72"/>
      <c r="E1043" s="72"/>
      <c r="F1043" s="72">
        <f t="shared" si="211"/>
        <v>2000</v>
      </c>
      <c r="G1043" s="72"/>
      <c r="H1043" s="72"/>
      <c r="I1043" s="72"/>
      <c r="J1043" s="72"/>
      <c r="K1043" s="72">
        <v>2000</v>
      </c>
      <c r="L1043" s="72"/>
      <c r="M1043" s="72"/>
      <c r="N1043" s="72"/>
      <c r="O1043" s="72"/>
      <c r="P1043" s="72"/>
      <c r="Q1043" s="72">
        <f t="shared" si="212"/>
        <v>2000</v>
      </c>
      <c r="R1043" s="72"/>
      <c r="S1043" s="110" t="s">
        <v>1739</v>
      </c>
      <c r="T1043" s="22"/>
    </row>
    <row r="1044" s="4" customFormat="1" ht="32" customHeight="1" spans="1:20">
      <c r="A1044" s="19" t="s">
        <v>344</v>
      </c>
      <c r="B1044" s="19" t="s">
        <v>894</v>
      </c>
      <c r="C1044" s="134" t="s">
        <v>1260</v>
      </c>
      <c r="D1044" s="72"/>
      <c r="E1044" s="72"/>
      <c r="F1044" s="72">
        <f t="shared" si="211"/>
        <v>40</v>
      </c>
      <c r="G1044" s="72"/>
      <c r="H1044" s="72"/>
      <c r="I1044" s="72"/>
      <c r="J1044" s="72"/>
      <c r="K1044" s="72">
        <v>40</v>
      </c>
      <c r="L1044" s="72"/>
      <c r="M1044" s="72"/>
      <c r="N1044" s="72"/>
      <c r="O1044" s="72"/>
      <c r="P1044" s="72"/>
      <c r="Q1044" s="72">
        <f t="shared" si="212"/>
        <v>40</v>
      </c>
      <c r="R1044" s="72"/>
      <c r="S1044" s="110" t="s">
        <v>1261</v>
      </c>
      <c r="T1044" s="22"/>
    </row>
    <row r="1045" s="4" customFormat="1" ht="32" customHeight="1" spans="1:20">
      <c r="A1045" s="19" t="s">
        <v>734</v>
      </c>
      <c r="B1045" s="19" t="s">
        <v>894</v>
      </c>
      <c r="C1045" s="21" t="s">
        <v>1740</v>
      </c>
      <c r="D1045" s="72">
        <v>3780</v>
      </c>
      <c r="E1045" s="72"/>
      <c r="F1045" s="72">
        <f t="shared" si="211"/>
        <v>-564.3225</v>
      </c>
      <c r="G1045" s="72"/>
      <c r="H1045" s="72"/>
      <c r="I1045" s="72"/>
      <c r="J1045" s="72"/>
      <c r="K1045" s="72"/>
      <c r="L1045" s="72"/>
      <c r="M1045" s="72">
        <v>-550</v>
      </c>
      <c r="N1045" s="72"/>
      <c r="O1045" s="72">
        <v>-14.3225</v>
      </c>
      <c r="P1045" s="72"/>
      <c r="Q1045" s="72">
        <f t="shared" si="212"/>
        <v>3215.6775</v>
      </c>
      <c r="R1045" s="72"/>
      <c r="S1045" s="22"/>
      <c r="T1045" s="22"/>
    </row>
    <row r="1046" s="4" customFormat="1" ht="32" customHeight="1" spans="1:20">
      <c r="A1046" s="19" t="s">
        <v>738</v>
      </c>
      <c r="B1046" s="19" t="s">
        <v>894</v>
      </c>
      <c r="C1046" s="21" t="s">
        <v>1741</v>
      </c>
      <c r="D1046" s="72"/>
      <c r="E1046" s="72"/>
      <c r="F1046" s="72">
        <f t="shared" si="211"/>
        <v>14.3225</v>
      </c>
      <c r="G1046" s="72"/>
      <c r="H1046" s="72"/>
      <c r="I1046" s="72"/>
      <c r="J1046" s="72"/>
      <c r="K1046" s="72"/>
      <c r="L1046" s="72"/>
      <c r="M1046" s="72"/>
      <c r="N1046" s="72"/>
      <c r="O1046" s="72">
        <v>14.3225</v>
      </c>
      <c r="P1046" s="72"/>
      <c r="Q1046" s="72">
        <f t="shared" si="212"/>
        <v>14.3225</v>
      </c>
      <c r="R1046" s="72"/>
      <c r="S1046" s="22"/>
      <c r="T1046" s="22"/>
    </row>
    <row r="1047" s="4" customFormat="1" ht="32" customHeight="1" spans="1:20">
      <c r="A1047" s="19"/>
      <c r="B1047" s="19"/>
      <c r="C1047" s="73" t="s">
        <v>1742</v>
      </c>
      <c r="D1047" s="72"/>
      <c r="E1047" s="72"/>
      <c r="F1047" s="72"/>
      <c r="G1047" s="72"/>
      <c r="H1047" s="72"/>
      <c r="I1047" s="72"/>
      <c r="J1047" s="72"/>
      <c r="K1047" s="72"/>
      <c r="L1047" s="72"/>
      <c r="M1047" s="72"/>
      <c r="N1047" s="72"/>
      <c r="O1047" s="72"/>
      <c r="P1047" s="72"/>
      <c r="Q1047" s="72"/>
      <c r="R1047" s="72"/>
      <c r="S1047" s="22"/>
      <c r="T1047" s="22"/>
    </row>
    <row r="1048" s="4" customFormat="1" ht="32" customHeight="1" spans="1:20">
      <c r="A1048" s="68"/>
      <c r="B1048" s="69"/>
      <c r="C1048" s="149" t="s">
        <v>1743</v>
      </c>
      <c r="D1048" s="72">
        <v>10622.933694</v>
      </c>
      <c r="E1048" s="72"/>
      <c r="F1048" s="72">
        <f>SUM(G1048:P1048)</f>
        <v>-933.86</v>
      </c>
      <c r="G1048" s="72"/>
      <c r="H1048" s="72"/>
      <c r="I1048" s="72"/>
      <c r="J1048" s="72"/>
      <c r="K1048" s="72">
        <v>1005</v>
      </c>
      <c r="L1048" s="72"/>
      <c r="M1048" s="72">
        <f>-1005-933.86</f>
        <v>-1938.86</v>
      </c>
      <c r="N1048" s="72"/>
      <c r="O1048" s="72"/>
      <c r="P1048" s="72"/>
      <c r="Q1048" s="72">
        <f t="shared" ref="Q1048:Q1064" si="213">D1048+F1048</f>
        <v>9689.073694</v>
      </c>
      <c r="R1048" s="72"/>
      <c r="S1048" s="22" t="s">
        <v>1744</v>
      </c>
      <c r="T1048" s="22"/>
    </row>
    <row r="1049" s="4" customFormat="1" ht="32" customHeight="1" spans="1:20">
      <c r="A1049" s="68">
        <v>227</v>
      </c>
      <c r="B1049" s="69">
        <v>999</v>
      </c>
      <c r="C1049" s="149" t="s">
        <v>1745</v>
      </c>
      <c r="D1049" s="72">
        <v>700</v>
      </c>
      <c r="E1049" s="72"/>
      <c r="F1049" s="72">
        <f>SUM(G1049:P1049)</f>
        <v>-100.5</v>
      </c>
      <c r="G1049" s="72"/>
      <c r="H1049" s="72"/>
      <c r="I1049" s="72">
        <f>-I8</f>
        <v>-100.5</v>
      </c>
      <c r="J1049" s="72"/>
      <c r="K1049" s="72"/>
      <c r="L1049" s="72"/>
      <c r="M1049" s="72"/>
      <c r="N1049" s="72"/>
      <c r="O1049" s="72"/>
      <c r="P1049" s="72"/>
      <c r="Q1049" s="72">
        <f t="shared" si="213"/>
        <v>599.5</v>
      </c>
      <c r="R1049" s="72"/>
      <c r="S1049" s="22"/>
      <c r="T1049" s="22"/>
    </row>
    <row r="1050" s="4" customFormat="1" ht="32" customHeight="1" spans="1:20">
      <c r="A1050" s="68"/>
      <c r="B1050" s="69"/>
      <c r="C1050" s="73" t="s">
        <v>1746</v>
      </c>
      <c r="D1050" s="72">
        <v>39976.425656</v>
      </c>
      <c r="E1050" s="72"/>
      <c r="F1050" s="72">
        <f>SUM(G1050:P1050)</f>
        <v>-301.4</v>
      </c>
      <c r="G1050" s="72"/>
      <c r="H1050" s="72"/>
      <c r="I1050" s="72"/>
      <c r="J1050" s="72"/>
      <c r="K1050" s="72">
        <v>2498.4125</v>
      </c>
      <c r="L1050" s="72"/>
      <c r="M1050" s="72">
        <f>-2498.4125-301.4</f>
        <v>-2799.8125</v>
      </c>
      <c r="N1050" s="72"/>
      <c r="O1050" s="72"/>
      <c r="P1050" s="72"/>
      <c r="Q1050" s="72">
        <f t="shared" si="213"/>
        <v>39675.025656</v>
      </c>
      <c r="R1050" s="72"/>
      <c r="S1050" s="22" t="s">
        <v>1259</v>
      </c>
      <c r="T1050" s="22"/>
    </row>
    <row r="1051" s="4" customFormat="1" ht="32" customHeight="1" spans="1:20">
      <c r="A1051" s="68"/>
      <c r="B1051" s="69"/>
      <c r="C1051" s="73" t="s">
        <v>1747</v>
      </c>
      <c r="D1051" s="72">
        <v>49.63</v>
      </c>
      <c r="E1051" s="72"/>
      <c r="F1051" s="72">
        <f>SUM(G1051:P1051)</f>
        <v>-49.63</v>
      </c>
      <c r="G1051" s="72"/>
      <c r="H1051" s="72"/>
      <c r="I1051" s="72"/>
      <c r="J1051" s="72"/>
      <c r="K1051" s="72"/>
      <c r="L1051" s="72"/>
      <c r="M1051" s="72">
        <v>-49.63</v>
      </c>
      <c r="N1051" s="72"/>
      <c r="O1051" s="72"/>
      <c r="P1051" s="72"/>
      <c r="Q1051" s="72">
        <f t="shared" si="213"/>
        <v>0</v>
      </c>
      <c r="R1051" s="72"/>
      <c r="S1051" s="22"/>
      <c r="T1051" s="104"/>
    </row>
    <row r="1052" s="4" customFormat="1" ht="32" customHeight="1" spans="1:20">
      <c r="A1052" s="68">
        <v>227</v>
      </c>
      <c r="B1052" s="69">
        <v>699</v>
      </c>
      <c r="C1052" s="73" t="s">
        <v>1748</v>
      </c>
      <c r="D1052" s="72">
        <v>4300</v>
      </c>
      <c r="E1052" s="72"/>
      <c r="F1052" s="72">
        <f>SUM(G1052:P1052)</f>
        <v>-1231.4969</v>
      </c>
      <c r="G1052" s="72"/>
      <c r="H1052" s="72"/>
      <c r="I1052" s="72">
        <f>-I108</f>
        <v>-1231.4969</v>
      </c>
      <c r="J1052" s="72"/>
      <c r="K1052" s="72"/>
      <c r="L1052" s="72"/>
      <c r="M1052" s="72"/>
      <c r="N1052" s="72"/>
      <c r="O1052" s="72"/>
      <c r="P1052" s="72"/>
      <c r="Q1052" s="72">
        <f t="shared" si="213"/>
        <v>3068.5031</v>
      </c>
      <c r="R1052" s="72"/>
      <c r="S1052" s="22"/>
      <c r="T1052" s="22"/>
    </row>
    <row r="1053" customFormat="1" ht="32" customHeight="1" spans="1:20">
      <c r="A1053" s="150"/>
      <c r="B1053" s="69"/>
      <c r="C1053" s="73" t="s">
        <v>1749</v>
      </c>
      <c r="D1053" s="72"/>
      <c r="E1053" s="72"/>
      <c r="F1053" s="72"/>
      <c r="G1053" s="72"/>
      <c r="H1053" s="72"/>
      <c r="I1053" s="72"/>
      <c r="J1053" s="72"/>
      <c r="K1053" s="72"/>
      <c r="L1053" s="72"/>
      <c r="M1053" s="72"/>
      <c r="N1053" s="72"/>
      <c r="O1053" s="72"/>
      <c r="P1053" s="72"/>
      <c r="Q1053" s="72">
        <f t="shared" si="213"/>
        <v>0</v>
      </c>
      <c r="R1053" s="72"/>
      <c r="S1053" s="22"/>
      <c r="T1053" s="22"/>
    </row>
    <row r="1054" customFormat="1" ht="32" customHeight="1" spans="1:20">
      <c r="A1054" s="68" t="s">
        <v>295</v>
      </c>
      <c r="B1054" s="69" t="s">
        <v>894</v>
      </c>
      <c r="C1054" s="73" t="s">
        <v>1750</v>
      </c>
      <c r="D1054" s="72">
        <v>20</v>
      </c>
      <c r="E1054" s="72"/>
      <c r="F1054" s="72">
        <f t="shared" ref="F1054:F1077" si="214">SUM(G1054:P1054)</f>
        <v>-20</v>
      </c>
      <c r="G1054" s="72"/>
      <c r="H1054" s="72"/>
      <c r="I1054" s="72"/>
      <c r="J1054" s="72"/>
      <c r="K1054" s="72">
        <v>-20</v>
      </c>
      <c r="L1054" s="72"/>
      <c r="M1054" s="72"/>
      <c r="N1054" s="72"/>
      <c r="O1054" s="72"/>
      <c r="P1054" s="72"/>
      <c r="Q1054" s="72">
        <f t="shared" si="213"/>
        <v>0</v>
      </c>
      <c r="R1054" s="72"/>
      <c r="S1054" s="22"/>
      <c r="T1054" s="22"/>
    </row>
    <row r="1055" customFormat="1" ht="32" customHeight="1" spans="1:20">
      <c r="A1055" s="68" t="s">
        <v>295</v>
      </c>
      <c r="B1055" s="69" t="s">
        <v>894</v>
      </c>
      <c r="C1055" s="73" t="s">
        <v>1751</v>
      </c>
      <c r="D1055" s="72">
        <v>10</v>
      </c>
      <c r="E1055" s="72"/>
      <c r="F1055" s="72">
        <f t="shared" si="214"/>
        <v>-10</v>
      </c>
      <c r="G1055" s="72"/>
      <c r="H1055" s="72"/>
      <c r="I1055" s="72"/>
      <c r="J1055" s="72"/>
      <c r="K1055" s="72">
        <v>-10</v>
      </c>
      <c r="L1055" s="72"/>
      <c r="M1055" s="72"/>
      <c r="N1055" s="72"/>
      <c r="O1055" s="72"/>
      <c r="P1055" s="72"/>
      <c r="Q1055" s="72">
        <f t="shared" si="213"/>
        <v>0</v>
      </c>
      <c r="R1055" s="72"/>
      <c r="S1055" s="22"/>
      <c r="T1055" s="22"/>
    </row>
    <row r="1056" customFormat="1" ht="32" customHeight="1" spans="1:20">
      <c r="A1056" s="68" t="s">
        <v>328</v>
      </c>
      <c r="B1056" s="69" t="s">
        <v>894</v>
      </c>
      <c r="C1056" s="73" t="s">
        <v>1752</v>
      </c>
      <c r="D1056" s="72">
        <v>30</v>
      </c>
      <c r="E1056" s="72"/>
      <c r="F1056" s="72">
        <f t="shared" si="214"/>
        <v>-30</v>
      </c>
      <c r="G1056" s="72"/>
      <c r="H1056" s="72"/>
      <c r="I1056" s="72"/>
      <c r="J1056" s="72"/>
      <c r="K1056" s="72">
        <v>-30</v>
      </c>
      <c r="L1056" s="72"/>
      <c r="M1056" s="72"/>
      <c r="N1056" s="72"/>
      <c r="O1056" s="72"/>
      <c r="P1056" s="72"/>
      <c r="Q1056" s="72">
        <f t="shared" si="213"/>
        <v>0</v>
      </c>
      <c r="R1056" s="72"/>
      <c r="S1056" s="22"/>
      <c r="T1056" s="22"/>
    </row>
    <row r="1057" customFormat="1" ht="32" customHeight="1" spans="1:20">
      <c r="A1057" s="68" t="s">
        <v>344</v>
      </c>
      <c r="B1057" s="69" t="s">
        <v>894</v>
      </c>
      <c r="C1057" s="73" t="s">
        <v>1703</v>
      </c>
      <c r="D1057" s="72">
        <v>580</v>
      </c>
      <c r="E1057" s="72"/>
      <c r="F1057" s="72">
        <f t="shared" si="214"/>
        <v>-580</v>
      </c>
      <c r="G1057" s="72"/>
      <c r="H1057" s="72"/>
      <c r="I1057" s="72"/>
      <c r="J1057" s="72"/>
      <c r="K1057" s="72">
        <v>-580</v>
      </c>
      <c r="L1057" s="72"/>
      <c r="M1057" s="72"/>
      <c r="N1057" s="72"/>
      <c r="O1057" s="72"/>
      <c r="P1057" s="72"/>
      <c r="Q1057" s="72">
        <f t="shared" si="213"/>
        <v>0</v>
      </c>
      <c r="R1057" s="72"/>
      <c r="S1057" s="22"/>
      <c r="T1057" s="22"/>
    </row>
    <row r="1058" customFormat="1" ht="32" customHeight="1" spans="1:20">
      <c r="A1058" s="68" t="s">
        <v>350</v>
      </c>
      <c r="B1058" s="69" t="s">
        <v>894</v>
      </c>
      <c r="C1058" s="73" t="s">
        <v>1753</v>
      </c>
      <c r="D1058" s="72">
        <v>1900</v>
      </c>
      <c r="E1058" s="72"/>
      <c r="F1058" s="72">
        <f t="shared" si="214"/>
        <v>-1900</v>
      </c>
      <c r="G1058" s="72"/>
      <c r="H1058" s="72"/>
      <c r="I1058" s="72"/>
      <c r="J1058" s="72"/>
      <c r="K1058" s="72">
        <v>-1900</v>
      </c>
      <c r="L1058" s="72"/>
      <c r="M1058" s="72"/>
      <c r="N1058" s="72"/>
      <c r="O1058" s="72"/>
      <c r="P1058" s="72"/>
      <c r="Q1058" s="72">
        <f t="shared" si="213"/>
        <v>0</v>
      </c>
      <c r="R1058" s="72"/>
      <c r="S1058" s="22"/>
      <c r="T1058" s="22"/>
    </row>
    <row r="1059" customFormat="1" ht="32" customHeight="1" spans="1:20">
      <c r="A1059" s="68" t="s">
        <v>358</v>
      </c>
      <c r="B1059" s="69" t="s">
        <v>894</v>
      </c>
      <c r="C1059" s="73" t="s">
        <v>1754</v>
      </c>
      <c r="D1059" s="72">
        <v>30</v>
      </c>
      <c r="E1059" s="72"/>
      <c r="F1059" s="72">
        <f t="shared" si="214"/>
        <v>-30</v>
      </c>
      <c r="G1059" s="72"/>
      <c r="H1059" s="72"/>
      <c r="I1059" s="72"/>
      <c r="J1059" s="72"/>
      <c r="K1059" s="72">
        <v>-30</v>
      </c>
      <c r="L1059" s="72"/>
      <c r="M1059" s="72"/>
      <c r="N1059" s="72"/>
      <c r="O1059" s="72"/>
      <c r="P1059" s="72"/>
      <c r="Q1059" s="72">
        <f t="shared" si="213"/>
        <v>0</v>
      </c>
      <c r="R1059" s="72"/>
      <c r="S1059" s="22"/>
      <c r="T1059" s="22"/>
    </row>
    <row r="1060" customFormat="1" ht="32" customHeight="1" spans="1:20">
      <c r="A1060" s="68" t="s">
        <v>362</v>
      </c>
      <c r="B1060" s="69" t="s">
        <v>894</v>
      </c>
      <c r="C1060" s="73" t="s">
        <v>1476</v>
      </c>
      <c r="D1060" s="72">
        <v>450</v>
      </c>
      <c r="E1060" s="72"/>
      <c r="F1060" s="72">
        <f t="shared" si="214"/>
        <v>-450</v>
      </c>
      <c r="G1060" s="72"/>
      <c r="H1060" s="72"/>
      <c r="I1060" s="72"/>
      <c r="J1060" s="72"/>
      <c r="K1060" s="72">
        <v>-450</v>
      </c>
      <c r="L1060" s="72"/>
      <c r="M1060" s="72"/>
      <c r="N1060" s="72"/>
      <c r="O1060" s="72"/>
      <c r="P1060" s="72"/>
      <c r="Q1060" s="72">
        <f t="shared" si="213"/>
        <v>0</v>
      </c>
      <c r="R1060" s="72"/>
      <c r="S1060" s="22"/>
      <c r="T1060" s="22"/>
    </row>
    <row r="1061" customFormat="1" ht="32" customHeight="1" spans="1:20">
      <c r="A1061" s="68" t="s">
        <v>366</v>
      </c>
      <c r="B1061" s="69" t="s">
        <v>894</v>
      </c>
      <c r="C1061" s="73" t="s">
        <v>1486</v>
      </c>
      <c r="D1061" s="72">
        <v>38</v>
      </c>
      <c r="E1061" s="72"/>
      <c r="F1061" s="72">
        <f t="shared" si="214"/>
        <v>-38</v>
      </c>
      <c r="G1061" s="72"/>
      <c r="H1061" s="72"/>
      <c r="I1061" s="72"/>
      <c r="J1061" s="72"/>
      <c r="K1061" s="72">
        <v>-38</v>
      </c>
      <c r="L1061" s="72"/>
      <c r="M1061" s="72"/>
      <c r="N1061" s="72"/>
      <c r="O1061" s="72"/>
      <c r="P1061" s="72"/>
      <c r="Q1061" s="72">
        <f t="shared" si="213"/>
        <v>0</v>
      </c>
      <c r="R1061" s="72"/>
      <c r="S1061" s="22"/>
      <c r="T1061" s="22"/>
    </row>
    <row r="1062" customFormat="1" ht="32" customHeight="1" spans="1:20">
      <c r="A1062" s="68" t="s">
        <v>376</v>
      </c>
      <c r="B1062" s="69" t="s">
        <v>894</v>
      </c>
      <c r="C1062" s="73" t="s">
        <v>1755</v>
      </c>
      <c r="D1062" s="72">
        <v>40</v>
      </c>
      <c r="E1062" s="72"/>
      <c r="F1062" s="72">
        <f t="shared" si="214"/>
        <v>-40</v>
      </c>
      <c r="G1062" s="72"/>
      <c r="H1062" s="72"/>
      <c r="I1062" s="72"/>
      <c r="J1062" s="72"/>
      <c r="K1062" s="72">
        <v>-40</v>
      </c>
      <c r="L1062" s="72"/>
      <c r="M1062" s="72"/>
      <c r="N1062" s="72"/>
      <c r="O1062" s="72"/>
      <c r="P1062" s="72"/>
      <c r="Q1062" s="72">
        <f t="shared" si="213"/>
        <v>0</v>
      </c>
      <c r="R1062" s="72"/>
      <c r="S1062" s="22"/>
      <c r="T1062" s="22"/>
    </row>
    <row r="1063" customFormat="1" ht="32" customHeight="1" spans="1:20">
      <c r="A1063" s="68" t="s">
        <v>382</v>
      </c>
      <c r="B1063" s="69" t="s">
        <v>894</v>
      </c>
      <c r="C1063" s="73" t="s">
        <v>1442</v>
      </c>
      <c r="D1063" s="72">
        <v>4500</v>
      </c>
      <c r="E1063" s="72"/>
      <c r="F1063" s="72">
        <f t="shared" si="214"/>
        <v>-4500</v>
      </c>
      <c r="G1063" s="72"/>
      <c r="H1063" s="72"/>
      <c r="I1063" s="72"/>
      <c r="J1063" s="72"/>
      <c r="K1063" s="72">
        <v>-4500</v>
      </c>
      <c r="L1063" s="72"/>
      <c r="M1063" s="72"/>
      <c r="N1063" s="72"/>
      <c r="O1063" s="72"/>
      <c r="P1063" s="72"/>
      <c r="Q1063" s="72">
        <f t="shared" si="213"/>
        <v>0</v>
      </c>
      <c r="R1063" s="72"/>
      <c r="S1063" s="22"/>
      <c r="T1063" s="22"/>
    </row>
    <row r="1064" customFormat="1" ht="32" customHeight="1" spans="1:20">
      <c r="A1064" s="68" t="s">
        <v>396</v>
      </c>
      <c r="B1064" s="69" t="s">
        <v>894</v>
      </c>
      <c r="C1064" s="73" t="s">
        <v>1756</v>
      </c>
      <c r="D1064" s="72">
        <v>136</v>
      </c>
      <c r="E1064" s="72"/>
      <c r="F1064" s="72">
        <f t="shared" si="214"/>
        <v>-136</v>
      </c>
      <c r="G1064" s="72"/>
      <c r="H1064" s="72"/>
      <c r="I1064" s="72"/>
      <c r="J1064" s="72"/>
      <c r="K1064" s="72">
        <v>-136</v>
      </c>
      <c r="L1064" s="72"/>
      <c r="M1064" s="72"/>
      <c r="N1064" s="72"/>
      <c r="O1064" s="72"/>
      <c r="P1064" s="72"/>
      <c r="Q1064" s="72">
        <f t="shared" si="213"/>
        <v>0</v>
      </c>
      <c r="R1064" s="72"/>
      <c r="S1064" s="22"/>
      <c r="T1064" s="22"/>
    </row>
    <row r="1065" customFormat="1" ht="32" customHeight="1" spans="1:20">
      <c r="A1065" s="68" t="s">
        <v>396</v>
      </c>
      <c r="B1065" s="69" t="s">
        <v>894</v>
      </c>
      <c r="C1065" s="73" t="s">
        <v>1757</v>
      </c>
      <c r="D1065" s="72">
        <v>175</v>
      </c>
      <c r="E1065" s="72"/>
      <c r="F1065" s="72">
        <f t="shared" si="214"/>
        <v>-175</v>
      </c>
      <c r="G1065" s="72"/>
      <c r="H1065" s="72"/>
      <c r="I1065" s="72"/>
      <c r="J1065" s="72"/>
      <c r="K1065" s="72">
        <v>-175</v>
      </c>
      <c r="L1065" s="72"/>
      <c r="M1065" s="72"/>
      <c r="N1065" s="72"/>
      <c r="O1065" s="72"/>
      <c r="P1065" s="72"/>
      <c r="Q1065" s="72">
        <f t="shared" ref="Q1065:Q1077" si="215">D1065+F1065</f>
        <v>0</v>
      </c>
      <c r="R1065" s="72"/>
      <c r="S1065" s="22"/>
      <c r="T1065" s="22"/>
    </row>
    <row r="1066" customFormat="1" ht="32" customHeight="1" spans="1:20">
      <c r="A1066" s="68" t="s">
        <v>422</v>
      </c>
      <c r="B1066" s="69" t="s">
        <v>894</v>
      </c>
      <c r="C1066" s="73" t="s">
        <v>1758</v>
      </c>
      <c r="D1066" s="72">
        <v>80</v>
      </c>
      <c r="E1066" s="72"/>
      <c r="F1066" s="72">
        <f t="shared" si="214"/>
        <v>-80</v>
      </c>
      <c r="G1066" s="72"/>
      <c r="H1066" s="72"/>
      <c r="I1066" s="72"/>
      <c r="J1066" s="72"/>
      <c r="K1066" s="72">
        <v>-80</v>
      </c>
      <c r="L1066" s="72"/>
      <c r="M1066" s="72"/>
      <c r="N1066" s="72"/>
      <c r="O1066" s="72"/>
      <c r="P1066" s="72"/>
      <c r="Q1066" s="72">
        <f t="shared" si="215"/>
        <v>0</v>
      </c>
      <c r="R1066" s="72"/>
      <c r="S1066" s="22"/>
      <c r="T1066" s="22"/>
    </row>
    <row r="1067" customFormat="1" ht="32" customHeight="1" spans="1:20">
      <c r="A1067" s="68" t="s">
        <v>458</v>
      </c>
      <c r="B1067" s="69" t="s">
        <v>894</v>
      </c>
      <c r="C1067" s="73" t="s">
        <v>1759</v>
      </c>
      <c r="D1067" s="72">
        <v>1542</v>
      </c>
      <c r="E1067" s="72"/>
      <c r="F1067" s="72">
        <f t="shared" si="214"/>
        <v>-1542</v>
      </c>
      <c r="G1067" s="72"/>
      <c r="H1067" s="72"/>
      <c r="I1067" s="72"/>
      <c r="J1067" s="72"/>
      <c r="K1067" s="72">
        <v>-1542</v>
      </c>
      <c r="L1067" s="72"/>
      <c r="M1067" s="72"/>
      <c r="N1067" s="72"/>
      <c r="O1067" s="72"/>
      <c r="P1067" s="72"/>
      <c r="Q1067" s="72">
        <f t="shared" si="215"/>
        <v>0</v>
      </c>
      <c r="R1067" s="72"/>
      <c r="S1067" s="22"/>
      <c r="T1067" s="22"/>
    </row>
    <row r="1068" customFormat="1" ht="32" customHeight="1" spans="1:20">
      <c r="A1068" s="68" t="s">
        <v>464</v>
      </c>
      <c r="B1068" s="69" t="s">
        <v>894</v>
      </c>
      <c r="C1068" s="73" t="s">
        <v>1760</v>
      </c>
      <c r="D1068" s="72">
        <v>30</v>
      </c>
      <c r="E1068" s="72"/>
      <c r="F1068" s="72">
        <f t="shared" si="214"/>
        <v>-30</v>
      </c>
      <c r="G1068" s="72"/>
      <c r="H1068" s="72"/>
      <c r="I1068" s="72"/>
      <c r="J1068" s="72"/>
      <c r="K1068" s="72">
        <v>-30</v>
      </c>
      <c r="L1068" s="72"/>
      <c r="M1068" s="72"/>
      <c r="N1068" s="72"/>
      <c r="O1068" s="72"/>
      <c r="P1068" s="72"/>
      <c r="Q1068" s="72">
        <f t="shared" si="215"/>
        <v>0</v>
      </c>
      <c r="R1068" s="72"/>
      <c r="S1068" s="22"/>
      <c r="T1068" s="22"/>
    </row>
    <row r="1069" customFormat="1" ht="32" customHeight="1" spans="1:20">
      <c r="A1069" s="68" t="s">
        <v>470</v>
      </c>
      <c r="B1069" s="69" t="s">
        <v>894</v>
      </c>
      <c r="C1069" s="73" t="s">
        <v>1761</v>
      </c>
      <c r="D1069" s="72">
        <v>145</v>
      </c>
      <c r="E1069" s="72"/>
      <c r="F1069" s="72">
        <f t="shared" si="214"/>
        <v>-145</v>
      </c>
      <c r="G1069" s="72"/>
      <c r="H1069" s="72"/>
      <c r="I1069" s="72"/>
      <c r="J1069" s="72"/>
      <c r="K1069" s="72">
        <v>-145</v>
      </c>
      <c r="L1069" s="72"/>
      <c r="M1069" s="72"/>
      <c r="N1069" s="72"/>
      <c r="O1069" s="72"/>
      <c r="P1069" s="72"/>
      <c r="Q1069" s="72">
        <f t="shared" si="215"/>
        <v>0</v>
      </c>
      <c r="R1069" s="72"/>
      <c r="S1069" s="22"/>
      <c r="T1069" s="22"/>
    </row>
    <row r="1070" customFormat="1" ht="32" customHeight="1" spans="1:20">
      <c r="A1070" s="68" t="s">
        <v>478</v>
      </c>
      <c r="B1070" s="69" t="s">
        <v>894</v>
      </c>
      <c r="C1070" s="73" t="s">
        <v>1762</v>
      </c>
      <c r="D1070" s="72">
        <v>600</v>
      </c>
      <c r="E1070" s="72"/>
      <c r="F1070" s="72">
        <f t="shared" si="214"/>
        <v>-600</v>
      </c>
      <c r="G1070" s="72"/>
      <c r="H1070" s="72"/>
      <c r="I1070" s="72"/>
      <c r="J1070" s="72"/>
      <c r="K1070" s="72">
        <v>-600</v>
      </c>
      <c r="L1070" s="72"/>
      <c r="M1070" s="72"/>
      <c r="N1070" s="72"/>
      <c r="O1070" s="72"/>
      <c r="P1070" s="72"/>
      <c r="Q1070" s="72">
        <f t="shared" si="215"/>
        <v>0</v>
      </c>
      <c r="R1070" s="72"/>
      <c r="S1070" s="22"/>
      <c r="T1070" s="22"/>
    </row>
    <row r="1071" customFormat="1" ht="32" customHeight="1" spans="1:20">
      <c r="A1071" s="68" t="s">
        <v>478</v>
      </c>
      <c r="B1071" s="69" t="s">
        <v>894</v>
      </c>
      <c r="C1071" s="73" t="s">
        <v>1763</v>
      </c>
      <c r="D1071" s="72">
        <v>220</v>
      </c>
      <c r="E1071" s="72"/>
      <c r="F1071" s="72">
        <f t="shared" si="214"/>
        <v>-220</v>
      </c>
      <c r="G1071" s="72"/>
      <c r="H1071" s="72"/>
      <c r="I1071" s="72"/>
      <c r="J1071" s="72"/>
      <c r="K1071" s="72">
        <v>-220</v>
      </c>
      <c r="L1071" s="72"/>
      <c r="M1071" s="72"/>
      <c r="N1071" s="72"/>
      <c r="O1071" s="72"/>
      <c r="P1071" s="72"/>
      <c r="Q1071" s="72">
        <f t="shared" si="215"/>
        <v>0</v>
      </c>
      <c r="R1071" s="72"/>
      <c r="S1071" s="22"/>
      <c r="T1071" s="22"/>
    </row>
    <row r="1072" customFormat="1" ht="32" customHeight="1" spans="1:20">
      <c r="A1072" s="68" t="s">
        <v>484</v>
      </c>
      <c r="B1072" s="69" t="s">
        <v>894</v>
      </c>
      <c r="C1072" s="73" t="s">
        <v>1764</v>
      </c>
      <c r="D1072" s="72">
        <v>23</v>
      </c>
      <c r="E1072" s="72"/>
      <c r="F1072" s="72">
        <f t="shared" si="214"/>
        <v>-23</v>
      </c>
      <c r="G1072" s="72"/>
      <c r="H1072" s="72"/>
      <c r="I1072" s="72"/>
      <c r="J1072" s="72"/>
      <c r="K1072" s="72">
        <v>-23</v>
      </c>
      <c r="L1072" s="72"/>
      <c r="M1072" s="72"/>
      <c r="N1072" s="72"/>
      <c r="O1072" s="72"/>
      <c r="P1072" s="72"/>
      <c r="Q1072" s="72">
        <f t="shared" si="215"/>
        <v>0</v>
      </c>
      <c r="R1072" s="72"/>
      <c r="S1072" s="22"/>
      <c r="T1072" s="22"/>
    </row>
    <row r="1073" customFormat="1" ht="32" customHeight="1" spans="1:20">
      <c r="A1073" s="68" t="s">
        <v>521</v>
      </c>
      <c r="B1073" s="69" t="s">
        <v>894</v>
      </c>
      <c r="C1073" s="73" t="s">
        <v>1765</v>
      </c>
      <c r="D1073" s="72">
        <v>220</v>
      </c>
      <c r="E1073" s="72"/>
      <c r="F1073" s="72">
        <f t="shared" si="214"/>
        <v>-220</v>
      </c>
      <c r="G1073" s="72"/>
      <c r="H1073" s="72"/>
      <c r="I1073" s="72"/>
      <c r="J1073" s="72"/>
      <c r="K1073" s="72">
        <v>-220</v>
      </c>
      <c r="L1073" s="72"/>
      <c r="M1073" s="72"/>
      <c r="N1073" s="72"/>
      <c r="O1073" s="72"/>
      <c r="P1073" s="72"/>
      <c r="Q1073" s="72">
        <f t="shared" si="215"/>
        <v>0</v>
      </c>
      <c r="R1073" s="72"/>
      <c r="S1073" s="22"/>
      <c r="T1073" s="22"/>
    </row>
    <row r="1074" customFormat="1" ht="32" customHeight="1" spans="1:20">
      <c r="A1074" s="68" t="s">
        <v>601</v>
      </c>
      <c r="B1074" s="69" t="s">
        <v>894</v>
      </c>
      <c r="C1074" s="73" t="s">
        <v>1766</v>
      </c>
      <c r="D1074" s="72">
        <v>6</v>
      </c>
      <c r="E1074" s="72"/>
      <c r="F1074" s="72">
        <f t="shared" si="214"/>
        <v>-6</v>
      </c>
      <c r="G1074" s="72"/>
      <c r="H1074" s="72"/>
      <c r="I1074" s="72"/>
      <c r="J1074" s="72"/>
      <c r="K1074" s="72">
        <v>-6</v>
      </c>
      <c r="L1074" s="72"/>
      <c r="M1074" s="72"/>
      <c r="N1074" s="72"/>
      <c r="O1074" s="72"/>
      <c r="P1074" s="72"/>
      <c r="Q1074" s="72">
        <f t="shared" si="215"/>
        <v>0</v>
      </c>
      <c r="R1074" s="72"/>
      <c r="S1074" s="22"/>
      <c r="T1074" s="22"/>
    </row>
    <row r="1075" customFormat="1" ht="32" customHeight="1" spans="1:20">
      <c r="A1075" s="68" t="s">
        <v>610</v>
      </c>
      <c r="B1075" s="69" t="s">
        <v>894</v>
      </c>
      <c r="C1075" s="73" t="s">
        <v>1767</v>
      </c>
      <c r="D1075" s="72">
        <v>165</v>
      </c>
      <c r="E1075" s="72"/>
      <c r="F1075" s="72">
        <f t="shared" si="214"/>
        <v>-165</v>
      </c>
      <c r="G1075" s="72"/>
      <c r="H1075" s="72"/>
      <c r="I1075" s="72"/>
      <c r="J1075" s="72"/>
      <c r="K1075" s="72">
        <v>-165</v>
      </c>
      <c r="L1075" s="72"/>
      <c r="M1075" s="72"/>
      <c r="N1075" s="72"/>
      <c r="O1075" s="72"/>
      <c r="P1075" s="72"/>
      <c r="Q1075" s="72">
        <f t="shared" si="215"/>
        <v>0</v>
      </c>
      <c r="R1075" s="72"/>
      <c r="S1075" s="22"/>
      <c r="T1075" s="22"/>
    </row>
    <row r="1076" customFormat="1" ht="32" customHeight="1" spans="1:20">
      <c r="A1076" s="68" t="s">
        <v>616</v>
      </c>
      <c r="B1076" s="69" t="s">
        <v>894</v>
      </c>
      <c r="C1076" s="73" t="s">
        <v>1768</v>
      </c>
      <c r="D1076" s="72">
        <v>3</v>
      </c>
      <c r="E1076" s="72"/>
      <c r="F1076" s="72">
        <f t="shared" si="214"/>
        <v>-3</v>
      </c>
      <c r="G1076" s="72"/>
      <c r="H1076" s="72"/>
      <c r="I1076" s="72"/>
      <c r="J1076" s="72"/>
      <c r="K1076" s="72">
        <v>-3</v>
      </c>
      <c r="L1076" s="72"/>
      <c r="M1076" s="72"/>
      <c r="N1076" s="72"/>
      <c r="O1076" s="72"/>
      <c r="P1076" s="72"/>
      <c r="Q1076" s="72">
        <f t="shared" si="215"/>
        <v>0</v>
      </c>
      <c r="R1076" s="72"/>
      <c r="S1076" s="22"/>
      <c r="T1076" s="22"/>
    </row>
    <row r="1077" customFormat="1" ht="32" customHeight="1" spans="1:20">
      <c r="A1077" s="68" t="s">
        <v>728</v>
      </c>
      <c r="B1077" s="69" t="s">
        <v>894</v>
      </c>
      <c r="C1077" s="73" t="s">
        <v>1769</v>
      </c>
      <c r="D1077" s="72">
        <v>9000</v>
      </c>
      <c r="E1077" s="72"/>
      <c r="F1077" s="72">
        <f t="shared" si="214"/>
        <v>-9000</v>
      </c>
      <c r="G1077" s="72"/>
      <c r="H1077" s="72"/>
      <c r="I1077" s="72"/>
      <c r="J1077" s="72"/>
      <c r="K1077" s="72">
        <v>-9000</v>
      </c>
      <c r="L1077" s="72"/>
      <c r="M1077" s="72"/>
      <c r="N1077" s="72"/>
      <c r="O1077" s="72"/>
      <c r="P1077" s="72"/>
      <c r="Q1077" s="72">
        <f t="shared" si="215"/>
        <v>0</v>
      </c>
      <c r="R1077" s="72"/>
      <c r="S1077" s="22"/>
      <c r="T1077" s="22"/>
    </row>
  </sheetData>
  <autoFilter ref="A1:T1077">
    <extLst/>
  </autoFilter>
  <sortState ref="A605:AA626">
    <sortCondition ref="A605:A626"/>
    <sortCondition ref="C605:C626"/>
  </sortState>
  <mergeCells count="7">
    <mergeCell ref="A1:T1"/>
    <mergeCell ref="D3:E3"/>
    <mergeCell ref="F3:P3"/>
    <mergeCell ref="Q3:R3"/>
    <mergeCell ref="A3:A4"/>
    <mergeCell ref="B3:B4"/>
    <mergeCell ref="C3:C4"/>
  </mergeCells>
  <conditionalFormatting sqref="S51">
    <cfRule type="duplicateValues" dxfId="0" priority="26"/>
  </conditionalFormatting>
  <conditionalFormatting sqref="S52">
    <cfRule type="duplicateValues" dxfId="0" priority="30"/>
  </conditionalFormatting>
  <conditionalFormatting sqref="S53">
    <cfRule type="duplicateValues" dxfId="0" priority="31"/>
  </conditionalFormatting>
  <conditionalFormatting sqref="S89">
    <cfRule type="duplicateValues" dxfId="0" priority="1"/>
  </conditionalFormatting>
  <conditionalFormatting sqref="S91">
    <cfRule type="duplicateValues" dxfId="0" priority="21"/>
  </conditionalFormatting>
  <conditionalFormatting sqref="S92">
    <cfRule type="duplicateValues" dxfId="0" priority="3"/>
  </conditionalFormatting>
  <conditionalFormatting sqref="S93">
    <cfRule type="duplicateValues" dxfId="0" priority="2"/>
  </conditionalFormatting>
  <conditionalFormatting sqref="S214">
    <cfRule type="duplicateValues" dxfId="0" priority="15"/>
  </conditionalFormatting>
  <conditionalFormatting sqref="S267">
    <cfRule type="duplicateValues" dxfId="0" priority="33"/>
  </conditionalFormatting>
  <conditionalFormatting sqref="S271">
    <cfRule type="duplicateValues" dxfId="0" priority="32"/>
  </conditionalFormatting>
  <conditionalFormatting sqref="S416">
    <cfRule type="duplicateValues" dxfId="0" priority="24"/>
  </conditionalFormatting>
  <conditionalFormatting sqref="S417">
    <cfRule type="duplicateValues" dxfId="0" priority="13"/>
  </conditionalFormatting>
  <conditionalFormatting sqref="S418">
    <cfRule type="duplicateValues" dxfId="0" priority="23"/>
  </conditionalFormatting>
  <conditionalFormatting sqref="S432">
    <cfRule type="duplicateValues" dxfId="0" priority="19"/>
  </conditionalFormatting>
  <conditionalFormatting sqref="S452">
    <cfRule type="duplicateValues" dxfId="0" priority="14"/>
  </conditionalFormatting>
  <conditionalFormatting sqref="S458">
    <cfRule type="duplicateValues" dxfId="0" priority="10"/>
  </conditionalFormatting>
  <conditionalFormatting sqref="S459">
    <cfRule type="duplicateValues" dxfId="0" priority="9"/>
  </conditionalFormatting>
  <conditionalFormatting sqref="S460">
    <cfRule type="duplicateValues" dxfId="0" priority="18"/>
  </conditionalFormatting>
  <conditionalFormatting sqref="S474">
    <cfRule type="duplicateValues" dxfId="0" priority="25"/>
  </conditionalFormatting>
  <conditionalFormatting sqref="S489">
    <cfRule type="duplicateValues" dxfId="0" priority="17"/>
  </conditionalFormatting>
  <conditionalFormatting sqref="T525">
    <cfRule type="duplicateValues" dxfId="0" priority="11"/>
  </conditionalFormatting>
  <conditionalFormatting sqref="T534">
    <cfRule type="duplicateValues" dxfId="0" priority="12"/>
  </conditionalFormatting>
  <conditionalFormatting sqref="S581">
    <cfRule type="duplicateValues" dxfId="0" priority="20"/>
  </conditionalFormatting>
  <conditionalFormatting sqref="S737">
    <cfRule type="duplicateValues" dxfId="0" priority="22"/>
  </conditionalFormatting>
  <conditionalFormatting sqref="S777">
    <cfRule type="duplicateValues" dxfId="0" priority="28"/>
  </conditionalFormatting>
  <conditionalFormatting sqref="S778">
    <cfRule type="duplicateValues" dxfId="0" priority="29"/>
  </conditionalFormatting>
  <conditionalFormatting sqref="S784">
    <cfRule type="duplicateValues" dxfId="0" priority="27"/>
  </conditionalFormatting>
  <conditionalFormatting sqref="S958">
    <cfRule type="duplicateValues" dxfId="0" priority="16"/>
  </conditionalFormatting>
  <conditionalFormatting sqref="S1040">
    <cfRule type="duplicateValues" dxfId="0" priority="8"/>
  </conditionalFormatting>
  <conditionalFormatting sqref="S1041">
    <cfRule type="duplicateValues" dxfId="0" priority="7"/>
  </conditionalFormatting>
  <conditionalFormatting sqref="S1042">
    <cfRule type="duplicateValues" dxfId="0" priority="6"/>
  </conditionalFormatting>
  <conditionalFormatting sqref="S1043">
    <cfRule type="duplicateValues" dxfId="0" priority="5"/>
  </conditionalFormatting>
  <conditionalFormatting sqref="S1044">
    <cfRule type="duplicateValues" dxfId="0" priority="4"/>
  </conditionalFormatting>
  <printOptions horizontalCentered="1"/>
  <pageMargins left="0.393055555555556" right="0.393055555555556" top="0.590277777777778" bottom="0.393055555555556" header="0.393055555555556" footer="0.196527777777778"/>
  <pageSetup paperSize="9" scale="60" firstPageNumber="39" fitToHeight="0" orientation="landscape" useFirstPageNumber="1" horizontalDpi="600"/>
  <headerFooter>
    <oddHeader>&amp;L&amp;"黑体"&amp;12附加02：</oddHeader>
    <oddFooter>&amp;C&amp;"黑体"&amp;9第 &amp;P 页</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3"/>
  <sheetViews>
    <sheetView showZeros="0" workbookViewId="0">
      <selection activeCell="K8" sqref="K8"/>
    </sheetView>
  </sheetViews>
  <sheetFormatPr defaultColWidth="16.875" defaultRowHeight="26.25" outlineLevelCol="7"/>
  <cols>
    <col min="1" max="1" width="20.625" style="34" customWidth="1"/>
    <col min="2" max="2" width="18.625" style="34" customWidth="1"/>
    <col min="3" max="3" width="14.625" style="34" customWidth="1"/>
    <col min="4" max="6" width="13.125" style="35" customWidth="1"/>
    <col min="7" max="7" width="8.625" style="34" customWidth="1"/>
    <col min="8" max="8" width="36.625" style="34" customWidth="1"/>
    <col min="9" max="16384" width="16.875" style="32"/>
  </cols>
  <sheetData>
    <row r="1" s="32" customFormat="1" ht="32" customHeight="1" spans="1:8">
      <c r="A1" s="36" t="s">
        <v>2158</v>
      </c>
      <c r="B1" s="36"/>
      <c r="C1" s="36"/>
      <c r="D1" s="37"/>
      <c r="E1" s="37"/>
      <c r="F1" s="37"/>
      <c r="G1" s="36"/>
      <c r="H1" s="36"/>
    </row>
    <row r="2" s="32" customFormat="1" ht="18" customHeight="1" spans="1:8">
      <c r="A2" s="38"/>
      <c r="B2" s="39"/>
      <c r="C2" s="39"/>
      <c r="D2" s="40"/>
      <c r="E2" s="40"/>
      <c r="F2" s="40"/>
      <c r="G2" s="33"/>
      <c r="H2" s="41" t="s">
        <v>2159</v>
      </c>
    </row>
    <row r="3" s="33" customFormat="1" customHeight="1" spans="1:8">
      <c r="A3" s="42" t="s">
        <v>2160</v>
      </c>
      <c r="B3" s="42" t="s">
        <v>2161</v>
      </c>
      <c r="C3" s="42" t="s">
        <v>1196</v>
      </c>
      <c r="D3" s="43" t="s">
        <v>2162</v>
      </c>
      <c r="E3" s="43" t="s">
        <v>2163</v>
      </c>
      <c r="F3" s="43" t="s">
        <v>2164</v>
      </c>
      <c r="G3" s="42" t="s">
        <v>2165</v>
      </c>
      <c r="H3" s="42" t="s">
        <v>2166</v>
      </c>
    </row>
    <row r="4" s="32" customFormat="1" customHeight="1" spans="1:8">
      <c r="A4" s="44" t="s">
        <v>1279</v>
      </c>
      <c r="B4" s="44" t="s">
        <v>1604</v>
      </c>
      <c r="C4" s="44" t="s">
        <v>2167</v>
      </c>
      <c r="D4" s="45">
        <v>231600</v>
      </c>
      <c r="E4" s="45">
        <v>0</v>
      </c>
      <c r="F4" s="45"/>
      <c r="G4" s="46" t="s">
        <v>462</v>
      </c>
      <c r="H4" s="44"/>
    </row>
    <row r="5" s="32" customFormat="1" customHeight="1" spans="1:8">
      <c r="A5" s="44" t="s">
        <v>1279</v>
      </c>
      <c r="B5" s="44" t="s">
        <v>2168</v>
      </c>
      <c r="C5" s="44" t="s">
        <v>2167</v>
      </c>
      <c r="D5" s="45">
        <v>100000</v>
      </c>
      <c r="E5" s="45">
        <v>0</v>
      </c>
      <c r="F5" s="45"/>
      <c r="G5" s="46" t="s">
        <v>462</v>
      </c>
      <c r="H5" s="44"/>
    </row>
    <row r="6" s="32" customFormat="1" customHeight="1" spans="1:8">
      <c r="A6" s="44" t="s">
        <v>1573</v>
      </c>
      <c r="B6" s="44" t="s">
        <v>1604</v>
      </c>
      <c r="C6" s="44" t="s">
        <v>2167</v>
      </c>
      <c r="D6" s="45">
        <v>14500</v>
      </c>
      <c r="E6" s="45">
        <v>0</v>
      </c>
      <c r="F6" s="45"/>
      <c r="G6" s="46" t="s">
        <v>462</v>
      </c>
      <c r="H6" s="44"/>
    </row>
    <row r="7" s="32" customFormat="1" customHeight="1" spans="1:8">
      <c r="A7" s="44" t="s">
        <v>1573</v>
      </c>
      <c r="B7" s="44" t="s">
        <v>2169</v>
      </c>
      <c r="C7" s="44" t="s">
        <v>2167</v>
      </c>
      <c r="D7" s="45">
        <v>73640</v>
      </c>
      <c r="E7" s="45">
        <v>0</v>
      </c>
      <c r="F7" s="45"/>
      <c r="G7" s="46" t="s">
        <v>2170</v>
      </c>
      <c r="H7" s="44"/>
    </row>
    <row r="8" s="32" customFormat="1" customHeight="1" spans="1:8">
      <c r="A8" s="44" t="s">
        <v>1171</v>
      </c>
      <c r="B8" s="44" t="s">
        <v>1604</v>
      </c>
      <c r="C8" s="44" t="s">
        <v>2167</v>
      </c>
      <c r="D8" s="45">
        <v>497300</v>
      </c>
      <c r="E8" s="45">
        <v>0</v>
      </c>
      <c r="F8" s="45"/>
      <c r="G8" s="46" t="s">
        <v>462</v>
      </c>
      <c r="H8" s="44"/>
    </row>
    <row r="9" s="32" customFormat="1" customHeight="1" spans="1:8">
      <c r="A9" s="44" t="s">
        <v>1171</v>
      </c>
      <c r="B9" s="44" t="s">
        <v>1604</v>
      </c>
      <c r="C9" s="44" t="s">
        <v>2171</v>
      </c>
      <c r="D9" s="45">
        <v>1473300</v>
      </c>
      <c r="E9" s="45">
        <v>0</v>
      </c>
      <c r="F9" s="45"/>
      <c r="G9" s="46" t="s">
        <v>462</v>
      </c>
      <c r="H9" s="44"/>
    </row>
    <row r="10" s="32" customFormat="1" customHeight="1" spans="1:8">
      <c r="A10" s="44" t="s">
        <v>1171</v>
      </c>
      <c r="B10" s="44" t="s">
        <v>2172</v>
      </c>
      <c r="C10" s="44" t="s">
        <v>2167</v>
      </c>
      <c r="D10" s="45">
        <v>80000</v>
      </c>
      <c r="E10" s="45">
        <v>0</v>
      </c>
      <c r="F10" s="45"/>
      <c r="G10" s="46" t="s">
        <v>257</v>
      </c>
      <c r="H10" s="44"/>
    </row>
    <row r="11" s="32" customFormat="1" customHeight="1" spans="1:8">
      <c r="A11" s="44" t="s">
        <v>1171</v>
      </c>
      <c r="B11" s="44" t="s">
        <v>2172</v>
      </c>
      <c r="C11" s="44" t="s">
        <v>2167</v>
      </c>
      <c r="D11" s="45">
        <v>10000</v>
      </c>
      <c r="E11" s="45">
        <v>0</v>
      </c>
      <c r="F11" s="45"/>
      <c r="G11" s="46" t="s">
        <v>257</v>
      </c>
      <c r="H11" s="44"/>
    </row>
    <row r="12" s="32" customFormat="1" customHeight="1" spans="1:8">
      <c r="A12" s="44" t="s">
        <v>1171</v>
      </c>
      <c r="B12" s="44" t="s">
        <v>2172</v>
      </c>
      <c r="C12" s="44" t="s">
        <v>2167</v>
      </c>
      <c r="D12" s="45">
        <v>60000</v>
      </c>
      <c r="E12" s="45">
        <v>0</v>
      </c>
      <c r="F12" s="45"/>
      <c r="G12" s="46" t="s">
        <v>255</v>
      </c>
      <c r="H12" s="44"/>
    </row>
    <row r="13" s="32" customFormat="1" customHeight="1" spans="1:8">
      <c r="A13" s="44" t="s">
        <v>1171</v>
      </c>
      <c r="B13" s="44" t="s">
        <v>2172</v>
      </c>
      <c r="C13" s="44" t="s">
        <v>2167</v>
      </c>
      <c r="D13" s="45">
        <v>20000</v>
      </c>
      <c r="E13" s="45">
        <v>0</v>
      </c>
      <c r="F13" s="45"/>
      <c r="G13" s="46" t="s">
        <v>255</v>
      </c>
      <c r="H13" s="44"/>
    </row>
    <row r="14" s="32" customFormat="1" customHeight="1" spans="1:8">
      <c r="A14" s="44" t="s">
        <v>1457</v>
      </c>
      <c r="B14" s="44" t="s">
        <v>2173</v>
      </c>
      <c r="C14" s="44" t="s">
        <v>2174</v>
      </c>
      <c r="D14" s="45">
        <v>287300</v>
      </c>
      <c r="E14" s="45">
        <v>0</v>
      </c>
      <c r="F14" s="45"/>
      <c r="G14" s="46" t="s">
        <v>394</v>
      </c>
      <c r="H14" s="44"/>
    </row>
    <row r="15" s="32" customFormat="1" customHeight="1" spans="1:8">
      <c r="A15" s="44" t="s">
        <v>2175</v>
      </c>
      <c r="B15" s="44" t="s">
        <v>1604</v>
      </c>
      <c r="C15" s="44" t="s">
        <v>2167</v>
      </c>
      <c r="D15" s="45">
        <v>280000</v>
      </c>
      <c r="E15" s="45">
        <v>280000</v>
      </c>
      <c r="F15" s="45"/>
      <c r="G15" s="46" t="s">
        <v>462</v>
      </c>
      <c r="H15" s="44"/>
    </row>
    <row r="16" s="32" customFormat="1" customHeight="1" spans="1:8">
      <c r="A16" s="44" t="s">
        <v>2175</v>
      </c>
      <c r="B16" s="44" t="s">
        <v>1604</v>
      </c>
      <c r="C16" s="44" t="s">
        <v>2171</v>
      </c>
      <c r="D16" s="45">
        <v>10000000</v>
      </c>
      <c r="E16" s="45">
        <v>10000000</v>
      </c>
      <c r="F16" s="45"/>
      <c r="G16" s="46" t="s">
        <v>462</v>
      </c>
      <c r="H16" s="44"/>
    </row>
    <row r="17" s="32" customFormat="1" customHeight="1" spans="1:8">
      <c r="A17" s="44" t="s">
        <v>2175</v>
      </c>
      <c r="B17" s="44" t="s">
        <v>1604</v>
      </c>
      <c r="C17" s="44" t="s">
        <v>2171</v>
      </c>
      <c r="D17" s="45">
        <v>20000000</v>
      </c>
      <c r="E17" s="45">
        <v>20000000</v>
      </c>
      <c r="F17" s="45"/>
      <c r="G17" s="46" t="s">
        <v>462</v>
      </c>
      <c r="H17" s="44"/>
    </row>
    <row r="18" s="32" customFormat="1" customHeight="1" spans="1:8">
      <c r="A18" s="44" t="s">
        <v>2175</v>
      </c>
      <c r="B18" s="44" t="s">
        <v>1604</v>
      </c>
      <c r="C18" s="44" t="s">
        <v>2171</v>
      </c>
      <c r="D18" s="45">
        <v>113300</v>
      </c>
      <c r="E18" s="45">
        <v>113300</v>
      </c>
      <c r="F18" s="45"/>
      <c r="G18" s="46" t="s">
        <v>462</v>
      </c>
      <c r="H18" s="44"/>
    </row>
    <row r="19" s="32" customFormat="1" customHeight="1" spans="1:8">
      <c r="A19" s="44" t="s">
        <v>2175</v>
      </c>
      <c r="B19" s="44" t="s">
        <v>1604</v>
      </c>
      <c r="C19" s="44" t="s">
        <v>2171</v>
      </c>
      <c r="D19" s="45">
        <v>715850</v>
      </c>
      <c r="E19" s="45">
        <v>715850</v>
      </c>
      <c r="F19" s="45"/>
      <c r="G19" s="46" t="s">
        <v>462</v>
      </c>
      <c r="H19" s="44"/>
    </row>
    <row r="20" s="32" customFormat="1" customHeight="1" spans="1:8">
      <c r="A20" s="44" t="s">
        <v>2175</v>
      </c>
      <c r="B20" s="44" t="s">
        <v>1604</v>
      </c>
      <c r="C20" s="44" t="s">
        <v>1202</v>
      </c>
      <c r="D20" s="45">
        <v>8120000</v>
      </c>
      <c r="E20" s="45">
        <v>8120000</v>
      </c>
      <c r="F20" s="45"/>
      <c r="G20" s="46">
        <v>2100399</v>
      </c>
      <c r="H20" s="44"/>
    </row>
    <row r="21" s="32" customFormat="1" customHeight="1" spans="1:8">
      <c r="A21" s="44" t="s">
        <v>2175</v>
      </c>
      <c r="B21" s="44" t="s">
        <v>1604</v>
      </c>
      <c r="C21" s="44" t="s">
        <v>2171</v>
      </c>
      <c r="D21" s="45">
        <v>6897</v>
      </c>
      <c r="E21" s="45">
        <v>6897</v>
      </c>
      <c r="F21" s="45"/>
      <c r="G21" s="46" t="s">
        <v>462</v>
      </c>
      <c r="H21" s="44"/>
    </row>
    <row r="22" s="32" customFormat="1" customHeight="1" spans="1:8">
      <c r="A22" s="44" t="s">
        <v>2175</v>
      </c>
      <c r="B22" s="44" t="s">
        <v>1604</v>
      </c>
      <c r="C22" s="44" t="s">
        <v>2174</v>
      </c>
      <c r="D22" s="45">
        <v>2509321</v>
      </c>
      <c r="E22" s="45">
        <v>2509321</v>
      </c>
      <c r="F22" s="45"/>
      <c r="G22" s="46">
        <v>2100399</v>
      </c>
      <c r="H22" s="44"/>
    </row>
    <row r="23" s="32" customFormat="1" customHeight="1" spans="1:8">
      <c r="A23" s="44" t="s">
        <v>2175</v>
      </c>
      <c r="B23" s="44" t="s">
        <v>2176</v>
      </c>
      <c r="C23" s="44" t="s">
        <v>2167</v>
      </c>
      <c r="D23" s="45">
        <v>500000</v>
      </c>
      <c r="E23" s="45">
        <v>500000</v>
      </c>
      <c r="F23" s="45"/>
      <c r="G23" s="46" t="s">
        <v>462</v>
      </c>
      <c r="H23" s="44"/>
    </row>
    <row r="24" s="32" customFormat="1" customHeight="1" spans="1:8">
      <c r="A24" s="44" t="s">
        <v>2175</v>
      </c>
      <c r="B24" s="44" t="s">
        <v>2176</v>
      </c>
      <c r="C24" s="44" t="s">
        <v>2167</v>
      </c>
      <c r="D24" s="45">
        <v>300000</v>
      </c>
      <c r="E24" s="45">
        <v>300000</v>
      </c>
      <c r="F24" s="45"/>
      <c r="G24" s="46" t="s">
        <v>462</v>
      </c>
      <c r="H24" s="44"/>
    </row>
    <row r="25" s="32" customFormat="1" customHeight="1" spans="1:8">
      <c r="A25" s="44" t="s">
        <v>2175</v>
      </c>
      <c r="B25" s="44" t="s">
        <v>2176</v>
      </c>
      <c r="C25" s="44" t="s">
        <v>2167</v>
      </c>
      <c r="D25" s="45">
        <f>230000-100000</f>
        <v>130000</v>
      </c>
      <c r="E25" s="45">
        <v>130000</v>
      </c>
      <c r="F25" s="45"/>
      <c r="G25" s="46" t="s">
        <v>462</v>
      </c>
      <c r="H25" s="44"/>
    </row>
    <row r="26" s="32" customFormat="1" customHeight="1" spans="1:8">
      <c r="A26" s="44" t="s">
        <v>1525</v>
      </c>
      <c r="B26" s="44" t="s">
        <v>1604</v>
      </c>
      <c r="C26" s="44" t="s">
        <v>2167</v>
      </c>
      <c r="D26" s="45">
        <v>17600</v>
      </c>
      <c r="E26" s="45">
        <v>0</v>
      </c>
      <c r="F26" s="45"/>
      <c r="G26" s="46" t="s">
        <v>462</v>
      </c>
      <c r="H26" s="44"/>
    </row>
    <row r="27" s="32" customFormat="1" customHeight="1" spans="1:8">
      <c r="A27" s="44" t="s">
        <v>1525</v>
      </c>
      <c r="B27" s="44" t="s">
        <v>1604</v>
      </c>
      <c r="C27" s="44" t="s">
        <v>2167</v>
      </c>
      <c r="D27" s="45">
        <v>5118.8</v>
      </c>
      <c r="E27" s="45">
        <v>0</v>
      </c>
      <c r="F27" s="45"/>
      <c r="G27" s="46" t="s">
        <v>462</v>
      </c>
      <c r="H27" s="44"/>
    </row>
    <row r="28" s="32" customFormat="1" customHeight="1" spans="1:8">
      <c r="A28" s="44" t="s">
        <v>1173</v>
      </c>
      <c r="B28" s="44" t="s">
        <v>1604</v>
      </c>
      <c r="C28" s="44" t="s">
        <v>2167</v>
      </c>
      <c r="D28" s="45">
        <v>355000</v>
      </c>
      <c r="E28" s="45">
        <v>0</v>
      </c>
      <c r="F28" s="45"/>
      <c r="G28" s="46" t="s">
        <v>462</v>
      </c>
      <c r="H28" s="44"/>
    </row>
    <row r="29" s="32" customFormat="1" customHeight="1" spans="1:8">
      <c r="A29" s="44" t="s">
        <v>1603</v>
      </c>
      <c r="B29" s="44" t="s">
        <v>1604</v>
      </c>
      <c r="C29" s="44" t="s">
        <v>2167</v>
      </c>
      <c r="D29" s="45">
        <v>290000</v>
      </c>
      <c r="E29" s="45">
        <v>290000</v>
      </c>
      <c r="F29" s="45">
        <v>290000</v>
      </c>
      <c r="G29" s="46" t="s">
        <v>462</v>
      </c>
      <c r="H29" s="44"/>
    </row>
    <row r="30" s="32" customFormat="1" customHeight="1" spans="1:8">
      <c r="A30" s="44" t="s">
        <v>1603</v>
      </c>
      <c r="B30" s="44" t="s">
        <v>1604</v>
      </c>
      <c r="C30" s="44" t="s">
        <v>2171</v>
      </c>
      <c r="D30" s="45">
        <v>8364200</v>
      </c>
      <c r="E30" s="45">
        <v>8364200</v>
      </c>
      <c r="F30" s="45">
        <v>3039568</v>
      </c>
      <c r="G30" s="46" t="s">
        <v>462</v>
      </c>
      <c r="H30" s="44"/>
    </row>
    <row r="31" s="32" customFormat="1" customHeight="1" spans="1:8">
      <c r="A31" s="44" t="s">
        <v>1402</v>
      </c>
      <c r="B31" s="44" t="s">
        <v>1604</v>
      </c>
      <c r="C31" s="44" t="s">
        <v>2167</v>
      </c>
      <c r="D31" s="45">
        <v>2192527.86</v>
      </c>
      <c r="E31" s="45">
        <v>0</v>
      </c>
      <c r="F31" s="45"/>
      <c r="G31" s="46" t="s">
        <v>462</v>
      </c>
      <c r="H31" s="44"/>
    </row>
    <row r="32" s="32" customFormat="1" customHeight="1" spans="1:8">
      <c r="A32" s="44" t="s">
        <v>1402</v>
      </c>
      <c r="B32" s="44" t="s">
        <v>2177</v>
      </c>
      <c r="C32" s="44" t="s">
        <v>2174</v>
      </c>
      <c r="D32" s="45">
        <v>138854</v>
      </c>
      <c r="E32" s="45">
        <v>0</v>
      </c>
      <c r="F32" s="45"/>
      <c r="G32" s="46" t="s">
        <v>2170</v>
      </c>
      <c r="H32" s="44"/>
    </row>
    <row r="33" s="32" customFormat="1" customHeight="1" spans="1:8">
      <c r="A33" s="44" t="s">
        <v>1241</v>
      </c>
      <c r="B33" s="44" t="s">
        <v>1604</v>
      </c>
      <c r="C33" s="44" t="s">
        <v>2167</v>
      </c>
      <c r="D33" s="45">
        <f>5590900-1953800-643250-6897+100000</f>
        <v>3086953</v>
      </c>
      <c r="E33" s="45">
        <v>0</v>
      </c>
      <c r="F33" s="45"/>
      <c r="G33" s="46" t="s">
        <v>462</v>
      </c>
      <c r="H33" s="44"/>
    </row>
    <row r="34" s="32" customFormat="1" customHeight="1" spans="1:8">
      <c r="A34" s="44" t="s">
        <v>1674</v>
      </c>
      <c r="B34" s="44" t="s">
        <v>1604</v>
      </c>
      <c r="C34" s="44" t="s">
        <v>2167</v>
      </c>
      <c r="D34" s="45">
        <f>3116300-1565200-20000</f>
        <v>1531100</v>
      </c>
      <c r="E34" s="45">
        <v>1531100</v>
      </c>
      <c r="F34" s="45">
        <v>1531100</v>
      </c>
      <c r="G34" s="46" t="s">
        <v>462</v>
      </c>
      <c r="H34" s="44"/>
    </row>
    <row r="35" s="32" customFormat="1" customHeight="1" spans="1:8">
      <c r="A35" s="44" t="s">
        <v>2178</v>
      </c>
      <c r="B35" s="44" t="s">
        <v>1604</v>
      </c>
      <c r="C35" s="44" t="s">
        <v>2167</v>
      </c>
      <c r="D35" s="45">
        <f>3221400-1515900-50000</f>
        <v>1655500</v>
      </c>
      <c r="E35" s="45">
        <v>0</v>
      </c>
      <c r="F35" s="45"/>
      <c r="G35" s="46" t="s">
        <v>462</v>
      </c>
      <c r="H35" s="44"/>
    </row>
    <row r="36" s="32" customFormat="1" customHeight="1" spans="1:8">
      <c r="A36" s="44" t="s">
        <v>2179</v>
      </c>
      <c r="B36" s="44" t="s">
        <v>1604</v>
      </c>
      <c r="C36" s="44" t="s">
        <v>2167</v>
      </c>
      <c r="D36" s="45">
        <f>3709000-1534600-50000</f>
        <v>2124400</v>
      </c>
      <c r="E36" s="45">
        <v>0</v>
      </c>
      <c r="F36" s="45"/>
      <c r="G36" s="46" t="s">
        <v>462</v>
      </c>
      <c r="H36" s="44"/>
    </row>
    <row r="37" s="32" customFormat="1" customHeight="1" spans="1:8">
      <c r="A37" s="44" t="s">
        <v>2180</v>
      </c>
      <c r="B37" s="44" t="s">
        <v>1604</v>
      </c>
      <c r="C37" s="44" t="s">
        <v>2167</v>
      </c>
      <c r="D37" s="45">
        <v>424200</v>
      </c>
      <c r="E37" s="45">
        <v>0</v>
      </c>
      <c r="F37" s="45"/>
      <c r="G37" s="46" t="s">
        <v>462</v>
      </c>
      <c r="H37" s="44"/>
    </row>
    <row r="38" s="32" customFormat="1" customHeight="1" spans="1:8">
      <c r="A38" s="44" t="s">
        <v>2180</v>
      </c>
      <c r="B38" s="44" t="s">
        <v>1604</v>
      </c>
      <c r="C38" s="44" t="s">
        <v>2167</v>
      </c>
      <c r="D38" s="45">
        <f>2836900-1525800+100000</f>
        <v>1411100</v>
      </c>
      <c r="E38" s="45">
        <v>0</v>
      </c>
      <c r="F38" s="45"/>
      <c r="G38" s="46" t="s">
        <v>462</v>
      </c>
      <c r="H38" s="44"/>
    </row>
    <row r="39" s="32" customFormat="1" customHeight="1" spans="1:8">
      <c r="A39" s="44" t="s">
        <v>2181</v>
      </c>
      <c r="B39" s="44" t="s">
        <v>1604</v>
      </c>
      <c r="C39" s="44" t="s">
        <v>2167</v>
      </c>
      <c r="D39" s="45">
        <f>917100-332321+20000</f>
        <v>604779</v>
      </c>
      <c r="E39" s="45">
        <v>0</v>
      </c>
      <c r="F39" s="45"/>
      <c r="G39" s="46" t="s">
        <v>462</v>
      </c>
      <c r="H39" s="44"/>
    </row>
    <row r="40" s="32" customFormat="1" customHeight="1" spans="1:8">
      <c r="A40" s="44" t="s">
        <v>2182</v>
      </c>
      <c r="B40" s="44" t="s">
        <v>1604</v>
      </c>
      <c r="C40" s="44" t="s">
        <v>1203</v>
      </c>
      <c r="D40" s="45">
        <v>1000000</v>
      </c>
      <c r="E40" s="45">
        <v>0</v>
      </c>
      <c r="F40" s="45"/>
      <c r="G40" s="46" t="s">
        <v>462</v>
      </c>
      <c r="H40" s="44"/>
    </row>
    <row r="41" s="32" customFormat="1" customHeight="1" spans="1:8">
      <c r="A41" s="44" t="s">
        <v>2182</v>
      </c>
      <c r="B41" s="44" t="s">
        <v>1604</v>
      </c>
      <c r="C41" s="44" t="s">
        <v>1203</v>
      </c>
      <c r="D41" s="45">
        <v>168953.34</v>
      </c>
      <c r="E41" s="45">
        <v>32626</v>
      </c>
      <c r="F41" s="45">
        <v>32626</v>
      </c>
      <c r="G41" s="46" t="s">
        <v>462</v>
      </c>
      <c r="H41" s="44"/>
    </row>
    <row r="42" s="32" customFormat="1" customHeight="1" spans="1:8">
      <c r="A42" s="44" t="s">
        <v>2182</v>
      </c>
      <c r="B42" s="44" t="s">
        <v>1708</v>
      </c>
      <c r="C42" s="44" t="s">
        <v>1203</v>
      </c>
      <c r="D42" s="45">
        <v>11106706</v>
      </c>
      <c r="E42" s="45">
        <v>11106706</v>
      </c>
      <c r="F42" s="45">
        <v>11106706</v>
      </c>
      <c r="G42" s="46">
        <v>2110302</v>
      </c>
      <c r="H42" s="47"/>
    </row>
    <row r="43" s="32" customFormat="1" customHeight="1" spans="1:8">
      <c r="A43" s="48" t="s">
        <v>2183</v>
      </c>
      <c r="B43" s="48"/>
      <c r="C43" s="48"/>
      <c r="D43" s="49">
        <f>SUM(D4:D42)</f>
        <v>80000000</v>
      </c>
      <c r="E43" s="49">
        <f>SUM(E4:E42)</f>
        <v>64000000</v>
      </c>
      <c r="F43" s="49">
        <f>SUM(F4:F42)</f>
        <v>16000000</v>
      </c>
      <c r="G43" s="48"/>
      <c r="H43" s="50"/>
    </row>
  </sheetData>
  <autoFilter ref="A1:H43">
    <extLst/>
  </autoFilter>
  <mergeCells count="2">
    <mergeCell ref="A1:H1"/>
    <mergeCell ref="A43:C43"/>
  </mergeCells>
  <printOptions horizontalCentered="1"/>
  <pageMargins left="0.393055555555556" right="0.393055555555556" top="0.590277777777778" bottom="0.590277777777778" header="0.393055555555556" footer="0.393055555555556"/>
  <pageSetup paperSize="9" firstPageNumber="86" fitToHeight="0" orientation="landscape" useFirstPageNumber="1" horizontalDpi="600"/>
  <headerFooter>
    <oddHeader>&amp;L&amp;"黑体"&amp;12&amp;B附加03：</oddHeader>
    <oddFooter>&amp;C&amp;"黑体"&amp;9第 &amp;P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7"/>
  <sheetViews>
    <sheetView workbookViewId="0">
      <selection activeCell="P14" sqref="P14"/>
    </sheetView>
  </sheetViews>
  <sheetFormatPr defaultColWidth="19.125" defaultRowHeight="13.5" outlineLevelCol="6"/>
  <cols>
    <col min="1" max="1" width="6.625" customWidth="1"/>
    <col min="2" max="3" width="8.625" customWidth="1"/>
    <col min="4" max="4" width="20.625" customWidth="1"/>
    <col min="5" max="5" width="32.625" customWidth="1"/>
    <col min="6" max="6" width="12.625" customWidth="1"/>
    <col min="7" max="7" width="32.625" customWidth="1"/>
    <col min="8" max="16383" width="6.875"/>
  </cols>
  <sheetData>
    <row r="1" s="1" customFormat="1" ht="32" customHeight="1" spans="1:7">
      <c r="A1" s="5" t="s">
        <v>2184</v>
      </c>
      <c r="B1" s="5"/>
      <c r="C1" s="5"/>
      <c r="D1" s="5"/>
      <c r="E1" s="5"/>
      <c r="F1" s="5"/>
      <c r="G1" s="5"/>
    </row>
    <row r="2" s="2" customFormat="1" ht="18" customHeight="1" spans="2:7">
      <c r="B2" s="6"/>
      <c r="C2" s="6"/>
      <c r="D2" s="6"/>
      <c r="F2" s="7"/>
      <c r="G2" s="8" t="s">
        <v>1</v>
      </c>
    </row>
    <row r="3" s="3" customFormat="1" ht="26.25" customHeight="1" spans="1:7">
      <c r="A3" s="9" t="s">
        <v>2185</v>
      </c>
      <c r="B3" s="10" t="s">
        <v>1771</v>
      </c>
      <c r="C3" s="10" t="s">
        <v>741</v>
      </c>
      <c r="D3" s="10" t="s">
        <v>742</v>
      </c>
      <c r="E3" s="10" t="s">
        <v>944</v>
      </c>
      <c r="F3" s="11" t="s">
        <v>720</v>
      </c>
      <c r="G3" s="12" t="s">
        <v>946</v>
      </c>
    </row>
    <row r="4" s="4" customFormat="1" ht="24" customHeight="1" spans="1:7">
      <c r="A4" s="24"/>
      <c r="B4" s="14" t="s">
        <v>2186</v>
      </c>
      <c r="C4" s="15"/>
      <c r="D4" s="16"/>
      <c r="E4" s="25" t="s">
        <v>747</v>
      </c>
      <c r="F4" s="26">
        <f>SUM(F5:F17)</f>
        <v>1331.9968</v>
      </c>
      <c r="G4" s="18"/>
    </row>
    <row r="5" s="2" customFormat="1" ht="24" customHeight="1" spans="1:7">
      <c r="A5" s="13">
        <v>1</v>
      </c>
      <c r="B5" s="19" t="s">
        <v>462</v>
      </c>
      <c r="C5" s="19" t="s">
        <v>768</v>
      </c>
      <c r="D5" s="20" t="s">
        <v>2187</v>
      </c>
      <c r="E5" s="27" t="s">
        <v>1247</v>
      </c>
      <c r="F5" s="26">
        <v>100.5</v>
      </c>
      <c r="G5" s="22"/>
    </row>
    <row r="6" s="2" customFormat="1" ht="24" customHeight="1" spans="1:7">
      <c r="A6" s="13">
        <v>2</v>
      </c>
      <c r="B6" s="19" t="s">
        <v>462</v>
      </c>
      <c r="C6" s="19" t="s">
        <v>814</v>
      </c>
      <c r="D6" s="20" t="s">
        <v>2188</v>
      </c>
      <c r="E6" s="21" t="s">
        <v>1513</v>
      </c>
      <c r="F6" s="26">
        <v>233.4268</v>
      </c>
      <c r="G6" s="28"/>
    </row>
    <row r="7" s="2" customFormat="1" ht="24" customHeight="1" spans="1:7">
      <c r="A7" s="13">
        <v>3</v>
      </c>
      <c r="B7" s="19" t="s">
        <v>462</v>
      </c>
      <c r="C7" s="19" t="s">
        <v>818</v>
      </c>
      <c r="D7" s="20" t="s">
        <v>2189</v>
      </c>
      <c r="E7" s="21" t="s">
        <v>1513</v>
      </c>
      <c r="F7" s="26">
        <v>39.9</v>
      </c>
      <c r="G7" s="22"/>
    </row>
    <row r="8" s="2" customFormat="1" ht="24" customHeight="1" spans="1:7">
      <c r="A8" s="13">
        <v>4</v>
      </c>
      <c r="B8" s="19" t="s">
        <v>462</v>
      </c>
      <c r="C8" s="29" t="s">
        <v>830</v>
      </c>
      <c r="D8" s="30" t="s">
        <v>2190</v>
      </c>
      <c r="E8" s="21" t="s">
        <v>1513</v>
      </c>
      <c r="F8" s="26">
        <v>165.6</v>
      </c>
      <c r="G8" s="28"/>
    </row>
    <row r="9" s="2" customFormat="1" ht="24" customHeight="1" spans="1:7">
      <c r="A9" s="13">
        <v>5</v>
      </c>
      <c r="B9" s="19" t="s">
        <v>462</v>
      </c>
      <c r="C9" s="29" t="s">
        <v>832</v>
      </c>
      <c r="D9" s="30" t="s">
        <v>2191</v>
      </c>
      <c r="E9" s="21" t="s">
        <v>1513</v>
      </c>
      <c r="F9" s="26">
        <v>5.49</v>
      </c>
      <c r="G9" s="22"/>
    </row>
    <row r="10" s="2" customFormat="1" ht="24" customHeight="1" spans="1:7">
      <c r="A10" s="13">
        <v>6</v>
      </c>
      <c r="B10" s="19" t="s">
        <v>701</v>
      </c>
      <c r="C10" s="19" t="s">
        <v>838</v>
      </c>
      <c r="D10" s="20" t="s">
        <v>2192</v>
      </c>
      <c r="E10" s="21" t="s">
        <v>1611</v>
      </c>
      <c r="F10" s="26">
        <v>50</v>
      </c>
      <c r="G10" s="22"/>
    </row>
    <row r="11" s="2" customFormat="1" ht="24" customHeight="1" spans="1:7">
      <c r="A11" s="13">
        <v>7</v>
      </c>
      <c r="B11" s="19" t="s">
        <v>2104</v>
      </c>
      <c r="C11" s="19" t="s">
        <v>838</v>
      </c>
      <c r="D11" s="20" t="s">
        <v>2192</v>
      </c>
      <c r="E11" s="21" t="s">
        <v>1612</v>
      </c>
      <c r="F11" s="26">
        <v>10</v>
      </c>
      <c r="G11" s="22"/>
    </row>
    <row r="12" s="2" customFormat="1" ht="24" customHeight="1" spans="1:7">
      <c r="A12" s="13">
        <v>8</v>
      </c>
      <c r="B12" s="19" t="s">
        <v>66</v>
      </c>
      <c r="C12" s="29" t="s">
        <v>878</v>
      </c>
      <c r="D12" s="30" t="s">
        <v>1049</v>
      </c>
      <c r="E12" s="21" t="s">
        <v>1658</v>
      </c>
      <c r="F12" s="26">
        <v>50</v>
      </c>
      <c r="G12" s="22"/>
    </row>
    <row r="13" s="2" customFormat="1" ht="24" customHeight="1" spans="1:7">
      <c r="A13" s="13">
        <v>9</v>
      </c>
      <c r="B13" s="19" t="s">
        <v>462</v>
      </c>
      <c r="C13" s="29" t="s">
        <v>878</v>
      </c>
      <c r="D13" s="30" t="s">
        <v>1049</v>
      </c>
      <c r="E13" s="21" t="s">
        <v>1513</v>
      </c>
      <c r="F13" s="26">
        <v>109.3</v>
      </c>
      <c r="G13" s="22"/>
    </row>
    <row r="14" s="2" customFormat="1" ht="24" customHeight="1" spans="1:7">
      <c r="A14" s="13">
        <v>10</v>
      </c>
      <c r="B14" s="19" t="s">
        <v>462</v>
      </c>
      <c r="C14" s="19" t="s">
        <v>882</v>
      </c>
      <c r="D14" s="20" t="s">
        <v>2193</v>
      </c>
      <c r="E14" s="21" t="s">
        <v>1513</v>
      </c>
      <c r="F14" s="31">
        <v>215.88</v>
      </c>
      <c r="G14" s="22"/>
    </row>
    <row r="15" s="2" customFormat="1" ht="24" customHeight="1" spans="1:7">
      <c r="A15" s="13">
        <v>11</v>
      </c>
      <c r="B15" s="19" t="s">
        <v>462</v>
      </c>
      <c r="C15" s="29" t="s">
        <v>884</v>
      </c>
      <c r="D15" s="30" t="s">
        <v>1052</v>
      </c>
      <c r="E15" s="21" t="s">
        <v>1513</v>
      </c>
      <c r="F15" s="26">
        <v>94.6</v>
      </c>
      <c r="G15" s="22"/>
    </row>
    <row r="16" s="2" customFormat="1" ht="24" customHeight="1" spans="1:7">
      <c r="A16" s="13">
        <v>12</v>
      </c>
      <c r="B16" s="19" t="s">
        <v>462</v>
      </c>
      <c r="C16" s="29" t="s">
        <v>888</v>
      </c>
      <c r="D16" s="30" t="s">
        <v>1054</v>
      </c>
      <c r="E16" s="21" t="s">
        <v>1247</v>
      </c>
      <c r="F16" s="26">
        <v>237.6</v>
      </c>
      <c r="G16" s="22"/>
    </row>
    <row r="17" s="2" customFormat="1" ht="24" customHeight="1" spans="1:7">
      <c r="A17" s="13">
        <v>13</v>
      </c>
      <c r="B17" s="19" t="s">
        <v>462</v>
      </c>
      <c r="C17" s="19" t="s">
        <v>892</v>
      </c>
      <c r="D17" s="20" t="s">
        <v>1056</v>
      </c>
      <c r="E17" s="21" t="s">
        <v>1513</v>
      </c>
      <c r="F17" s="26">
        <v>19.7</v>
      </c>
      <c r="G17" s="22"/>
    </row>
  </sheetData>
  <autoFilter ref="A1:HH17">
    <extLst/>
  </autoFilter>
  <mergeCells count="2">
    <mergeCell ref="A1:G1"/>
    <mergeCell ref="B4:D4"/>
  </mergeCells>
  <printOptions horizontalCentered="1"/>
  <pageMargins left="0.393055555555556" right="0.393055555555556" top="0.590277777777778" bottom="0.393055555555556" header="0.393055555555556" footer="0.393055555555556"/>
  <pageSetup paperSize="9" orientation="landscape" horizontalDpi="600"/>
  <headerFooter>
    <oddHeader>&amp;L&amp;"黑体"&amp;12&amp;B附加04：</oddHeader>
    <oddFooter>&amp;C第 &amp;P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J45"/>
  <sheetViews>
    <sheetView workbookViewId="0">
      <selection activeCell="Q13" sqref="Q13"/>
    </sheetView>
  </sheetViews>
  <sheetFormatPr defaultColWidth="19.125" defaultRowHeight="13.5"/>
  <cols>
    <col min="1" max="1" width="6.625" customWidth="1"/>
    <col min="2" max="3" width="8.625" customWidth="1"/>
    <col min="4" max="4" width="20.625" customWidth="1"/>
    <col min="5" max="5" width="32.625" customWidth="1"/>
    <col min="6" max="7" width="12.625" customWidth="1"/>
    <col min="8" max="8" width="32.625" customWidth="1"/>
    <col min="9" max="16384" width="6.875"/>
  </cols>
  <sheetData>
    <row r="1" s="1" customFormat="1" ht="32" customHeight="1" spans="1:8">
      <c r="A1" s="5" t="s">
        <v>2194</v>
      </c>
      <c r="B1" s="5"/>
      <c r="C1" s="5"/>
      <c r="D1" s="5"/>
      <c r="E1" s="5"/>
      <c r="F1" s="5"/>
      <c r="G1" s="5"/>
      <c r="H1" s="5"/>
    </row>
    <row r="2" s="2" customFormat="1" ht="18" customHeight="1" spans="2:8">
      <c r="B2" s="6"/>
      <c r="C2" s="6"/>
      <c r="D2" s="6"/>
      <c r="F2" s="7"/>
      <c r="G2" s="7"/>
      <c r="H2" s="8" t="s">
        <v>1</v>
      </c>
    </row>
    <row r="3" s="3" customFormat="1" ht="26.25" customHeight="1" spans="1:8">
      <c r="A3" s="9" t="s">
        <v>2185</v>
      </c>
      <c r="B3" s="10" t="s">
        <v>1771</v>
      </c>
      <c r="C3" s="10" t="s">
        <v>741</v>
      </c>
      <c r="D3" s="10" t="s">
        <v>742</v>
      </c>
      <c r="E3" s="10" t="s">
        <v>944</v>
      </c>
      <c r="F3" s="11" t="s">
        <v>2195</v>
      </c>
      <c r="G3" s="11" t="s">
        <v>2196</v>
      </c>
      <c r="H3" s="12" t="s">
        <v>946</v>
      </c>
    </row>
    <row r="4" s="4" customFormat="1" ht="24" customHeight="1" spans="1:8">
      <c r="A4" s="13"/>
      <c r="B4" s="14" t="s">
        <v>2197</v>
      </c>
      <c r="C4" s="15"/>
      <c r="D4" s="16"/>
      <c r="E4" s="13" t="s">
        <v>747</v>
      </c>
      <c r="F4" s="17">
        <f>SUM(F5:F45)</f>
        <v>8504.162</v>
      </c>
      <c r="G4" s="17">
        <f>SUM(G5:G45)</f>
        <v>7171.07</v>
      </c>
      <c r="H4" s="18"/>
    </row>
    <row r="5" s="2" customFormat="1" ht="24" customHeight="1" spans="1:8">
      <c r="A5" s="13">
        <v>1</v>
      </c>
      <c r="B5" s="19" t="s">
        <v>58</v>
      </c>
      <c r="C5" s="19" t="s">
        <v>751</v>
      </c>
      <c r="D5" s="20" t="s">
        <v>2198</v>
      </c>
      <c r="E5" s="21" t="s">
        <v>956</v>
      </c>
      <c r="F5" s="17">
        <v>6</v>
      </c>
      <c r="G5" s="17">
        <v>6</v>
      </c>
      <c r="H5" s="22"/>
    </row>
    <row r="6" s="2" customFormat="1" ht="24" customHeight="1" spans="1:8">
      <c r="A6" s="13">
        <v>2</v>
      </c>
      <c r="B6" s="19">
        <v>2050201</v>
      </c>
      <c r="C6" s="23" t="s">
        <v>762</v>
      </c>
      <c r="D6" s="20" t="s">
        <v>965</v>
      </c>
      <c r="E6" s="21" t="s">
        <v>966</v>
      </c>
      <c r="F6" s="17">
        <v>4</v>
      </c>
      <c r="G6" s="17">
        <v>4</v>
      </c>
      <c r="H6" s="22"/>
    </row>
    <row r="7" s="2" customFormat="1" ht="24" customHeight="1" spans="1:8">
      <c r="A7" s="13">
        <v>3</v>
      </c>
      <c r="B7" s="19" t="s">
        <v>547</v>
      </c>
      <c r="C7" s="23" t="s">
        <v>768</v>
      </c>
      <c r="D7" s="20" t="s">
        <v>957</v>
      </c>
      <c r="E7" s="21" t="s">
        <v>962</v>
      </c>
      <c r="F7" s="17">
        <v>899.8</v>
      </c>
      <c r="G7" s="17">
        <v>899.8</v>
      </c>
      <c r="H7" s="22"/>
    </row>
    <row r="8" s="2" customFormat="1" ht="24" customHeight="1" spans="1:8">
      <c r="A8" s="13">
        <v>4</v>
      </c>
      <c r="B8" s="19" t="s">
        <v>66</v>
      </c>
      <c r="C8" s="19" t="s">
        <v>774</v>
      </c>
      <c r="D8" s="20" t="s">
        <v>2199</v>
      </c>
      <c r="E8" s="21" t="s">
        <v>973</v>
      </c>
      <c r="F8" s="17">
        <v>27.4</v>
      </c>
      <c r="G8" s="17">
        <v>27.4</v>
      </c>
      <c r="H8" s="22"/>
    </row>
    <row r="9" s="2" customFormat="1" ht="24" customHeight="1" spans="1:8">
      <c r="A9" s="13">
        <v>5</v>
      </c>
      <c r="B9" s="19" t="s">
        <v>66</v>
      </c>
      <c r="C9" s="19" t="s">
        <v>774</v>
      </c>
      <c r="D9" s="20" t="s">
        <v>2199</v>
      </c>
      <c r="E9" s="21" t="s">
        <v>2200</v>
      </c>
      <c r="F9" s="17">
        <v>25</v>
      </c>
      <c r="G9" s="17">
        <v>25</v>
      </c>
      <c r="H9" s="22"/>
    </row>
    <row r="10" s="2" customFormat="1" ht="24" customHeight="1" spans="1:8">
      <c r="A10" s="13">
        <v>6</v>
      </c>
      <c r="B10" s="19" t="s">
        <v>215</v>
      </c>
      <c r="C10" s="19" t="s">
        <v>780</v>
      </c>
      <c r="D10" s="20" t="s">
        <v>2201</v>
      </c>
      <c r="E10" s="21" t="s">
        <v>1933</v>
      </c>
      <c r="F10" s="17">
        <v>20</v>
      </c>
      <c r="G10" s="17"/>
      <c r="H10" s="22"/>
    </row>
    <row r="11" s="2" customFormat="1" ht="24" customHeight="1" spans="1:8">
      <c r="A11" s="13">
        <v>7</v>
      </c>
      <c r="B11" s="19" t="s">
        <v>215</v>
      </c>
      <c r="C11" s="19" t="s">
        <v>780</v>
      </c>
      <c r="D11" s="20" t="s">
        <v>2201</v>
      </c>
      <c r="E11" s="21" t="s">
        <v>1934</v>
      </c>
      <c r="F11" s="17">
        <v>40</v>
      </c>
      <c r="G11" s="17"/>
      <c r="H11" s="22"/>
    </row>
    <row r="12" s="2" customFormat="1" ht="24" customHeight="1" spans="1:8">
      <c r="A12" s="13">
        <v>8</v>
      </c>
      <c r="B12" s="19" t="s">
        <v>215</v>
      </c>
      <c r="C12" s="19" t="s">
        <v>780</v>
      </c>
      <c r="D12" s="20" t="s">
        <v>2201</v>
      </c>
      <c r="E12" s="21" t="s">
        <v>977</v>
      </c>
      <c r="F12" s="17">
        <v>10</v>
      </c>
      <c r="G12" s="17"/>
      <c r="H12" s="22"/>
    </row>
    <row r="13" s="2" customFormat="1" ht="24" customHeight="1" spans="1:8">
      <c r="A13" s="13">
        <v>9</v>
      </c>
      <c r="B13" s="19" t="s">
        <v>1935</v>
      </c>
      <c r="C13" s="19" t="s">
        <v>780</v>
      </c>
      <c r="D13" s="20" t="s">
        <v>2201</v>
      </c>
      <c r="E13" s="21" t="s">
        <v>2202</v>
      </c>
      <c r="F13" s="17">
        <v>80</v>
      </c>
      <c r="G13" s="17"/>
      <c r="H13" s="22"/>
    </row>
    <row r="14" s="2" customFormat="1" ht="24" customHeight="1" spans="1:8">
      <c r="A14" s="13">
        <v>10</v>
      </c>
      <c r="B14" s="19" t="s">
        <v>228</v>
      </c>
      <c r="C14" s="19" t="s">
        <v>780</v>
      </c>
      <c r="D14" s="20" t="s">
        <v>2201</v>
      </c>
      <c r="E14" s="21" t="s">
        <v>2203</v>
      </c>
      <c r="F14" s="17">
        <v>100</v>
      </c>
      <c r="G14" s="17"/>
      <c r="H14" s="22"/>
    </row>
    <row r="15" s="2" customFormat="1" ht="24" customHeight="1" spans="1:8">
      <c r="A15" s="13">
        <v>11</v>
      </c>
      <c r="B15" s="19"/>
      <c r="C15" s="19" t="s">
        <v>790</v>
      </c>
      <c r="D15" s="20" t="s">
        <v>2204</v>
      </c>
      <c r="E15" s="21" t="s">
        <v>2205</v>
      </c>
      <c r="F15" s="17">
        <v>6.97</v>
      </c>
      <c r="G15" s="17"/>
      <c r="H15" s="22"/>
    </row>
    <row r="16" s="2" customFormat="1" ht="24" customHeight="1" spans="1:8">
      <c r="A16" s="13">
        <v>12</v>
      </c>
      <c r="B16" s="19" t="s">
        <v>169</v>
      </c>
      <c r="C16" s="19" t="s">
        <v>792</v>
      </c>
      <c r="D16" s="20" t="s">
        <v>2206</v>
      </c>
      <c r="E16" s="21" t="s">
        <v>2207</v>
      </c>
      <c r="F16" s="17">
        <v>265</v>
      </c>
      <c r="G16" s="17"/>
      <c r="H16" s="22"/>
    </row>
    <row r="17" s="2" customFormat="1" ht="24" customHeight="1" spans="1:8">
      <c r="A17" s="13">
        <v>13</v>
      </c>
      <c r="B17" s="19" t="s">
        <v>654</v>
      </c>
      <c r="C17" s="19" t="s">
        <v>796</v>
      </c>
      <c r="D17" s="20" t="s">
        <v>2208</v>
      </c>
      <c r="E17" s="21" t="s">
        <v>1966</v>
      </c>
      <c r="F17" s="17">
        <v>170</v>
      </c>
      <c r="G17" s="17"/>
      <c r="H17" s="22"/>
    </row>
    <row r="18" s="2" customFormat="1" ht="24" customHeight="1" spans="1:8">
      <c r="A18" s="13">
        <v>14</v>
      </c>
      <c r="B18" s="19" t="s">
        <v>654</v>
      </c>
      <c r="C18" s="19" t="s">
        <v>798</v>
      </c>
      <c r="D18" s="20" t="s">
        <v>2209</v>
      </c>
      <c r="E18" s="21" t="s">
        <v>2210</v>
      </c>
      <c r="F18" s="17">
        <v>20</v>
      </c>
      <c r="G18" s="17"/>
      <c r="H18" s="22"/>
    </row>
    <row r="19" s="2" customFormat="1" ht="24" customHeight="1" spans="1:8">
      <c r="A19" s="13">
        <v>15</v>
      </c>
      <c r="B19" s="19" t="s">
        <v>84</v>
      </c>
      <c r="C19" s="19" t="s">
        <v>800</v>
      </c>
      <c r="D19" s="20" t="s">
        <v>2211</v>
      </c>
      <c r="E19" s="21" t="s">
        <v>989</v>
      </c>
      <c r="F19" s="17">
        <v>7.51</v>
      </c>
      <c r="G19" s="17">
        <v>7.5</v>
      </c>
      <c r="H19" s="22"/>
    </row>
    <row r="20" s="2" customFormat="1" ht="24" customHeight="1" spans="1:8">
      <c r="A20" s="13">
        <v>16</v>
      </c>
      <c r="B20" s="19" t="s">
        <v>606</v>
      </c>
      <c r="C20" s="19" t="s">
        <v>804</v>
      </c>
      <c r="D20" s="20" t="s">
        <v>2212</v>
      </c>
      <c r="E20" s="21" t="s">
        <v>1416</v>
      </c>
      <c r="F20" s="17">
        <v>364</v>
      </c>
      <c r="G20" s="17"/>
      <c r="H20" s="22"/>
    </row>
    <row r="21" s="2" customFormat="1" ht="24" customHeight="1" spans="1:8">
      <c r="A21" s="13">
        <v>17</v>
      </c>
      <c r="B21" s="19" t="s">
        <v>2149</v>
      </c>
      <c r="C21" s="19" t="s">
        <v>804</v>
      </c>
      <c r="D21" s="20" t="s">
        <v>2212</v>
      </c>
      <c r="E21" s="21" t="s">
        <v>992</v>
      </c>
      <c r="F21" s="17">
        <v>110.33</v>
      </c>
      <c r="G21" s="17">
        <v>110.3</v>
      </c>
      <c r="H21" s="22"/>
    </row>
    <row r="22" s="2" customFormat="1" ht="24" customHeight="1" spans="1:8">
      <c r="A22" s="13">
        <v>18</v>
      </c>
      <c r="B22" s="19" t="s">
        <v>2149</v>
      </c>
      <c r="C22" s="19" t="s">
        <v>804</v>
      </c>
      <c r="D22" s="20" t="s">
        <v>2212</v>
      </c>
      <c r="E22" s="21" t="s">
        <v>993</v>
      </c>
      <c r="F22" s="17">
        <v>304.12</v>
      </c>
      <c r="G22" s="17">
        <v>304.1</v>
      </c>
      <c r="H22" s="22"/>
    </row>
    <row r="23" s="2" customFormat="1" ht="24" customHeight="1" spans="1:8">
      <c r="A23" s="13">
        <v>19</v>
      </c>
      <c r="B23" s="19" t="s">
        <v>321</v>
      </c>
      <c r="C23" s="19" t="s">
        <v>806</v>
      </c>
      <c r="D23" s="20" t="s">
        <v>2213</v>
      </c>
      <c r="E23" s="21" t="s">
        <v>1998</v>
      </c>
      <c r="F23" s="17">
        <v>100</v>
      </c>
      <c r="G23" s="17"/>
      <c r="H23" s="22"/>
    </row>
    <row r="24" s="2" customFormat="1" ht="24" customHeight="1" spans="1:8">
      <c r="A24" s="13">
        <v>21</v>
      </c>
      <c r="B24" s="19" t="s">
        <v>422</v>
      </c>
      <c r="C24" s="19" t="s">
        <v>806</v>
      </c>
      <c r="D24" s="20" t="s">
        <v>2213</v>
      </c>
      <c r="E24" s="21" t="s">
        <v>1436</v>
      </c>
      <c r="F24" s="17">
        <v>92</v>
      </c>
      <c r="G24" s="17">
        <v>92</v>
      </c>
      <c r="H24" s="22"/>
    </row>
    <row r="25" s="2" customFormat="1" ht="24" customHeight="1" spans="1:8">
      <c r="A25" s="13">
        <v>22</v>
      </c>
      <c r="B25" s="19" t="s">
        <v>436</v>
      </c>
      <c r="C25" s="19" t="s">
        <v>806</v>
      </c>
      <c r="D25" s="20" t="s">
        <v>2213</v>
      </c>
      <c r="E25" s="21" t="s">
        <v>2006</v>
      </c>
      <c r="F25" s="17">
        <v>43</v>
      </c>
      <c r="G25" s="17"/>
      <c r="H25" s="22"/>
    </row>
    <row r="26" s="2" customFormat="1" ht="24" customHeight="1" spans="1:8">
      <c r="A26" s="13">
        <v>23</v>
      </c>
      <c r="B26" s="19" t="s">
        <v>321</v>
      </c>
      <c r="C26" s="19" t="s">
        <v>806</v>
      </c>
      <c r="D26" s="20" t="s">
        <v>2213</v>
      </c>
      <c r="E26" s="21" t="s">
        <v>1426</v>
      </c>
      <c r="F26" s="17">
        <v>6.5</v>
      </c>
      <c r="G26" s="17"/>
      <c r="H26" s="22"/>
    </row>
    <row r="27" s="2" customFormat="1" ht="24" customHeight="1" spans="1:8">
      <c r="A27" s="13">
        <v>24</v>
      </c>
      <c r="B27" s="19" t="s">
        <v>334</v>
      </c>
      <c r="C27" s="19" t="s">
        <v>808</v>
      </c>
      <c r="D27" s="20" t="s">
        <v>2214</v>
      </c>
      <c r="E27" s="21" t="s">
        <v>1003</v>
      </c>
      <c r="F27" s="17">
        <v>10</v>
      </c>
      <c r="G27" s="17">
        <v>10</v>
      </c>
      <c r="H27" s="22"/>
    </row>
    <row r="28" s="2" customFormat="1" ht="24" customHeight="1" spans="1:8">
      <c r="A28" s="13">
        <v>25</v>
      </c>
      <c r="B28" s="19" t="s">
        <v>382</v>
      </c>
      <c r="C28" s="19" t="s">
        <v>808</v>
      </c>
      <c r="D28" s="20" t="s">
        <v>2214</v>
      </c>
      <c r="E28" s="21" t="s">
        <v>1004</v>
      </c>
      <c r="F28" s="17">
        <v>20</v>
      </c>
      <c r="G28" s="17">
        <v>20</v>
      </c>
      <c r="H28" s="22"/>
    </row>
    <row r="29" s="2" customFormat="1" ht="24" customHeight="1" spans="1:8">
      <c r="A29" s="13">
        <v>26</v>
      </c>
      <c r="B29" s="19"/>
      <c r="C29" s="19" t="s">
        <v>808</v>
      </c>
      <c r="D29" s="20" t="s">
        <v>2214</v>
      </c>
      <c r="E29" s="21" t="s">
        <v>1005</v>
      </c>
      <c r="F29" s="17">
        <v>783.1</v>
      </c>
      <c r="G29" s="17">
        <v>783</v>
      </c>
      <c r="H29" s="22"/>
    </row>
    <row r="30" s="2" customFormat="1" ht="24" customHeight="1" spans="1:8">
      <c r="A30" s="13">
        <v>27</v>
      </c>
      <c r="B30" s="19" t="s">
        <v>458</v>
      </c>
      <c r="C30" s="19" t="s">
        <v>814</v>
      </c>
      <c r="D30" s="20" t="s">
        <v>2188</v>
      </c>
      <c r="E30" s="21" t="s">
        <v>1010</v>
      </c>
      <c r="F30" s="17">
        <v>10.9</v>
      </c>
      <c r="G30" s="17">
        <v>10.77</v>
      </c>
      <c r="H30" s="22"/>
    </row>
    <row r="31" s="2" customFormat="1" ht="24" customHeight="1" spans="1:8">
      <c r="A31" s="13">
        <v>28</v>
      </c>
      <c r="B31" s="19" t="s">
        <v>2215</v>
      </c>
      <c r="C31" s="19" t="s">
        <v>820</v>
      </c>
      <c r="D31" s="20" t="s">
        <v>2216</v>
      </c>
      <c r="E31" s="21" t="s">
        <v>2217</v>
      </c>
      <c r="F31" s="17">
        <v>30</v>
      </c>
      <c r="G31" s="17"/>
      <c r="H31" s="22"/>
    </row>
    <row r="32" s="2" customFormat="1" ht="24" customHeight="1" spans="1:8">
      <c r="A32" s="13">
        <v>29</v>
      </c>
      <c r="B32" s="19" t="s">
        <v>543</v>
      </c>
      <c r="C32" s="19" t="s">
        <v>832</v>
      </c>
      <c r="D32" s="20" t="s">
        <v>2191</v>
      </c>
      <c r="E32" s="21" t="s">
        <v>1029</v>
      </c>
      <c r="F32" s="17">
        <v>3000</v>
      </c>
      <c r="G32" s="17">
        <v>3000</v>
      </c>
      <c r="H32" s="22"/>
    </row>
    <row r="33" s="2" customFormat="1" ht="24" customHeight="1" spans="1:218">
      <c r="A33" s="13">
        <v>30</v>
      </c>
      <c r="B33" s="19"/>
      <c r="C33" s="19" t="s">
        <v>836</v>
      </c>
      <c r="D33" s="20" t="s">
        <v>2218</v>
      </c>
      <c r="E33" s="21" t="s">
        <v>2219</v>
      </c>
      <c r="F33" s="17">
        <v>14.85</v>
      </c>
      <c r="G33" s="17"/>
      <c r="H33" s="22"/>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row>
    <row r="34" s="2" customFormat="1" ht="24" customHeight="1" spans="1:8">
      <c r="A34" s="13">
        <v>31</v>
      </c>
      <c r="B34" s="19" t="s">
        <v>531</v>
      </c>
      <c r="C34" s="19" t="s">
        <v>836</v>
      </c>
      <c r="D34" s="20" t="s">
        <v>2218</v>
      </c>
      <c r="E34" s="21" t="s">
        <v>1032</v>
      </c>
      <c r="F34" s="17">
        <v>72.73</v>
      </c>
      <c r="G34" s="17">
        <v>72.7</v>
      </c>
      <c r="H34" s="22"/>
    </row>
    <row r="35" s="2" customFormat="1" ht="24" customHeight="1" spans="1:8">
      <c r="A35" s="13">
        <v>32</v>
      </c>
      <c r="B35" s="19" t="s">
        <v>531</v>
      </c>
      <c r="C35" s="19" t="s">
        <v>836</v>
      </c>
      <c r="D35" s="20" t="s">
        <v>2218</v>
      </c>
      <c r="E35" s="21" t="s">
        <v>1033</v>
      </c>
      <c r="F35" s="17">
        <v>95.81</v>
      </c>
      <c r="G35" s="17">
        <v>95.8</v>
      </c>
      <c r="H35" s="22"/>
    </row>
    <row r="36" s="2" customFormat="1" ht="24" customHeight="1" spans="1:8">
      <c r="A36" s="13">
        <v>33</v>
      </c>
      <c r="B36" s="19"/>
      <c r="C36" s="19" t="s">
        <v>842</v>
      </c>
      <c r="D36" s="20" t="s">
        <v>2220</v>
      </c>
      <c r="E36" s="21" t="s">
        <v>2221</v>
      </c>
      <c r="F36" s="17">
        <v>42.522</v>
      </c>
      <c r="G36" s="17"/>
      <c r="H36" s="22"/>
    </row>
    <row r="37" s="2" customFormat="1" ht="24" customHeight="1" spans="1:8">
      <c r="A37" s="13">
        <v>34</v>
      </c>
      <c r="B37" s="19" t="s">
        <v>253</v>
      </c>
      <c r="C37" s="19" t="s">
        <v>860</v>
      </c>
      <c r="D37" s="20" t="s">
        <v>1041</v>
      </c>
      <c r="E37" s="21" t="s">
        <v>966</v>
      </c>
      <c r="F37" s="17">
        <v>22.2</v>
      </c>
      <c r="G37" s="17">
        <v>22.2</v>
      </c>
      <c r="H37" s="22"/>
    </row>
    <row r="38" s="2" customFormat="1" ht="24" customHeight="1" spans="1:8">
      <c r="A38" s="13">
        <v>35</v>
      </c>
      <c r="B38" s="19" t="s">
        <v>253</v>
      </c>
      <c r="C38" s="19" t="s">
        <v>862</v>
      </c>
      <c r="D38" s="20" t="s">
        <v>1042</v>
      </c>
      <c r="E38" s="21" t="s">
        <v>966</v>
      </c>
      <c r="F38" s="17">
        <v>97.31</v>
      </c>
      <c r="G38" s="17">
        <v>97.3</v>
      </c>
      <c r="H38" s="22"/>
    </row>
    <row r="39" s="2" customFormat="1" ht="24" customHeight="1" spans="1:8">
      <c r="A39" s="13">
        <v>36</v>
      </c>
      <c r="B39" s="19" t="s">
        <v>253</v>
      </c>
      <c r="C39" s="19" t="s">
        <v>864</v>
      </c>
      <c r="D39" s="20" t="s">
        <v>1043</v>
      </c>
      <c r="E39" s="21" t="s">
        <v>966</v>
      </c>
      <c r="F39" s="17">
        <v>141.49</v>
      </c>
      <c r="G39" s="17">
        <v>141.4</v>
      </c>
      <c r="H39" s="22"/>
    </row>
    <row r="40" s="2" customFormat="1" ht="24" customHeight="1" spans="1:8">
      <c r="A40" s="13">
        <v>37</v>
      </c>
      <c r="B40" s="19" t="s">
        <v>253</v>
      </c>
      <c r="C40" s="19" t="s">
        <v>866</v>
      </c>
      <c r="D40" s="20" t="s">
        <v>1044</v>
      </c>
      <c r="E40" s="21" t="s">
        <v>966</v>
      </c>
      <c r="F40" s="17">
        <v>129.82</v>
      </c>
      <c r="G40" s="17">
        <v>129.8</v>
      </c>
      <c r="H40" s="22"/>
    </row>
    <row r="41" s="2" customFormat="1" ht="24" customHeight="1" spans="1:8">
      <c r="A41" s="13">
        <v>38</v>
      </c>
      <c r="B41" s="19" t="s">
        <v>66</v>
      </c>
      <c r="C41" s="19" t="s">
        <v>878</v>
      </c>
      <c r="D41" s="20" t="s">
        <v>1049</v>
      </c>
      <c r="E41" s="21" t="s">
        <v>1050</v>
      </c>
      <c r="F41" s="17">
        <f>27+4</f>
        <v>31</v>
      </c>
      <c r="G41" s="17">
        <v>31</v>
      </c>
      <c r="H41" s="22"/>
    </row>
    <row r="42" s="2" customFormat="1" ht="24" customHeight="1" spans="1:8">
      <c r="A42" s="13">
        <v>39</v>
      </c>
      <c r="B42" s="19" t="s">
        <v>2149</v>
      </c>
      <c r="C42" s="19" t="s">
        <v>892</v>
      </c>
      <c r="D42" s="20" t="s">
        <v>2222</v>
      </c>
      <c r="E42" s="21" t="s">
        <v>1058</v>
      </c>
      <c r="F42" s="17">
        <v>59.8</v>
      </c>
      <c r="G42" s="17">
        <v>40</v>
      </c>
      <c r="H42" s="22"/>
    </row>
    <row r="43" s="2" customFormat="1" ht="24" customHeight="1" spans="1:8">
      <c r="A43" s="13">
        <v>40</v>
      </c>
      <c r="B43" s="19" t="s">
        <v>612</v>
      </c>
      <c r="C43" s="19"/>
      <c r="D43" s="20" t="s">
        <v>1059</v>
      </c>
      <c r="E43" s="21" t="s">
        <v>1060</v>
      </c>
      <c r="F43" s="17">
        <v>621</v>
      </c>
      <c r="G43" s="17">
        <v>621</v>
      </c>
      <c r="H43" s="22"/>
    </row>
    <row r="44" s="2" customFormat="1" ht="24" customHeight="1" spans="1:8">
      <c r="A44" s="13">
        <v>41</v>
      </c>
      <c r="B44" s="19" t="s">
        <v>728</v>
      </c>
      <c r="C44" s="19"/>
      <c r="D44" s="20"/>
      <c r="E44" s="21" t="s">
        <v>1061</v>
      </c>
      <c r="F44" s="17">
        <v>500</v>
      </c>
      <c r="G44" s="17">
        <v>500</v>
      </c>
      <c r="H44" s="22"/>
    </row>
    <row r="45" s="2" customFormat="1" ht="24" customHeight="1" spans="1:8">
      <c r="A45" s="13">
        <v>42</v>
      </c>
      <c r="B45" s="19" t="s">
        <v>531</v>
      </c>
      <c r="C45" s="19"/>
      <c r="D45" s="20"/>
      <c r="E45" s="21" t="s">
        <v>2223</v>
      </c>
      <c r="F45" s="17">
        <v>120</v>
      </c>
      <c r="G45" s="17">
        <v>120</v>
      </c>
      <c r="H45" s="22"/>
    </row>
  </sheetData>
  <autoFilter ref="B1:HJ65">
    <extLst/>
  </autoFilter>
  <mergeCells count="2">
    <mergeCell ref="A1:H1"/>
    <mergeCell ref="B4:D4"/>
  </mergeCells>
  <printOptions horizontalCentered="1"/>
  <pageMargins left="0.393055555555556" right="0.393055555555556" top="0.590277777777778" bottom="0.393055555555556" header="0.393055555555556" footer="0.196527777777778"/>
  <pageSetup paperSize="9" firstPageNumber="81" fitToHeight="0" orientation="landscape" useFirstPageNumber="1" horizontalDpi="600"/>
  <headerFooter>
    <oddHeader>&amp;L&amp;"黑体"&amp;12&amp;B附加05：</oddHeader>
    <oddFooter>&amp;C&amp;"黑体"&amp;9第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79"/>
  <sheetViews>
    <sheetView showZeros="0" zoomScale="90" zoomScaleNormal="90" workbookViewId="0">
      <selection activeCell="O7" sqref="O7"/>
    </sheetView>
  </sheetViews>
  <sheetFormatPr defaultColWidth="16.875" defaultRowHeight="14.25"/>
  <cols>
    <col min="1" max="1" width="8.625" style="303" customWidth="1"/>
    <col min="2" max="2" width="36.625" style="304" customWidth="1"/>
    <col min="3" max="5" width="9.625" style="305" customWidth="1"/>
    <col min="6" max="11" width="11.125" style="306" customWidth="1"/>
    <col min="12" max="12" width="2.625" customWidth="1"/>
  </cols>
  <sheetData>
    <row r="1" s="4" customFormat="1" ht="32" customHeight="1" spans="1:11">
      <c r="A1" s="307" t="s">
        <v>37</v>
      </c>
      <c r="B1" s="350"/>
      <c r="C1" s="351"/>
      <c r="D1" s="351"/>
      <c r="E1" s="351"/>
      <c r="F1" s="352"/>
      <c r="G1" s="352"/>
      <c r="H1" s="352"/>
      <c r="I1" s="352"/>
      <c r="J1" s="352"/>
      <c r="K1" s="352"/>
    </row>
    <row r="2" spans="1:11">
      <c r="A2" s="308"/>
      <c r="B2" s="309"/>
      <c r="C2" s="310"/>
      <c r="D2" s="310"/>
      <c r="E2" s="310"/>
      <c r="F2" s="311"/>
      <c r="G2" s="311"/>
      <c r="H2" s="311"/>
      <c r="I2" s="311"/>
      <c r="J2" s="311"/>
      <c r="K2" s="397" t="s">
        <v>1</v>
      </c>
    </row>
    <row r="3" s="301" customFormat="1" ht="26.25" customHeight="1" spans="1:11">
      <c r="A3" s="312" t="s">
        <v>38</v>
      </c>
      <c r="B3" s="313"/>
      <c r="C3" s="393" t="s">
        <v>3</v>
      </c>
      <c r="D3" s="393"/>
      <c r="E3" s="393"/>
      <c r="F3" s="394" t="s">
        <v>4</v>
      </c>
      <c r="G3" s="394"/>
      <c r="H3" s="394"/>
      <c r="I3" s="394" t="s">
        <v>39</v>
      </c>
      <c r="J3" s="394"/>
      <c r="K3" s="394"/>
    </row>
    <row r="4" s="301" customFormat="1" ht="26.25" customHeight="1" spans="1:11">
      <c r="A4" s="318" t="s">
        <v>40</v>
      </c>
      <c r="B4" s="319" t="s">
        <v>41</v>
      </c>
      <c r="C4" s="395" t="s">
        <v>6</v>
      </c>
      <c r="D4" s="395" t="s">
        <v>7</v>
      </c>
      <c r="E4" s="395" t="s">
        <v>8</v>
      </c>
      <c r="F4" s="322" t="s">
        <v>6</v>
      </c>
      <c r="G4" s="322" t="s">
        <v>7</v>
      </c>
      <c r="H4" s="322" t="s">
        <v>8</v>
      </c>
      <c r="I4" s="322" t="s">
        <v>6</v>
      </c>
      <c r="J4" s="322" t="s">
        <v>7</v>
      </c>
      <c r="K4" s="322" t="s">
        <v>8</v>
      </c>
    </row>
    <row r="5" ht="26.25" customHeight="1" spans="1:11">
      <c r="A5" s="312" t="s">
        <v>6</v>
      </c>
      <c r="B5" s="385"/>
      <c r="C5" s="329">
        <f t="shared" ref="C5:K5" si="0">C6+C92+C95+C112+C123+C133+C150+C214+C243+C258+C273+C313+C319+C332+C338+C341+C347+C351+C370+C375+C378+C369</f>
        <v>175082</v>
      </c>
      <c r="D5" s="329">
        <f t="shared" si="0"/>
        <v>140327</v>
      </c>
      <c r="E5" s="329">
        <f t="shared" si="0"/>
        <v>34755</v>
      </c>
      <c r="F5" s="330">
        <f t="shared" si="0"/>
        <v>206007.917387</v>
      </c>
      <c r="G5" s="330">
        <f t="shared" si="0"/>
        <v>177229.183693</v>
      </c>
      <c r="H5" s="330">
        <f t="shared" si="0"/>
        <v>28778.733694</v>
      </c>
      <c r="I5" s="330">
        <v>227465.557656</v>
      </c>
      <c r="J5" s="330">
        <v>202754.066725</v>
      </c>
      <c r="K5" s="330">
        <v>24711.490931</v>
      </c>
    </row>
    <row r="6" ht="26.25" customHeight="1" spans="1:11">
      <c r="A6" s="327" t="s">
        <v>42</v>
      </c>
      <c r="B6" s="328" t="s">
        <v>43</v>
      </c>
      <c r="C6" s="329">
        <v>24654</v>
      </c>
      <c r="D6" s="329">
        <v>21191</v>
      </c>
      <c r="E6" s="329">
        <v>3463</v>
      </c>
      <c r="F6" s="330">
        <f t="shared" ref="F6:K6" si="1">F7+F12+F16+F21+F25+F31+F39+F41+F45+F49+F55+F57+F62+F65+F69+F73+F79+F81+F84+F86</f>
        <v>26728.445989</v>
      </c>
      <c r="G6" s="330">
        <f t="shared" si="1"/>
        <v>23400.909991</v>
      </c>
      <c r="H6" s="330">
        <f t="shared" si="1"/>
        <v>3327.535998</v>
      </c>
      <c r="I6" s="330">
        <v>27908.922923</v>
      </c>
      <c r="J6" s="330">
        <v>23586.456925</v>
      </c>
      <c r="K6" s="330">
        <v>4322.465998</v>
      </c>
    </row>
    <row r="7" ht="26.25" customHeight="1" spans="1:11">
      <c r="A7" s="327" t="s">
        <v>44</v>
      </c>
      <c r="B7" s="328" t="s">
        <v>45</v>
      </c>
      <c r="C7" s="329">
        <f t="shared" ref="C7:K7" si="2">SUM(C8:C11)</f>
        <v>0</v>
      </c>
      <c r="D7" s="329">
        <f t="shared" si="2"/>
        <v>0</v>
      </c>
      <c r="E7" s="329">
        <f t="shared" si="2"/>
        <v>0</v>
      </c>
      <c r="F7" s="330">
        <f t="shared" si="2"/>
        <v>872.051542</v>
      </c>
      <c r="G7" s="330">
        <f t="shared" si="2"/>
        <v>25</v>
      </c>
      <c r="H7" s="330">
        <f t="shared" si="2"/>
        <v>847.051542</v>
      </c>
      <c r="I7" s="330">
        <v>860.051542</v>
      </c>
      <c r="J7" s="330">
        <v>19</v>
      </c>
      <c r="K7" s="330">
        <v>841.051542</v>
      </c>
    </row>
    <row r="8" ht="26.25" customHeight="1" spans="1:11">
      <c r="A8" s="335" t="s">
        <v>46</v>
      </c>
      <c r="B8" s="328" t="s">
        <v>47</v>
      </c>
      <c r="C8" s="336"/>
      <c r="D8" s="336"/>
      <c r="E8" s="336"/>
      <c r="F8" s="337">
        <f t="shared" ref="F8:F11" si="3">SUM(G8:H8)</f>
        <v>791.351542</v>
      </c>
      <c r="G8" s="337">
        <v>0</v>
      </c>
      <c r="H8" s="337">
        <v>791.351542</v>
      </c>
      <c r="I8" s="337">
        <v>791.351542</v>
      </c>
      <c r="J8" s="337">
        <v>0</v>
      </c>
      <c r="K8" s="337">
        <v>791.351542</v>
      </c>
    </row>
    <row r="9" ht="26.25" customHeight="1" spans="1:11">
      <c r="A9" s="335" t="s">
        <v>48</v>
      </c>
      <c r="B9" s="328" t="s">
        <v>49</v>
      </c>
      <c r="C9" s="336"/>
      <c r="D9" s="336"/>
      <c r="E9" s="336"/>
      <c r="F9" s="337">
        <f t="shared" si="3"/>
        <v>15.8</v>
      </c>
      <c r="G9" s="337">
        <v>0</v>
      </c>
      <c r="H9" s="337">
        <v>15.8</v>
      </c>
      <c r="I9" s="337">
        <v>14.8</v>
      </c>
      <c r="J9" s="337">
        <v>0</v>
      </c>
      <c r="K9" s="337">
        <v>14.8</v>
      </c>
    </row>
    <row r="10" ht="26.25" customHeight="1" spans="1:11">
      <c r="A10" s="335" t="s">
        <v>50</v>
      </c>
      <c r="B10" s="328" t="s">
        <v>51</v>
      </c>
      <c r="C10" s="336"/>
      <c r="D10" s="336"/>
      <c r="E10" s="336"/>
      <c r="F10" s="337">
        <f t="shared" si="3"/>
        <v>16</v>
      </c>
      <c r="G10" s="337">
        <v>0</v>
      </c>
      <c r="H10" s="337">
        <v>16</v>
      </c>
      <c r="I10" s="337">
        <v>15</v>
      </c>
      <c r="J10" s="337">
        <v>0</v>
      </c>
      <c r="K10" s="337">
        <v>15</v>
      </c>
    </row>
    <row r="11" ht="26.25" customHeight="1" spans="1:11">
      <c r="A11" s="335" t="s">
        <v>52</v>
      </c>
      <c r="B11" s="328" t="s">
        <v>53</v>
      </c>
      <c r="C11" s="336"/>
      <c r="D11" s="336"/>
      <c r="E11" s="336"/>
      <c r="F11" s="337">
        <f t="shared" si="3"/>
        <v>48.9</v>
      </c>
      <c r="G11" s="337">
        <v>25</v>
      </c>
      <c r="H11" s="337">
        <v>23.9</v>
      </c>
      <c r="I11" s="337">
        <v>38.9</v>
      </c>
      <c r="J11" s="337">
        <v>19</v>
      </c>
      <c r="K11" s="337">
        <v>19.9</v>
      </c>
    </row>
    <row r="12" ht="26.25" customHeight="1" spans="1:11">
      <c r="A12" s="327" t="s">
        <v>54</v>
      </c>
      <c r="B12" s="328" t="s">
        <v>55</v>
      </c>
      <c r="C12" s="336">
        <f t="shared" ref="C12:K12" si="4">SUM(C13:C15)</f>
        <v>0</v>
      </c>
      <c r="D12" s="336">
        <f t="shared" si="4"/>
        <v>0</v>
      </c>
      <c r="E12" s="336">
        <f t="shared" si="4"/>
        <v>0</v>
      </c>
      <c r="F12" s="337">
        <f t="shared" si="4"/>
        <v>573.481468</v>
      </c>
      <c r="G12" s="337">
        <f t="shared" si="4"/>
        <v>0</v>
      </c>
      <c r="H12" s="337">
        <f t="shared" si="4"/>
        <v>573.481468</v>
      </c>
      <c r="I12" s="337">
        <v>576.411468</v>
      </c>
      <c r="J12" s="337">
        <v>0</v>
      </c>
      <c r="K12" s="337">
        <v>576.411468</v>
      </c>
    </row>
    <row r="13" ht="26.25" customHeight="1" spans="1:11">
      <c r="A13" s="335" t="s">
        <v>56</v>
      </c>
      <c r="B13" s="328" t="s">
        <v>57</v>
      </c>
      <c r="C13" s="336"/>
      <c r="D13" s="336"/>
      <c r="E13" s="336"/>
      <c r="F13" s="337">
        <f t="shared" ref="F13:F15" si="5">SUM(G13:H13)</f>
        <v>542.781468</v>
      </c>
      <c r="G13" s="337">
        <v>0</v>
      </c>
      <c r="H13" s="337">
        <v>542.781468</v>
      </c>
      <c r="I13" s="337">
        <v>549.338468</v>
      </c>
      <c r="J13" s="337">
        <v>0</v>
      </c>
      <c r="K13" s="337">
        <v>549.338468</v>
      </c>
    </row>
    <row r="14" ht="26.25" customHeight="1" spans="1:11">
      <c r="A14" s="335" t="s">
        <v>58</v>
      </c>
      <c r="B14" s="328" t="s">
        <v>59</v>
      </c>
      <c r="C14" s="336"/>
      <c r="D14" s="336"/>
      <c r="E14" s="336"/>
      <c r="F14" s="337">
        <f t="shared" si="5"/>
        <v>29.1</v>
      </c>
      <c r="G14" s="337">
        <v>0</v>
      </c>
      <c r="H14" s="337">
        <v>29.1</v>
      </c>
      <c r="I14" s="337">
        <v>25.473</v>
      </c>
      <c r="J14" s="337">
        <v>0</v>
      </c>
      <c r="K14" s="337">
        <v>25.473</v>
      </c>
    </row>
    <row r="15" ht="26.25" customHeight="1" spans="1:11">
      <c r="A15" s="335" t="s">
        <v>60</v>
      </c>
      <c r="B15" s="328" t="s">
        <v>61</v>
      </c>
      <c r="C15" s="336"/>
      <c r="D15" s="336"/>
      <c r="E15" s="336"/>
      <c r="F15" s="337">
        <f t="shared" si="5"/>
        <v>1.6</v>
      </c>
      <c r="G15" s="337">
        <v>0</v>
      </c>
      <c r="H15" s="337">
        <v>1.6</v>
      </c>
      <c r="I15" s="337">
        <v>1.6</v>
      </c>
      <c r="J15" s="337">
        <v>0</v>
      </c>
      <c r="K15" s="337">
        <v>1.6</v>
      </c>
    </row>
    <row r="16" ht="26.25" customHeight="1" spans="1:11">
      <c r="A16" s="327" t="s">
        <v>62</v>
      </c>
      <c r="B16" s="328" t="s">
        <v>63</v>
      </c>
      <c r="C16" s="336">
        <f t="shared" ref="C16:K16" si="6">SUM(C17:C20)</f>
        <v>0</v>
      </c>
      <c r="D16" s="336">
        <f t="shared" si="6"/>
        <v>0</v>
      </c>
      <c r="E16" s="336">
        <f t="shared" si="6"/>
        <v>0</v>
      </c>
      <c r="F16" s="337">
        <f t="shared" si="6"/>
        <v>11340.366222</v>
      </c>
      <c r="G16" s="337">
        <f t="shared" si="6"/>
        <v>10083.363234</v>
      </c>
      <c r="H16" s="337">
        <f t="shared" si="6"/>
        <v>1257.002988</v>
      </c>
      <c r="I16" s="337">
        <v>13296.207548</v>
      </c>
      <c r="J16" s="337">
        <v>10991.20456</v>
      </c>
      <c r="K16" s="337">
        <v>2305.002988</v>
      </c>
    </row>
    <row r="17" ht="26.25" customHeight="1" spans="1:11">
      <c r="A17" s="335" t="s">
        <v>64</v>
      </c>
      <c r="B17" s="328" t="s">
        <v>65</v>
      </c>
      <c r="C17" s="336"/>
      <c r="D17" s="336"/>
      <c r="E17" s="336"/>
      <c r="F17" s="337">
        <f t="shared" ref="F17:F20" si="7">SUM(G17:H17)</f>
        <v>6607.034222</v>
      </c>
      <c r="G17" s="337">
        <v>5696.131234</v>
      </c>
      <c r="H17" s="337">
        <v>910.902988</v>
      </c>
      <c r="I17" s="337">
        <v>7200.621548</v>
      </c>
      <c r="J17" s="337">
        <v>6289.71856</v>
      </c>
      <c r="K17" s="337">
        <v>910.902988</v>
      </c>
    </row>
    <row r="18" ht="26.25" customHeight="1" spans="1:11">
      <c r="A18" s="335" t="s">
        <v>66</v>
      </c>
      <c r="B18" s="328" t="s">
        <v>67</v>
      </c>
      <c r="C18" s="336"/>
      <c r="D18" s="336"/>
      <c r="E18" s="336"/>
      <c r="F18" s="337">
        <f t="shared" si="7"/>
        <v>4733.332</v>
      </c>
      <c r="G18" s="337">
        <v>4387.232</v>
      </c>
      <c r="H18" s="337">
        <v>346.1</v>
      </c>
      <c r="I18" s="337">
        <v>6095.586</v>
      </c>
      <c r="J18" s="337">
        <v>4701.486</v>
      </c>
      <c r="K18" s="337">
        <v>1394.1</v>
      </c>
    </row>
    <row r="19" ht="26.25" customHeight="1" spans="1:11">
      <c r="A19" s="335" t="s">
        <v>68</v>
      </c>
      <c r="B19" s="328" t="s">
        <v>69</v>
      </c>
      <c r="C19" s="336"/>
      <c r="D19" s="336"/>
      <c r="E19" s="336"/>
      <c r="F19" s="337">
        <f t="shared" si="7"/>
        <v>0</v>
      </c>
      <c r="G19" s="337">
        <v>0</v>
      </c>
      <c r="H19" s="337">
        <v>0</v>
      </c>
      <c r="I19" s="337">
        <v>0</v>
      </c>
      <c r="J19" s="337">
        <v>0</v>
      </c>
      <c r="K19" s="337">
        <v>0</v>
      </c>
    </row>
    <row r="20" ht="26.25" customHeight="1" spans="1:11">
      <c r="A20" s="335" t="s">
        <v>70</v>
      </c>
      <c r="B20" s="328" t="s">
        <v>71</v>
      </c>
      <c r="C20" s="336"/>
      <c r="D20" s="336"/>
      <c r="E20" s="336"/>
      <c r="F20" s="337">
        <f t="shared" si="7"/>
        <v>0</v>
      </c>
      <c r="G20" s="337">
        <v>0</v>
      </c>
      <c r="H20" s="337">
        <v>0</v>
      </c>
      <c r="I20" s="337">
        <v>0</v>
      </c>
      <c r="J20" s="337">
        <v>0</v>
      </c>
      <c r="K20" s="337">
        <v>0</v>
      </c>
    </row>
    <row r="21" ht="26.25" customHeight="1" spans="1:11">
      <c r="A21" s="327" t="s">
        <v>72</v>
      </c>
      <c r="B21" s="328" t="s">
        <v>73</v>
      </c>
      <c r="C21" s="336">
        <f t="shared" ref="C21:K21" si="8">SUM(C22:C24)</f>
        <v>0</v>
      </c>
      <c r="D21" s="336">
        <f t="shared" si="8"/>
        <v>0</v>
      </c>
      <c r="E21" s="336">
        <f t="shared" si="8"/>
        <v>0</v>
      </c>
      <c r="F21" s="337">
        <f t="shared" si="8"/>
        <v>582.720616</v>
      </c>
      <c r="G21" s="337">
        <f t="shared" si="8"/>
        <v>582.720616</v>
      </c>
      <c r="H21" s="337">
        <f t="shared" si="8"/>
        <v>0</v>
      </c>
      <c r="I21" s="337">
        <v>455.090616</v>
      </c>
      <c r="J21" s="337">
        <v>455.090616</v>
      </c>
      <c r="K21" s="337">
        <v>0</v>
      </c>
    </row>
    <row r="22" ht="26.25" customHeight="1" spans="1:11">
      <c r="A22" s="335" t="s">
        <v>74</v>
      </c>
      <c r="B22" s="328" t="s">
        <v>75</v>
      </c>
      <c r="C22" s="336"/>
      <c r="D22" s="336"/>
      <c r="E22" s="336"/>
      <c r="F22" s="337">
        <f t="shared" ref="F22:F24" si="9">SUM(G22:H22)</f>
        <v>266.920616</v>
      </c>
      <c r="G22" s="337">
        <v>266.920616</v>
      </c>
      <c r="H22" s="337">
        <v>0</v>
      </c>
      <c r="I22" s="337">
        <v>266.920616</v>
      </c>
      <c r="J22" s="337">
        <v>266.920616</v>
      </c>
      <c r="K22" s="337">
        <v>0</v>
      </c>
    </row>
    <row r="23" ht="26.25" customHeight="1" spans="1:11">
      <c r="A23" s="335" t="s">
        <v>76</v>
      </c>
      <c r="B23" s="328" t="s">
        <v>77</v>
      </c>
      <c r="C23" s="336"/>
      <c r="D23" s="336"/>
      <c r="E23" s="336"/>
      <c r="F23" s="337">
        <f t="shared" si="9"/>
        <v>315.8</v>
      </c>
      <c r="G23" s="337">
        <v>315.8</v>
      </c>
      <c r="H23" s="337">
        <v>0</v>
      </c>
      <c r="I23" s="337">
        <v>188.17</v>
      </c>
      <c r="J23" s="337">
        <v>188.17</v>
      </c>
      <c r="K23" s="337">
        <v>0</v>
      </c>
    </row>
    <row r="24" ht="26.25" customHeight="1" spans="1:11">
      <c r="A24" s="335" t="s">
        <v>78</v>
      </c>
      <c r="B24" s="328" t="s">
        <v>79</v>
      </c>
      <c r="C24" s="336"/>
      <c r="D24" s="336"/>
      <c r="E24" s="336"/>
      <c r="F24" s="337">
        <f t="shared" si="9"/>
        <v>0</v>
      </c>
      <c r="G24" s="337">
        <v>0</v>
      </c>
      <c r="H24" s="337">
        <v>0</v>
      </c>
      <c r="I24" s="337">
        <v>0</v>
      </c>
      <c r="J24" s="337">
        <v>0</v>
      </c>
      <c r="K24" s="337">
        <v>0</v>
      </c>
    </row>
    <row r="25" ht="26.25" customHeight="1" spans="1:11">
      <c r="A25" s="327" t="s">
        <v>80</v>
      </c>
      <c r="B25" s="328" t="s">
        <v>81</v>
      </c>
      <c r="C25" s="336">
        <f t="shared" ref="C25:K25" si="10">SUM(C26:C30)</f>
        <v>0</v>
      </c>
      <c r="D25" s="336">
        <f t="shared" si="10"/>
        <v>0</v>
      </c>
      <c r="E25" s="336">
        <f t="shared" si="10"/>
        <v>0</v>
      </c>
      <c r="F25" s="337">
        <f t="shared" si="10"/>
        <v>252.253075</v>
      </c>
      <c r="G25" s="337">
        <f t="shared" si="10"/>
        <v>252.253075</v>
      </c>
      <c r="H25" s="337">
        <f t="shared" si="10"/>
        <v>0</v>
      </c>
      <c r="I25" s="337">
        <v>259.753075</v>
      </c>
      <c r="J25" s="337">
        <v>259.753075</v>
      </c>
      <c r="K25" s="337">
        <v>0</v>
      </c>
    </row>
    <row r="26" ht="26.25" customHeight="1" spans="1:11">
      <c r="A26" s="335" t="s">
        <v>82</v>
      </c>
      <c r="B26" s="328" t="s">
        <v>83</v>
      </c>
      <c r="C26" s="336"/>
      <c r="D26" s="336"/>
      <c r="E26" s="336"/>
      <c r="F26" s="337">
        <f t="shared" ref="F26:F30" si="11">SUM(G26:H26)</f>
        <v>111.753075</v>
      </c>
      <c r="G26" s="337">
        <v>111.753075</v>
      </c>
      <c r="H26" s="337">
        <v>0</v>
      </c>
      <c r="I26" s="337">
        <v>111.753075</v>
      </c>
      <c r="J26" s="337">
        <v>111.753075</v>
      </c>
      <c r="K26" s="337">
        <v>0</v>
      </c>
    </row>
    <row r="27" ht="26.25" customHeight="1" spans="1:11">
      <c r="A27" s="335" t="s">
        <v>84</v>
      </c>
      <c r="B27" s="328" t="s">
        <v>85</v>
      </c>
      <c r="C27" s="336"/>
      <c r="D27" s="336"/>
      <c r="E27" s="336"/>
      <c r="F27" s="337">
        <f t="shared" si="11"/>
        <v>0</v>
      </c>
      <c r="G27" s="337">
        <v>0</v>
      </c>
      <c r="H27" s="337">
        <v>0</v>
      </c>
      <c r="I27" s="337">
        <v>0</v>
      </c>
      <c r="J27" s="337">
        <v>0</v>
      </c>
      <c r="K27" s="337">
        <v>0</v>
      </c>
    </row>
    <row r="28" ht="26.25" customHeight="1" spans="1:11">
      <c r="A28" s="335" t="s">
        <v>86</v>
      </c>
      <c r="B28" s="328" t="s">
        <v>87</v>
      </c>
      <c r="C28" s="336"/>
      <c r="D28" s="336"/>
      <c r="E28" s="336"/>
      <c r="F28" s="337">
        <f t="shared" si="11"/>
        <v>58.5</v>
      </c>
      <c r="G28" s="337">
        <v>58.5</v>
      </c>
      <c r="H28" s="337">
        <v>0</v>
      </c>
      <c r="I28" s="337">
        <v>58.5</v>
      </c>
      <c r="J28" s="337">
        <v>58.5</v>
      </c>
      <c r="K28" s="337">
        <v>0</v>
      </c>
    </row>
    <row r="29" ht="26.25" customHeight="1" spans="1:11">
      <c r="A29" s="335" t="s">
        <v>88</v>
      </c>
      <c r="B29" s="328" t="s">
        <v>89</v>
      </c>
      <c r="C29" s="336"/>
      <c r="D29" s="336"/>
      <c r="E29" s="336"/>
      <c r="F29" s="337">
        <f t="shared" si="11"/>
        <v>72</v>
      </c>
      <c r="G29" s="337">
        <v>72</v>
      </c>
      <c r="H29" s="337">
        <v>0</v>
      </c>
      <c r="I29" s="337">
        <v>79.5</v>
      </c>
      <c r="J29" s="337">
        <v>79.5</v>
      </c>
      <c r="K29" s="337">
        <v>0</v>
      </c>
    </row>
    <row r="30" ht="26.25" customHeight="1" spans="1:11">
      <c r="A30" s="335" t="s">
        <v>90</v>
      </c>
      <c r="B30" s="328" t="s">
        <v>91</v>
      </c>
      <c r="C30" s="336"/>
      <c r="D30" s="336"/>
      <c r="E30" s="336"/>
      <c r="F30" s="337">
        <f t="shared" si="11"/>
        <v>10</v>
      </c>
      <c r="G30" s="337">
        <v>10</v>
      </c>
      <c r="H30" s="337">
        <v>0</v>
      </c>
      <c r="I30" s="337">
        <v>10</v>
      </c>
      <c r="J30" s="337">
        <v>10</v>
      </c>
      <c r="K30" s="337">
        <v>0</v>
      </c>
    </row>
    <row r="31" ht="26.25" customHeight="1" spans="1:11">
      <c r="A31" s="327" t="s">
        <v>92</v>
      </c>
      <c r="B31" s="328" t="s">
        <v>93</v>
      </c>
      <c r="C31" s="336">
        <f t="shared" ref="C31:K31" si="12">SUM(C32:C38)</f>
        <v>0</v>
      </c>
      <c r="D31" s="336">
        <f t="shared" si="12"/>
        <v>0</v>
      </c>
      <c r="E31" s="336">
        <f t="shared" si="12"/>
        <v>0</v>
      </c>
      <c r="F31" s="337">
        <f t="shared" si="12"/>
        <v>1404.767248</v>
      </c>
      <c r="G31" s="337">
        <f t="shared" si="12"/>
        <v>1404.767248</v>
      </c>
      <c r="H31" s="337">
        <f t="shared" si="12"/>
        <v>0</v>
      </c>
      <c r="I31" s="337">
        <v>1548.127248</v>
      </c>
      <c r="J31" s="337">
        <v>1548.127248</v>
      </c>
      <c r="K31" s="337">
        <v>0</v>
      </c>
    </row>
    <row r="32" ht="26.25" customHeight="1" spans="1:11">
      <c r="A32" s="335" t="s">
        <v>94</v>
      </c>
      <c r="B32" s="328" t="s">
        <v>95</v>
      </c>
      <c r="C32" s="336"/>
      <c r="D32" s="336"/>
      <c r="E32" s="336"/>
      <c r="F32" s="337">
        <f t="shared" ref="F32:F38" si="13">SUM(G32:H32)</f>
        <v>477.276673</v>
      </c>
      <c r="G32" s="337">
        <v>477.276673</v>
      </c>
      <c r="H32" s="337">
        <v>0</v>
      </c>
      <c r="I32" s="337">
        <v>477.276673</v>
      </c>
      <c r="J32" s="337">
        <v>477.276673</v>
      </c>
      <c r="K32" s="337">
        <v>0</v>
      </c>
    </row>
    <row r="33" ht="26.25" customHeight="1" spans="1:11">
      <c r="A33" s="335" t="s">
        <v>96</v>
      </c>
      <c r="B33" s="328" t="s">
        <v>97</v>
      </c>
      <c r="C33" s="336"/>
      <c r="D33" s="336"/>
      <c r="E33" s="336"/>
      <c r="F33" s="337">
        <f t="shared" si="13"/>
        <v>68</v>
      </c>
      <c r="G33" s="337">
        <v>68</v>
      </c>
      <c r="H33" s="337">
        <v>0</v>
      </c>
      <c r="I33" s="337">
        <v>59</v>
      </c>
      <c r="J33" s="337">
        <v>59</v>
      </c>
      <c r="K33" s="337">
        <v>0</v>
      </c>
    </row>
    <row r="34" ht="26.25" customHeight="1" spans="1:11">
      <c r="A34" s="341" t="s">
        <v>98</v>
      </c>
      <c r="B34" s="328" t="s">
        <v>99</v>
      </c>
      <c r="C34" s="336"/>
      <c r="D34" s="336"/>
      <c r="E34" s="336"/>
      <c r="F34" s="337">
        <f t="shared" si="13"/>
        <v>0</v>
      </c>
      <c r="G34" s="337">
        <v>0</v>
      </c>
      <c r="H34" s="337">
        <v>0</v>
      </c>
      <c r="I34" s="337">
        <v>114</v>
      </c>
      <c r="J34" s="337">
        <v>114</v>
      </c>
      <c r="K34" s="337">
        <v>0</v>
      </c>
    </row>
    <row r="35" ht="26.25" customHeight="1" spans="1:11">
      <c r="A35" s="335" t="s">
        <v>100</v>
      </c>
      <c r="B35" s="328" t="s">
        <v>101</v>
      </c>
      <c r="C35" s="336"/>
      <c r="D35" s="336"/>
      <c r="E35" s="336"/>
      <c r="F35" s="337">
        <f t="shared" si="13"/>
        <v>26</v>
      </c>
      <c r="G35" s="337">
        <v>26</v>
      </c>
      <c r="H35" s="337">
        <v>0</v>
      </c>
      <c r="I35" s="337">
        <v>22.23</v>
      </c>
      <c r="J35" s="337">
        <v>22.23</v>
      </c>
      <c r="K35" s="337">
        <v>0</v>
      </c>
    </row>
    <row r="36" ht="26.25" customHeight="1" spans="1:11">
      <c r="A36" s="335" t="s">
        <v>102</v>
      </c>
      <c r="B36" s="328" t="s">
        <v>103</v>
      </c>
      <c r="C36" s="336"/>
      <c r="D36" s="336"/>
      <c r="E36" s="336"/>
      <c r="F36" s="337">
        <f t="shared" si="13"/>
        <v>60.5</v>
      </c>
      <c r="G36" s="337">
        <v>60.5</v>
      </c>
      <c r="H36" s="337">
        <v>0</v>
      </c>
      <c r="I36" s="337">
        <v>55.5</v>
      </c>
      <c r="J36" s="337">
        <v>55.5</v>
      </c>
      <c r="K36" s="337">
        <v>0</v>
      </c>
    </row>
    <row r="37" ht="26.25" customHeight="1" spans="1:11">
      <c r="A37" s="335" t="s">
        <v>104</v>
      </c>
      <c r="B37" s="328" t="s">
        <v>105</v>
      </c>
      <c r="C37" s="336"/>
      <c r="D37" s="336"/>
      <c r="E37" s="336"/>
      <c r="F37" s="337">
        <f t="shared" si="13"/>
        <v>574.290575</v>
      </c>
      <c r="G37" s="337">
        <v>574.290575</v>
      </c>
      <c r="H37" s="337">
        <v>0</v>
      </c>
      <c r="I37" s="337">
        <v>579.290575</v>
      </c>
      <c r="J37" s="337">
        <v>579.290575</v>
      </c>
      <c r="K37" s="337">
        <v>0</v>
      </c>
    </row>
    <row r="38" ht="26.25" customHeight="1" spans="1:11">
      <c r="A38" s="335" t="s">
        <v>106</v>
      </c>
      <c r="B38" s="328" t="s">
        <v>107</v>
      </c>
      <c r="C38" s="336"/>
      <c r="D38" s="336"/>
      <c r="E38" s="336"/>
      <c r="F38" s="337">
        <f t="shared" si="13"/>
        <v>198.7</v>
      </c>
      <c r="G38" s="337">
        <v>198.7</v>
      </c>
      <c r="H38" s="337">
        <v>0</v>
      </c>
      <c r="I38" s="337">
        <v>240.83</v>
      </c>
      <c r="J38" s="337">
        <v>240.83</v>
      </c>
      <c r="K38" s="337">
        <v>0</v>
      </c>
    </row>
    <row r="39" ht="26.25" customHeight="1" spans="1:11">
      <c r="A39" s="327" t="s">
        <v>108</v>
      </c>
      <c r="B39" s="328" t="s">
        <v>109</v>
      </c>
      <c r="C39" s="336">
        <f t="shared" ref="C39:K39" si="14">SUM(C40:C40)</f>
        <v>0</v>
      </c>
      <c r="D39" s="336">
        <f t="shared" si="14"/>
        <v>0</v>
      </c>
      <c r="E39" s="336">
        <f t="shared" si="14"/>
        <v>0</v>
      </c>
      <c r="F39" s="337">
        <f t="shared" si="14"/>
        <v>2200</v>
      </c>
      <c r="G39" s="337">
        <f t="shared" si="14"/>
        <v>1550</v>
      </c>
      <c r="H39" s="337">
        <f t="shared" si="14"/>
        <v>650</v>
      </c>
      <c r="I39" s="337">
        <v>2200</v>
      </c>
      <c r="J39" s="337">
        <v>1600</v>
      </c>
      <c r="K39" s="337">
        <v>600</v>
      </c>
    </row>
    <row r="40" ht="26.25" customHeight="1" spans="1:11">
      <c r="A40" s="335" t="s">
        <v>110</v>
      </c>
      <c r="B40" s="328" t="s">
        <v>111</v>
      </c>
      <c r="C40" s="336"/>
      <c r="D40" s="336"/>
      <c r="E40" s="336"/>
      <c r="F40" s="337">
        <f t="shared" ref="F40:F44" si="15">SUM(G40:H40)</f>
        <v>2200</v>
      </c>
      <c r="G40" s="337">
        <v>1550</v>
      </c>
      <c r="H40" s="337">
        <v>650</v>
      </c>
      <c r="I40" s="337">
        <v>2200</v>
      </c>
      <c r="J40" s="337">
        <v>1600</v>
      </c>
      <c r="K40" s="337">
        <v>600</v>
      </c>
    </row>
    <row r="41" ht="26.25" customHeight="1" spans="1:11">
      <c r="A41" s="327" t="s">
        <v>112</v>
      </c>
      <c r="B41" s="328" t="s">
        <v>113</v>
      </c>
      <c r="C41" s="336">
        <f t="shared" ref="C41:K41" si="16">SUM(C42:C44)</f>
        <v>0</v>
      </c>
      <c r="D41" s="336">
        <f t="shared" si="16"/>
        <v>0</v>
      </c>
      <c r="E41" s="336">
        <f t="shared" si="16"/>
        <v>0</v>
      </c>
      <c r="F41" s="337">
        <f t="shared" si="16"/>
        <v>302.651493</v>
      </c>
      <c r="G41" s="337">
        <f t="shared" si="16"/>
        <v>302.651493</v>
      </c>
      <c r="H41" s="337">
        <f t="shared" si="16"/>
        <v>0</v>
      </c>
      <c r="I41" s="337">
        <v>290.851493</v>
      </c>
      <c r="J41" s="337">
        <v>290.851493</v>
      </c>
      <c r="K41" s="337">
        <v>0</v>
      </c>
    </row>
    <row r="42" ht="26.25" customHeight="1" spans="1:11">
      <c r="A42" s="335" t="s">
        <v>114</v>
      </c>
      <c r="B42" s="328" t="s">
        <v>115</v>
      </c>
      <c r="C42" s="336"/>
      <c r="D42" s="336"/>
      <c r="E42" s="336"/>
      <c r="F42" s="337">
        <f t="shared" si="15"/>
        <v>184.651493</v>
      </c>
      <c r="G42" s="337">
        <v>184.651493</v>
      </c>
      <c r="H42" s="337">
        <v>0</v>
      </c>
      <c r="I42" s="337">
        <v>184.651493</v>
      </c>
      <c r="J42" s="337">
        <v>184.651493</v>
      </c>
      <c r="K42" s="337">
        <v>0</v>
      </c>
    </row>
    <row r="43" ht="26.25" customHeight="1" spans="1:11">
      <c r="A43" s="335" t="s">
        <v>116</v>
      </c>
      <c r="B43" s="328" t="s">
        <v>117</v>
      </c>
      <c r="C43" s="336"/>
      <c r="D43" s="336"/>
      <c r="E43" s="336"/>
      <c r="F43" s="337">
        <f t="shared" si="15"/>
        <v>118</v>
      </c>
      <c r="G43" s="337">
        <v>118</v>
      </c>
      <c r="H43" s="337">
        <v>0</v>
      </c>
      <c r="I43" s="337">
        <v>106.2</v>
      </c>
      <c r="J43" s="337">
        <v>106.2</v>
      </c>
      <c r="K43" s="337">
        <v>0</v>
      </c>
    </row>
    <row r="44" ht="26.25" customHeight="1" spans="1:11">
      <c r="A44" s="335" t="s">
        <v>118</v>
      </c>
      <c r="B44" s="328" t="s">
        <v>119</v>
      </c>
      <c r="C44" s="336"/>
      <c r="D44" s="336"/>
      <c r="E44" s="336"/>
      <c r="F44" s="337">
        <f t="shared" si="15"/>
        <v>0</v>
      </c>
      <c r="G44" s="337">
        <v>0</v>
      </c>
      <c r="H44" s="337">
        <v>0</v>
      </c>
      <c r="I44" s="337">
        <v>0</v>
      </c>
      <c r="J44" s="337">
        <v>0</v>
      </c>
      <c r="K44" s="337">
        <v>0</v>
      </c>
    </row>
    <row r="45" ht="26.25" customHeight="1" spans="1:11">
      <c r="A45" s="327" t="s">
        <v>120</v>
      </c>
      <c r="B45" s="328" t="s">
        <v>121</v>
      </c>
      <c r="C45" s="336">
        <f t="shared" ref="C45:K45" si="17">SUM(C46:C48)</f>
        <v>0</v>
      </c>
      <c r="D45" s="336">
        <f t="shared" si="17"/>
        <v>0</v>
      </c>
      <c r="E45" s="336">
        <f t="shared" si="17"/>
        <v>0</v>
      </c>
      <c r="F45" s="337">
        <f t="shared" si="17"/>
        <v>1191.777261</v>
      </c>
      <c r="G45" s="337">
        <f t="shared" si="17"/>
        <v>1191.777261</v>
      </c>
      <c r="H45" s="337">
        <f t="shared" si="17"/>
        <v>0</v>
      </c>
      <c r="I45" s="337">
        <v>1177.347261</v>
      </c>
      <c r="J45" s="337">
        <v>1177.347261</v>
      </c>
      <c r="K45" s="337">
        <v>0</v>
      </c>
    </row>
    <row r="46" ht="26.25" customHeight="1" spans="1:11">
      <c r="A46" s="335" t="s">
        <v>122</v>
      </c>
      <c r="B46" s="328" t="s">
        <v>123</v>
      </c>
      <c r="C46" s="336"/>
      <c r="D46" s="336"/>
      <c r="E46" s="336"/>
      <c r="F46" s="337">
        <f t="shared" ref="F46:F48" si="18">SUM(G46:H46)</f>
        <v>737.457261</v>
      </c>
      <c r="G46" s="337">
        <v>737.457261</v>
      </c>
      <c r="H46" s="337">
        <v>0</v>
      </c>
      <c r="I46" s="337">
        <v>737.457261</v>
      </c>
      <c r="J46" s="337">
        <v>737.457261</v>
      </c>
      <c r="K46" s="337">
        <v>0</v>
      </c>
    </row>
    <row r="47" ht="26.25" customHeight="1" spans="1:11">
      <c r="A47" s="335" t="s">
        <v>124</v>
      </c>
      <c r="B47" s="328" t="s">
        <v>125</v>
      </c>
      <c r="C47" s="336"/>
      <c r="D47" s="336"/>
      <c r="E47" s="336"/>
      <c r="F47" s="337">
        <f t="shared" si="18"/>
        <v>454.32</v>
      </c>
      <c r="G47" s="337">
        <v>454.32</v>
      </c>
      <c r="H47" s="337">
        <v>0</v>
      </c>
      <c r="I47" s="337">
        <v>408.89</v>
      </c>
      <c r="J47" s="337">
        <v>408.89</v>
      </c>
      <c r="K47" s="337">
        <v>0</v>
      </c>
    </row>
    <row r="48" ht="26.25" customHeight="1" spans="1:11">
      <c r="A48" s="335" t="s">
        <v>126</v>
      </c>
      <c r="B48" s="328" t="s">
        <v>127</v>
      </c>
      <c r="C48" s="336"/>
      <c r="D48" s="336"/>
      <c r="E48" s="336"/>
      <c r="F48" s="337">
        <f t="shared" si="18"/>
        <v>0</v>
      </c>
      <c r="G48" s="337">
        <v>0</v>
      </c>
      <c r="H48" s="337">
        <v>0</v>
      </c>
      <c r="I48" s="337">
        <v>31</v>
      </c>
      <c r="J48" s="337">
        <v>31</v>
      </c>
      <c r="K48" s="337">
        <v>0</v>
      </c>
    </row>
    <row r="49" ht="26.25" customHeight="1" spans="1:11">
      <c r="A49" s="327" t="s">
        <v>128</v>
      </c>
      <c r="B49" s="328" t="s">
        <v>129</v>
      </c>
      <c r="C49" s="336">
        <f t="shared" ref="C49:K49" si="19">SUM(C50:C54)</f>
        <v>0</v>
      </c>
      <c r="D49" s="336">
        <f t="shared" si="19"/>
        <v>0</v>
      </c>
      <c r="E49" s="336">
        <f t="shared" si="19"/>
        <v>0</v>
      </c>
      <c r="F49" s="337">
        <f t="shared" si="19"/>
        <v>2151.127558</v>
      </c>
      <c r="G49" s="337">
        <f t="shared" si="19"/>
        <v>2151.127558</v>
      </c>
      <c r="H49" s="337">
        <f t="shared" si="19"/>
        <v>0</v>
      </c>
      <c r="I49" s="337">
        <v>2217.628664</v>
      </c>
      <c r="J49" s="337">
        <v>2217.628664</v>
      </c>
      <c r="K49" s="337">
        <v>0</v>
      </c>
    </row>
    <row r="50" ht="26.25" customHeight="1" spans="1:11">
      <c r="A50" s="335" t="s">
        <v>130</v>
      </c>
      <c r="B50" s="328" t="s">
        <v>131</v>
      </c>
      <c r="C50" s="336"/>
      <c r="D50" s="336"/>
      <c r="E50" s="336"/>
      <c r="F50" s="337">
        <f t="shared" ref="F50:F54" si="20">SUM(G50:H50)</f>
        <v>1465.727558</v>
      </c>
      <c r="G50" s="337">
        <v>1465.727558</v>
      </c>
      <c r="H50" s="337">
        <v>0</v>
      </c>
      <c r="I50" s="337">
        <v>1465.728664</v>
      </c>
      <c r="J50" s="337">
        <v>1465.728664</v>
      </c>
      <c r="K50" s="337">
        <v>0</v>
      </c>
    </row>
    <row r="51" ht="26.25" customHeight="1" spans="1:11">
      <c r="A51" s="335" t="s">
        <v>132</v>
      </c>
      <c r="B51" s="328" t="s">
        <v>133</v>
      </c>
      <c r="C51" s="336"/>
      <c r="D51" s="336"/>
      <c r="E51" s="336"/>
      <c r="F51" s="337">
        <f t="shared" si="20"/>
        <v>31.4</v>
      </c>
      <c r="G51" s="337">
        <v>31.4</v>
      </c>
      <c r="H51" s="337">
        <v>0</v>
      </c>
      <c r="I51" s="337">
        <v>23.9</v>
      </c>
      <c r="J51" s="337">
        <v>23.9</v>
      </c>
      <c r="K51" s="337">
        <v>0</v>
      </c>
    </row>
    <row r="52" ht="26.25" customHeight="1" spans="1:11">
      <c r="A52" s="335" t="s">
        <v>134</v>
      </c>
      <c r="B52" s="328" t="s">
        <v>135</v>
      </c>
      <c r="C52" s="336"/>
      <c r="D52" s="336"/>
      <c r="E52" s="336"/>
      <c r="F52" s="337">
        <f t="shared" si="20"/>
        <v>0</v>
      </c>
      <c r="G52" s="337">
        <v>0</v>
      </c>
      <c r="H52" s="337">
        <v>0</v>
      </c>
      <c r="I52" s="337">
        <v>0</v>
      </c>
      <c r="J52" s="337">
        <v>0</v>
      </c>
      <c r="K52" s="337">
        <v>0</v>
      </c>
    </row>
    <row r="53" ht="26.25" customHeight="1" spans="1:11">
      <c r="A53" s="335" t="s">
        <v>136</v>
      </c>
      <c r="B53" s="328" t="s">
        <v>137</v>
      </c>
      <c r="C53" s="336"/>
      <c r="D53" s="336"/>
      <c r="E53" s="336"/>
      <c r="F53" s="337">
        <f t="shared" si="20"/>
        <v>654</v>
      </c>
      <c r="G53" s="337">
        <v>654</v>
      </c>
      <c r="H53" s="337">
        <v>0</v>
      </c>
      <c r="I53" s="337">
        <v>728</v>
      </c>
      <c r="J53" s="337">
        <v>728</v>
      </c>
      <c r="K53" s="337">
        <v>0</v>
      </c>
    </row>
    <row r="54" ht="26.25" customHeight="1" spans="1:11">
      <c r="A54" s="335" t="s">
        <v>138</v>
      </c>
      <c r="B54" s="328" t="s">
        <v>139</v>
      </c>
      <c r="C54" s="336"/>
      <c r="D54" s="336"/>
      <c r="E54" s="336"/>
      <c r="F54" s="337">
        <f t="shared" si="20"/>
        <v>0</v>
      </c>
      <c r="G54" s="337">
        <v>0</v>
      </c>
      <c r="H54" s="337">
        <v>0</v>
      </c>
      <c r="I54" s="337">
        <v>0</v>
      </c>
      <c r="J54" s="337">
        <v>0</v>
      </c>
      <c r="K54" s="337">
        <v>0</v>
      </c>
    </row>
    <row r="55" ht="26.25" customHeight="1" spans="1:11">
      <c r="A55" s="396">
        <v>20125</v>
      </c>
      <c r="B55" s="328" t="s">
        <v>140</v>
      </c>
      <c r="C55" s="336">
        <f t="shared" ref="C55:H55" si="21">SUM(C56:C56)</f>
        <v>0</v>
      </c>
      <c r="D55" s="336">
        <f t="shared" si="21"/>
        <v>0</v>
      </c>
      <c r="E55" s="336">
        <f t="shared" si="21"/>
        <v>0</v>
      </c>
      <c r="F55" s="337">
        <f t="shared" si="21"/>
        <v>0</v>
      </c>
      <c r="G55" s="337">
        <f t="shared" si="21"/>
        <v>0</v>
      </c>
      <c r="H55" s="337">
        <f t="shared" si="21"/>
        <v>0</v>
      </c>
      <c r="I55" s="337">
        <v>290</v>
      </c>
      <c r="J55" s="337">
        <v>290</v>
      </c>
      <c r="K55" s="337">
        <v>0</v>
      </c>
    </row>
    <row r="56" ht="26.25" customHeight="1" spans="1:11">
      <c r="A56" s="335">
        <v>2012505</v>
      </c>
      <c r="B56" s="328" t="s">
        <v>141</v>
      </c>
      <c r="C56" s="336"/>
      <c r="D56" s="336"/>
      <c r="E56" s="336"/>
      <c r="F56" s="337">
        <f t="shared" ref="F56:F61" si="22">SUM(G56:H56)</f>
        <v>0</v>
      </c>
      <c r="G56" s="337"/>
      <c r="H56" s="337">
        <v>0</v>
      </c>
      <c r="I56" s="337">
        <v>290</v>
      </c>
      <c r="J56" s="337">
        <v>290</v>
      </c>
      <c r="K56" s="337">
        <v>0</v>
      </c>
    </row>
    <row r="57" ht="26.25" customHeight="1" spans="1:11">
      <c r="A57" s="327" t="s">
        <v>142</v>
      </c>
      <c r="B57" s="328" t="s">
        <v>143</v>
      </c>
      <c r="C57" s="336">
        <f t="shared" ref="C57:K57" si="23">SUM(C58:C61)</f>
        <v>0</v>
      </c>
      <c r="D57" s="336">
        <f t="shared" si="23"/>
        <v>0</v>
      </c>
      <c r="E57" s="336">
        <f t="shared" si="23"/>
        <v>0</v>
      </c>
      <c r="F57" s="337">
        <f t="shared" si="23"/>
        <v>226.07992</v>
      </c>
      <c r="G57" s="337">
        <f t="shared" si="23"/>
        <v>226.07992</v>
      </c>
      <c r="H57" s="337">
        <f t="shared" si="23"/>
        <v>0</v>
      </c>
      <c r="I57" s="337">
        <v>224.57992</v>
      </c>
      <c r="J57" s="337">
        <v>224.57992</v>
      </c>
      <c r="K57" s="337">
        <v>0</v>
      </c>
    </row>
    <row r="58" ht="26.25" customHeight="1" spans="1:11">
      <c r="A58" s="335" t="s">
        <v>144</v>
      </c>
      <c r="B58" s="328" t="s">
        <v>145</v>
      </c>
      <c r="C58" s="336"/>
      <c r="D58" s="336"/>
      <c r="E58" s="336"/>
      <c r="F58" s="337">
        <f t="shared" si="22"/>
        <v>156.07992</v>
      </c>
      <c r="G58" s="337">
        <v>156.07992</v>
      </c>
      <c r="H58" s="337">
        <v>0</v>
      </c>
      <c r="I58" s="337">
        <v>156.07992</v>
      </c>
      <c r="J58" s="337">
        <v>156.07992</v>
      </c>
      <c r="K58" s="337">
        <v>0</v>
      </c>
    </row>
    <row r="59" ht="26.25" customHeight="1" spans="1:11">
      <c r="A59" s="335" t="s">
        <v>146</v>
      </c>
      <c r="B59" s="328" t="s">
        <v>147</v>
      </c>
      <c r="C59" s="336"/>
      <c r="D59" s="336"/>
      <c r="E59" s="336"/>
      <c r="F59" s="337">
        <f t="shared" si="22"/>
        <v>15</v>
      </c>
      <c r="G59" s="337">
        <v>15</v>
      </c>
      <c r="H59" s="337">
        <v>0</v>
      </c>
      <c r="I59" s="337">
        <v>19</v>
      </c>
      <c r="J59" s="337">
        <v>19</v>
      </c>
      <c r="K59" s="337">
        <v>0</v>
      </c>
    </row>
    <row r="60" ht="26.25" customHeight="1" spans="1:11">
      <c r="A60" s="335" t="s">
        <v>148</v>
      </c>
      <c r="B60" s="328" t="s">
        <v>149</v>
      </c>
      <c r="C60" s="336"/>
      <c r="D60" s="336"/>
      <c r="E60" s="336"/>
      <c r="F60" s="337">
        <f t="shared" si="22"/>
        <v>55</v>
      </c>
      <c r="G60" s="337">
        <v>55</v>
      </c>
      <c r="H60" s="337">
        <v>0</v>
      </c>
      <c r="I60" s="337">
        <v>49.5</v>
      </c>
      <c r="J60" s="337">
        <v>49.5</v>
      </c>
      <c r="K60" s="337">
        <v>0</v>
      </c>
    </row>
    <row r="61" ht="26.25" customHeight="1" spans="1:11">
      <c r="A61" s="335">
        <v>2012999</v>
      </c>
      <c r="B61" s="328" t="s">
        <v>150</v>
      </c>
      <c r="C61" s="336"/>
      <c r="D61" s="336"/>
      <c r="E61" s="336"/>
      <c r="F61" s="337">
        <f t="shared" si="22"/>
        <v>0</v>
      </c>
      <c r="G61" s="337"/>
      <c r="H61" s="337">
        <v>0</v>
      </c>
      <c r="I61" s="337">
        <v>0</v>
      </c>
      <c r="J61" s="337">
        <v>0</v>
      </c>
      <c r="K61" s="337">
        <v>0</v>
      </c>
    </row>
    <row r="62" ht="26.25" customHeight="1" spans="1:11">
      <c r="A62" s="327" t="s">
        <v>151</v>
      </c>
      <c r="B62" s="328" t="s">
        <v>152</v>
      </c>
      <c r="C62" s="336">
        <f t="shared" ref="C62:K62" si="24">SUM(C63:C64)</f>
        <v>0</v>
      </c>
      <c r="D62" s="336">
        <f t="shared" si="24"/>
        <v>0</v>
      </c>
      <c r="E62" s="336">
        <f t="shared" si="24"/>
        <v>0</v>
      </c>
      <c r="F62" s="337">
        <f t="shared" si="24"/>
        <v>639.187326</v>
      </c>
      <c r="G62" s="337">
        <f t="shared" si="24"/>
        <v>639.187326</v>
      </c>
      <c r="H62" s="337">
        <f t="shared" si="24"/>
        <v>0</v>
      </c>
      <c r="I62" s="337">
        <v>0</v>
      </c>
      <c r="J62" s="337">
        <v>0</v>
      </c>
      <c r="K62" s="337">
        <v>0</v>
      </c>
    </row>
    <row r="63" ht="26.25" customHeight="1" spans="1:11">
      <c r="A63" s="335" t="s">
        <v>153</v>
      </c>
      <c r="B63" s="328" t="s">
        <v>154</v>
      </c>
      <c r="C63" s="336"/>
      <c r="D63" s="336"/>
      <c r="E63" s="336"/>
      <c r="F63" s="337">
        <f t="shared" ref="F63:F68" si="25">SUM(G63:H63)</f>
        <v>639.187326</v>
      </c>
      <c r="G63" s="337">
        <v>639.187326</v>
      </c>
      <c r="H63" s="337">
        <v>0</v>
      </c>
      <c r="I63" s="337">
        <v>0</v>
      </c>
      <c r="J63" s="337">
        <v>0</v>
      </c>
      <c r="K63" s="337">
        <v>0</v>
      </c>
    </row>
    <row r="64" ht="26.25" customHeight="1" spans="1:11">
      <c r="A64" s="335" t="s">
        <v>155</v>
      </c>
      <c r="B64" s="328" t="s">
        <v>156</v>
      </c>
      <c r="C64" s="336"/>
      <c r="D64" s="336"/>
      <c r="E64" s="336"/>
      <c r="F64" s="337">
        <f t="shared" si="25"/>
        <v>0</v>
      </c>
      <c r="G64" s="337">
        <v>0</v>
      </c>
      <c r="H64" s="337">
        <v>0</v>
      </c>
      <c r="I64" s="337">
        <v>0</v>
      </c>
      <c r="J64" s="337">
        <v>0</v>
      </c>
      <c r="K64" s="337">
        <v>0</v>
      </c>
    </row>
    <row r="65" ht="26.25" customHeight="1" spans="1:11">
      <c r="A65" s="327" t="s">
        <v>157</v>
      </c>
      <c r="B65" s="328" t="s">
        <v>158</v>
      </c>
      <c r="C65" s="336">
        <f t="shared" ref="C65:K65" si="26">SUM(C66:C68)</f>
        <v>0</v>
      </c>
      <c r="D65" s="336">
        <f t="shared" si="26"/>
        <v>0</v>
      </c>
      <c r="E65" s="336">
        <f t="shared" si="26"/>
        <v>0</v>
      </c>
      <c r="F65" s="337">
        <f t="shared" si="26"/>
        <v>750.155344</v>
      </c>
      <c r="G65" s="337">
        <f t="shared" si="26"/>
        <v>750.155344</v>
      </c>
      <c r="H65" s="337">
        <f t="shared" si="26"/>
        <v>0</v>
      </c>
      <c r="I65" s="337">
        <v>760.155344</v>
      </c>
      <c r="J65" s="337">
        <v>760.155344</v>
      </c>
      <c r="K65" s="337">
        <v>0</v>
      </c>
    </row>
    <row r="66" ht="26.25" customHeight="1" spans="1:11">
      <c r="A66" s="335" t="s">
        <v>159</v>
      </c>
      <c r="B66" s="328" t="s">
        <v>160</v>
      </c>
      <c r="C66" s="336"/>
      <c r="D66" s="336"/>
      <c r="E66" s="336"/>
      <c r="F66" s="337">
        <f t="shared" si="25"/>
        <v>544.835344</v>
      </c>
      <c r="G66" s="337">
        <v>544.835344</v>
      </c>
      <c r="H66" s="337">
        <v>0</v>
      </c>
      <c r="I66" s="337">
        <v>544.835344</v>
      </c>
      <c r="J66" s="337">
        <v>544.835344</v>
      </c>
      <c r="K66" s="337">
        <v>0</v>
      </c>
    </row>
    <row r="67" ht="26.25" customHeight="1" spans="1:11">
      <c r="A67" s="335" t="s">
        <v>161</v>
      </c>
      <c r="B67" s="328" t="s">
        <v>162</v>
      </c>
      <c r="C67" s="336"/>
      <c r="D67" s="336"/>
      <c r="E67" s="336"/>
      <c r="F67" s="337">
        <f t="shared" si="25"/>
        <v>157.92</v>
      </c>
      <c r="G67" s="337">
        <v>157.92</v>
      </c>
      <c r="H67" s="337">
        <v>0</v>
      </c>
      <c r="I67" s="337">
        <v>151.92</v>
      </c>
      <c r="J67" s="337">
        <v>151.92</v>
      </c>
      <c r="K67" s="337">
        <v>0</v>
      </c>
    </row>
    <row r="68" ht="26.25" customHeight="1" spans="1:11">
      <c r="A68" s="335" t="s">
        <v>163</v>
      </c>
      <c r="B68" s="328" t="s">
        <v>164</v>
      </c>
      <c r="C68" s="336"/>
      <c r="D68" s="336"/>
      <c r="E68" s="336"/>
      <c r="F68" s="337">
        <f t="shared" si="25"/>
        <v>47.4</v>
      </c>
      <c r="G68" s="337">
        <v>47.4</v>
      </c>
      <c r="H68" s="337">
        <v>0</v>
      </c>
      <c r="I68" s="337">
        <v>63.4</v>
      </c>
      <c r="J68" s="337">
        <v>63.4</v>
      </c>
      <c r="K68" s="337">
        <v>0</v>
      </c>
    </row>
    <row r="69" ht="26.25" customHeight="1" spans="1:11">
      <c r="A69" s="327" t="s">
        <v>165</v>
      </c>
      <c r="B69" s="328" t="s">
        <v>166</v>
      </c>
      <c r="C69" s="336">
        <f t="shared" ref="C69:K69" si="27">SUM(C70:C72)</f>
        <v>0</v>
      </c>
      <c r="D69" s="336">
        <f t="shared" si="27"/>
        <v>0</v>
      </c>
      <c r="E69" s="336">
        <f t="shared" si="27"/>
        <v>0</v>
      </c>
      <c r="F69" s="337">
        <f t="shared" si="27"/>
        <v>1589.73978</v>
      </c>
      <c r="G69" s="337">
        <f t="shared" si="27"/>
        <v>1589.73978</v>
      </c>
      <c r="H69" s="337">
        <f t="shared" si="27"/>
        <v>0</v>
      </c>
      <c r="I69" s="337">
        <v>1571.73978</v>
      </c>
      <c r="J69" s="337">
        <v>1571.73978</v>
      </c>
      <c r="K69" s="337">
        <v>0</v>
      </c>
    </row>
    <row r="70" ht="26.25" customHeight="1" spans="1:11">
      <c r="A70" s="335" t="s">
        <v>167</v>
      </c>
      <c r="B70" s="328" t="s">
        <v>168</v>
      </c>
      <c r="C70" s="336"/>
      <c r="D70" s="336"/>
      <c r="E70" s="336"/>
      <c r="F70" s="337">
        <f t="shared" ref="F70:F72" si="28">SUM(G70:H70)</f>
        <v>287.73978</v>
      </c>
      <c r="G70" s="337">
        <v>287.73978</v>
      </c>
      <c r="H70" s="337">
        <v>0</v>
      </c>
      <c r="I70" s="337">
        <v>287.73978</v>
      </c>
      <c r="J70" s="337">
        <v>287.73978</v>
      </c>
      <c r="K70" s="337">
        <v>0</v>
      </c>
    </row>
    <row r="71" ht="26.25" customHeight="1" spans="1:11">
      <c r="A71" s="335" t="s">
        <v>169</v>
      </c>
      <c r="B71" s="328" t="s">
        <v>170</v>
      </c>
      <c r="C71" s="336"/>
      <c r="D71" s="336"/>
      <c r="E71" s="336"/>
      <c r="F71" s="337">
        <f t="shared" si="28"/>
        <v>1302</v>
      </c>
      <c r="G71" s="337">
        <v>1302</v>
      </c>
      <c r="H71" s="337">
        <v>0</v>
      </c>
      <c r="I71" s="337">
        <v>1282</v>
      </c>
      <c r="J71" s="337">
        <v>1282</v>
      </c>
      <c r="K71" s="337">
        <v>0</v>
      </c>
    </row>
    <row r="72" ht="26.25" customHeight="1" spans="1:11">
      <c r="A72" s="335">
        <v>2013399</v>
      </c>
      <c r="B72" s="328" t="s">
        <v>171</v>
      </c>
      <c r="C72" s="336"/>
      <c r="D72" s="336"/>
      <c r="E72" s="336"/>
      <c r="F72" s="337">
        <f t="shared" si="28"/>
        <v>0</v>
      </c>
      <c r="G72" s="337"/>
      <c r="H72" s="337">
        <v>0</v>
      </c>
      <c r="I72" s="337">
        <v>2</v>
      </c>
      <c r="J72" s="337">
        <v>2</v>
      </c>
      <c r="K72" s="337">
        <v>0</v>
      </c>
    </row>
    <row r="73" ht="26.25" customHeight="1" spans="1:11">
      <c r="A73" s="327" t="s">
        <v>172</v>
      </c>
      <c r="B73" s="328" t="s">
        <v>173</v>
      </c>
      <c r="C73" s="336">
        <f t="shared" ref="C73:K73" si="29">SUM(C74:C78)</f>
        <v>0</v>
      </c>
      <c r="D73" s="336">
        <f t="shared" si="29"/>
        <v>0</v>
      </c>
      <c r="E73" s="336">
        <f t="shared" si="29"/>
        <v>0</v>
      </c>
      <c r="F73" s="337">
        <f t="shared" si="29"/>
        <v>213.992322</v>
      </c>
      <c r="G73" s="337">
        <f t="shared" si="29"/>
        <v>213.992322</v>
      </c>
      <c r="H73" s="337">
        <f t="shared" si="29"/>
        <v>0</v>
      </c>
      <c r="I73" s="337">
        <v>214.26567</v>
      </c>
      <c r="J73" s="337">
        <v>214.26567</v>
      </c>
      <c r="K73" s="337">
        <v>0</v>
      </c>
    </row>
    <row r="74" ht="26.25" customHeight="1" spans="1:11">
      <c r="A74" s="335" t="s">
        <v>174</v>
      </c>
      <c r="B74" s="328" t="s">
        <v>175</v>
      </c>
      <c r="C74" s="336"/>
      <c r="D74" s="336"/>
      <c r="E74" s="336"/>
      <c r="F74" s="337">
        <f t="shared" ref="F74:F78" si="30">SUM(G74:H74)</f>
        <v>131.992322</v>
      </c>
      <c r="G74" s="337">
        <v>131.992322</v>
      </c>
      <c r="H74" s="337">
        <v>0</v>
      </c>
      <c r="I74" s="337">
        <v>130.46567</v>
      </c>
      <c r="J74" s="337">
        <v>130.46567</v>
      </c>
      <c r="K74" s="337">
        <v>0</v>
      </c>
    </row>
    <row r="75" ht="26.25" customHeight="1" spans="1:11">
      <c r="A75" s="335" t="s">
        <v>176</v>
      </c>
      <c r="B75" s="328" t="s">
        <v>177</v>
      </c>
      <c r="C75" s="336"/>
      <c r="D75" s="336"/>
      <c r="E75" s="336"/>
      <c r="F75" s="337">
        <f t="shared" si="30"/>
        <v>38</v>
      </c>
      <c r="G75" s="337">
        <v>38</v>
      </c>
      <c r="H75" s="337">
        <v>0</v>
      </c>
      <c r="I75" s="337">
        <v>32.2</v>
      </c>
      <c r="J75" s="337">
        <v>32.2</v>
      </c>
      <c r="K75" s="337">
        <v>0</v>
      </c>
    </row>
    <row r="76" ht="26.25" customHeight="1" spans="1:11">
      <c r="A76" s="335" t="s">
        <v>178</v>
      </c>
      <c r="B76" s="328" t="s">
        <v>179</v>
      </c>
      <c r="C76" s="336"/>
      <c r="D76" s="336"/>
      <c r="E76" s="336"/>
      <c r="F76" s="337">
        <f t="shared" si="30"/>
        <v>24</v>
      </c>
      <c r="G76" s="337">
        <v>24</v>
      </c>
      <c r="H76" s="337">
        <v>0</v>
      </c>
      <c r="I76" s="337">
        <v>21.6</v>
      </c>
      <c r="J76" s="337">
        <v>21.6</v>
      </c>
      <c r="K76" s="337">
        <v>0</v>
      </c>
    </row>
    <row r="77" ht="26.25" customHeight="1" spans="1:11">
      <c r="A77" s="335" t="s">
        <v>180</v>
      </c>
      <c r="B77" s="328" t="s">
        <v>181</v>
      </c>
      <c r="C77" s="336"/>
      <c r="D77" s="336"/>
      <c r="E77" s="336"/>
      <c r="F77" s="337">
        <f t="shared" si="30"/>
        <v>0</v>
      </c>
      <c r="G77" s="337">
        <v>0</v>
      </c>
      <c r="H77" s="337">
        <v>0</v>
      </c>
      <c r="I77" s="337">
        <v>0</v>
      </c>
      <c r="J77" s="337">
        <v>0</v>
      </c>
      <c r="K77" s="337">
        <v>0</v>
      </c>
    </row>
    <row r="78" ht="26.25" customHeight="1" spans="1:11">
      <c r="A78" s="335" t="s">
        <v>182</v>
      </c>
      <c r="B78" s="328" t="s">
        <v>183</v>
      </c>
      <c r="C78" s="336"/>
      <c r="D78" s="336"/>
      <c r="E78" s="336"/>
      <c r="F78" s="337">
        <f t="shared" si="30"/>
        <v>20</v>
      </c>
      <c r="G78" s="337">
        <v>20</v>
      </c>
      <c r="H78" s="337">
        <v>0</v>
      </c>
      <c r="I78" s="337">
        <v>30</v>
      </c>
      <c r="J78" s="337">
        <v>30</v>
      </c>
      <c r="K78" s="337">
        <v>0</v>
      </c>
    </row>
    <row r="79" ht="26.25" customHeight="1" spans="1:11">
      <c r="A79" s="396">
        <v>20135</v>
      </c>
      <c r="B79" s="328" t="s">
        <v>184</v>
      </c>
      <c r="C79" s="336">
        <f t="shared" ref="C79:H79" si="31">SUM(C80:C80)</f>
        <v>0</v>
      </c>
      <c r="D79" s="336">
        <f t="shared" si="31"/>
        <v>0</v>
      </c>
      <c r="E79" s="336">
        <f t="shared" si="31"/>
        <v>0</v>
      </c>
      <c r="F79" s="337">
        <f t="shared" si="31"/>
        <v>0</v>
      </c>
      <c r="G79" s="337">
        <f t="shared" si="31"/>
        <v>0</v>
      </c>
      <c r="H79" s="337">
        <f t="shared" si="31"/>
        <v>0</v>
      </c>
      <c r="I79" s="337">
        <v>1.53</v>
      </c>
      <c r="J79" s="337">
        <v>1.53</v>
      </c>
      <c r="K79" s="337">
        <v>0</v>
      </c>
    </row>
    <row r="80" ht="26.25" customHeight="1" spans="1:11">
      <c r="A80" s="335">
        <v>2013501</v>
      </c>
      <c r="B80" s="328" t="s">
        <v>185</v>
      </c>
      <c r="C80" s="336"/>
      <c r="D80" s="336"/>
      <c r="E80" s="336"/>
      <c r="F80" s="337">
        <f t="shared" ref="F80:F83" si="32">SUM(G80:H80)</f>
        <v>0</v>
      </c>
      <c r="G80" s="337"/>
      <c r="H80" s="337">
        <v>0</v>
      </c>
      <c r="I80" s="337">
        <v>1.53</v>
      </c>
      <c r="J80" s="337">
        <v>1.53</v>
      </c>
      <c r="K80" s="337">
        <v>0</v>
      </c>
    </row>
    <row r="81" ht="26.25" customHeight="1" spans="1:11">
      <c r="A81" s="327" t="s">
        <v>186</v>
      </c>
      <c r="B81" s="328" t="s">
        <v>187</v>
      </c>
      <c r="C81" s="336">
        <f t="shared" ref="C81:K81" si="33">SUM(C82:C83)</f>
        <v>0</v>
      </c>
      <c r="D81" s="336">
        <f t="shared" si="33"/>
        <v>0</v>
      </c>
      <c r="E81" s="336">
        <f t="shared" si="33"/>
        <v>0</v>
      </c>
      <c r="F81" s="337">
        <f t="shared" si="33"/>
        <v>1392.78</v>
      </c>
      <c r="G81" s="337">
        <f t="shared" si="33"/>
        <v>1392.78</v>
      </c>
      <c r="H81" s="337">
        <f t="shared" si="33"/>
        <v>0</v>
      </c>
      <c r="I81" s="337">
        <v>906.89</v>
      </c>
      <c r="J81" s="337">
        <v>906.89</v>
      </c>
      <c r="K81" s="337">
        <v>0</v>
      </c>
    </row>
    <row r="82" ht="26.25" customHeight="1" spans="1:11">
      <c r="A82" s="335">
        <v>2013602</v>
      </c>
      <c r="B82" s="328" t="s">
        <v>188</v>
      </c>
      <c r="C82" s="336"/>
      <c r="D82" s="336"/>
      <c r="E82" s="336"/>
      <c r="F82" s="337">
        <f t="shared" si="32"/>
        <v>1392.78</v>
      </c>
      <c r="G82" s="337">
        <v>1392.78</v>
      </c>
      <c r="H82" s="337">
        <v>0</v>
      </c>
      <c r="I82" s="337">
        <v>904.89</v>
      </c>
      <c r="J82" s="337">
        <v>904.89</v>
      </c>
      <c r="K82" s="337">
        <v>0</v>
      </c>
    </row>
    <row r="83" ht="26.25" customHeight="1" spans="1:11">
      <c r="A83" s="335" t="s">
        <v>189</v>
      </c>
      <c r="B83" s="328" t="s">
        <v>190</v>
      </c>
      <c r="C83" s="336"/>
      <c r="D83" s="336"/>
      <c r="E83" s="336"/>
      <c r="F83" s="337">
        <f t="shared" si="32"/>
        <v>0</v>
      </c>
      <c r="G83" s="337">
        <v>0</v>
      </c>
      <c r="H83" s="337">
        <v>0</v>
      </c>
      <c r="I83" s="337">
        <v>2</v>
      </c>
      <c r="J83" s="337">
        <v>2</v>
      </c>
      <c r="K83" s="337">
        <v>0</v>
      </c>
    </row>
    <row r="84" ht="26.25" customHeight="1" spans="1:11">
      <c r="A84" s="327" t="s">
        <v>191</v>
      </c>
      <c r="B84" s="328" t="s">
        <v>192</v>
      </c>
      <c r="C84" s="336">
        <f t="shared" ref="C84:K84" si="34">SUM(C85)</f>
        <v>0</v>
      </c>
      <c r="D84" s="336">
        <f t="shared" si="34"/>
        <v>0</v>
      </c>
      <c r="E84" s="336">
        <f t="shared" si="34"/>
        <v>0</v>
      </c>
      <c r="F84" s="337">
        <f t="shared" si="34"/>
        <v>7</v>
      </c>
      <c r="G84" s="337">
        <f t="shared" si="34"/>
        <v>7</v>
      </c>
      <c r="H84" s="337">
        <f t="shared" si="34"/>
        <v>0</v>
      </c>
      <c r="I84" s="337">
        <v>0</v>
      </c>
      <c r="J84" s="337">
        <v>0</v>
      </c>
      <c r="K84" s="337">
        <v>0</v>
      </c>
    </row>
    <row r="85" ht="26.25" customHeight="1" spans="1:11">
      <c r="A85" s="335" t="s">
        <v>193</v>
      </c>
      <c r="B85" s="328" t="s">
        <v>194</v>
      </c>
      <c r="C85" s="336"/>
      <c r="D85" s="336"/>
      <c r="E85" s="336"/>
      <c r="F85" s="337">
        <f t="shared" ref="F85:F91" si="35">SUM(G85:H85)</f>
        <v>7</v>
      </c>
      <c r="G85" s="337">
        <v>7</v>
      </c>
      <c r="H85" s="337">
        <v>0</v>
      </c>
      <c r="I85" s="337">
        <v>0</v>
      </c>
      <c r="J85" s="337">
        <v>0</v>
      </c>
      <c r="K85" s="337">
        <v>0</v>
      </c>
    </row>
    <row r="86" ht="26.25" customHeight="1" spans="1:11">
      <c r="A86" s="327" t="s">
        <v>195</v>
      </c>
      <c r="B86" s="328" t="s">
        <v>196</v>
      </c>
      <c r="C86" s="336">
        <f t="shared" ref="C86:K86" si="36">SUM(C87:C91)</f>
        <v>0</v>
      </c>
      <c r="D86" s="336">
        <f t="shared" si="36"/>
        <v>0</v>
      </c>
      <c r="E86" s="336">
        <f t="shared" si="36"/>
        <v>0</v>
      </c>
      <c r="F86" s="337">
        <f t="shared" si="36"/>
        <v>1038.314814</v>
      </c>
      <c r="G86" s="337">
        <f t="shared" si="36"/>
        <v>1038.314814</v>
      </c>
      <c r="H86" s="337">
        <f t="shared" si="36"/>
        <v>0</v>
      </c>
      <c r="I86" s="337">
        <v>1058.293294</v>
      </c>
      <c r="J86" s="337">
        <v>1058.293294</v>
      </c>
      <c r="K86" s="337">
        <v>0</v>
      </c>
    </row>
    <row r="87" ht="26.25" customHeight="1" spans="1:11">
      <c r="A87" s="335" t="s">
        <v>197</v>
      </c>
      <c r="B87" s="328" t="s">
        <v>198</v>
      </c>
      <c r="C87" s="336"/>
      <c r="D87" s="336"/>
      <c r="E87" s="336"/>
      <c r="F87" s="337">
        <f t="shared" si="35"/>
        <v>887.234814</v>
      </c>
      <c r="G87" s="337">
        <v>887.234814</v>
      </c>
      <c r="H87" s="337">
        <v>0</v>
      </c>
      <c r="I87" s="337">
        <v>888.213294</v>
      </c>
      <c r="J87" s="337">
        <v>888.213294</v>
      </c>
      <c r="K87" s="337">
        <v>0</v>
      </c>
    </row>
    <row r="88" ht="26.25" customHeight="1" spans="1:11">
      <c r="A88" s="335" t="s">
        <v>199</v>
      </c>
      <c r="B88" s="328" t="s">
        <v>194</v>
      </c>
      <c r="C88" s="336"/>
      <c r="D88" s="336"/>
      <c r="E88" s="336"/>
      <c r="F88" s="337">
        <f t="shared" si="35"/>
        <v>136.08</v>
      </c>
      <c r="G88" s="337">
        <v>136.08</v>
      </c>
      <c r="H88" s="337">
        <v>0</v>
      </c>
      <c r="I88" s="337">
        <v>136.08</v>
      </c>
      <c r="J88" s="337">
        <v>136.08</v>
      </c>
      <c r="K88" s="337">
        <v>0</v>
      </c>
    </row>
    <row r="89" ht="26.25" customHeight="1" spans="1:11">
      <c r="A89" s="335" t="s">
        <v>200</v>
      </c>
      <c r="B89" s="328" t="s">
        <v>201</v>
      </c>
      <c r="C89" s="336"/>
      <c r="D89" s="336"/>
      <c r="E89" s="336"/>
      <c r="F89" s="337">
        <f t="shared" si="35"/>
        <v>0</v>
      </c>
      <c r="G89" s="337">
        <v>0</v>
      </c>
      <c r="H89" s="337">
        <v>0</v>
      </c>
      <c r="I89" s="337">
        <v>4</v>
      </c>
      <c r="J89" s="337">
        <v>4</v>
      </c>
      <c r="K89" s="337">
        <v>0</v>
      </c>
    </row>
    <row r="90" ht="26.25" customHeight="1" spans="1:11">
      <c r="A90" s="335" t="s">
        <v>202</v>
      </c>
      <c r="B90" s="328" t="s">
        <v>203</v>
      </c>
      <c r="C90" s="336"/>
      <c r="D90" s="336"/>
      <c r="E90" s="336"/>
      <c r="F90" s="337">
        <f t="shared" si="35"/>
        <v>0</v>
      </c>
      <c r="G90" s="337">
        <v>0</v>
      </c>
      <c r="H90" s="337">
        <v>0</v>
      </c>
      <c r="I90" s="337">
        <v>11</v>
      </c>
      <c r="J90" s="337">
        <v>11</v>
      </c>
      <c r="K90" s="337">
        <v>0</v>
      </c>
    </row>
    <row r="91" ht="26.25" customHeight="1" spans="1:11">
      <c r="A91" s="335" t="s">
        <v>204</v>
      </c>
      <c r="B91" s="328" t="s">
        <v>205</v>
      </c>
      <c r="C91" s="336"/>
      <c r="D91" s="336"/>
      <c r="E91" s="336"/>
      <c r="F91" s="337">
        <f t="shared" si="35"/>
        <v>15</v>
      </c>
      <c r="G91" s="337">
        <v>15</v>
      </c>
      <c r="H91" s="337">
        <v>0</v>
      </c>
      <c r="I91" s="337">
        <v>19</v>
      </c>
      <c r="J91" s="337">
        <v>19</v>
      </c>
      <c r="K91" s="337">
        <v>0</v>
      </c>
    </row>
    <row r="92" ht="26.25" customHeight="1" spans="1:11">
      <c r="A92" s="327">
        <v>203</v>
      </c>
      <c r="B92" s="328" t="s">
        <v>206</v>
      </c>
      <c r="C92" s="329">
        <f t="shared" ref="C92:K92" si="37">C93</f>
        <v>0</v>
      </c>
      <c r="D92" s="329">
        <f t="shared" si="37"/>
        <v>0</v>
      </c>
      <c r="E92" s="329">
        <f t="shared" si="37"/>
        <v>0</v>
      </c>
      <c r="F92" s="330">
        <f t="shared" si="37"/>
        <v>0</v>
      </c>
      <c r="G92" s="330">
        <f t="shared" si="37"/>
        <v>0</v>
      </c>
      <c r="H92" s="330">
        <f t="shared" si="37"/>
        <v>0</v>
      </c>
      <c r="I92" s="330">
        <v>3</v>
      </c>
      <c r="J92" s="330">
        <v>3</v>
      </c>
      <c r="K92" s="330">
        <v>0</v>
      </c>
    </row>
    <row r="93" ht="26.25" customHeight="1" spans="1:11">
      <c r="A93" s="396">
        <v>20306</v>
      </c>
      <c r="B93" s="328" t="s">
        <v>207</v>
      </c>
      <c r="C93" s="329">
        <f t="shared" ref="C93:K93" si="38">SUM(C94)</f>
        <v>0</v>
      </c>
      <c r="D93" s="329">
        <f t="shared" si="38"/>
        <v>0</v>
      </c>
      <c r="E93" s="329">
        <f t="shared" si="38"/>
        <v>0</v>
      </c>
      <c r="F93" s="330">
        <f t="shared" si="38"/>
        <v>0</v>
      </c>
      <c r="G93" s="330">
        <f t="shared" si="38"/>
        <v>0</v>
      </c>
      <c r="H93" s="330">
        <f t="shared" si="38"/>
        <v>0</v>
      </c>
      <c r="I93" s="330">
        <v>3</v>
      </c>
      <c r="J93" s="330">
        <v>3</v>
      </c>
      <c r="K93" s="330">
        <v>0</v>
      </c>
    </row>
    <row r="94" ht="26.25" customHeight="1" spans="1:11">
      <c r="A94" s="335">
        <v>2030601</v>
      </c>
      <c r="B94" s="328" t="s">
        <v>208</v>
      </c>
      <c r="C94" s="336"/>
      <c r="D94" s="336"/>
      <c r="E94" s="336"/>
      <c r="F94" s="337">
        <f t="shared" ref="F94:F98" si="39">SUM(G94:H94)</f>
        <v>0</v>
      </c>
      <c r="G94" s="337">
        <v>0</v>
      </c>
      <c r="H94" s="337">
        <v>0</v>
      </c>
      <c r="I94" s="337">
        <v>3</v>
      </c>
      <c r="J94" s="337">
        <v>3</v>
      </c>
      <c r="K94" s="337">
        <v>0</v>
      </c>
    </row>
    <row r="95" ht="26.25" customHeight="1" spans="1:11">
      <c r="A95" s="327" t="s">
        <v>209</v>
      </c>
      <c r="B95" s="328" t="s">
        <v>210</v>
      </c>
      <c r="C95" s="329">
        <v>2354</v>
      </c>
      <c r="D95" s="329">
        <v>1727</v>
      </c>
      <c r="E95" s="329">
        <v>627</v>
      </c>
      <c r="F95" s="330">
        <f t="shared" ref="F95:K95" si="40">F96+F99+F102+F106</f>
        <v>1880.6</v>
      </c>
      <c r="G95" s="330">
        <f t="shared" si="40"/>
        <v>1880.6</v>
      </c>
      <c r="H95" s="330">
        <f t="shared" si="40"/>
        <v>0</v>
      </c>
      <c r="I95" s="330">
        <v>2182.6</v>
      </c>
      <c r="J95" s="330">
        <v>2182.6</v>
      </c>
      <c r="K95" s="330">
        <v>0</v>
      </c>
    </row>
    <row r="96" ht="26.25" customHeight="1" spans="1:11">
      <c r="A96" s="327" t="s">
        <v>211</v>
      </c>
      <c r="B96" s="328" t="s">
        <v>212</v>
      </c>
      <c r="C96" s="329">
        <f t="shared" ref="C96:K96" si="41">SUM(C97:C98)</f>
        <v>0</v>
      </c>
      <c r="D96" s="329">
        <f t="shared" si="41"/>
        <v>0</v>
      </c>
      <c r="E96" s="329">
        <f t="shared" si="41"/>
        <v>0</v>
      </c>
      <c r="F96" s="330">
        <f t="shared" si="41"/>
        <v>1555.6</v>
      </c>
      <c r="G96" s="330">
        <f t="shared" si="41"/>
        <v>1555.6</v>
      </c>
      <c r="H96" s="330">
        <f t="shared" si="41"/>
        <v>0</v>
      </c>
      <c r="I96" s="330">
        <v>1587.6</v>
      </c>
      <c r="J96" s="330">
        <v>1587.6</v>
      </c>
      <c r="K96" s="330">
        <v>0</v>
      </c>
    </row>
    <row r="97" ht="26.25" customHeight="1" spans="1:11">
      <c r="A97" s="335" t="s">
        <v>213</v>
      </c>
      <c r="B97" s="328" t="s">
        <v>214</v>
      </c>
      <c r="C97" s="336"/>
      <c r="D97" s="336"/>
      <c r="E97" s="336"/>
      <c r="F97" s="337">
        <f t="shared" si="39"/>
        <v>0</v>
      </c>
      <c r="G97" s="337">
        <v>0</v>
      </c>
      <c r="H97" s="337">
        <v>0</v>
      </c>
      <c r="I97" s="337">
        <v>4</v>
      </c>
      <c r="J97" s="337">
        <v>4</v>
      </c>
      <c r="K97" s="337">
        <v>0</v>
      </c>
    </row>
    <row r="98" ht="26.25" customHeight="1" spans="1:11">
      <c r="A98" s="335" t="s">
        <v>215</v>
      </c>
      <c r="B98" s="328" t="s">
        <v>216</v>
      </c>
      <c r="C98" s="336"/>
      <c r="D98" s="336"/>
      <c r="E98" s="336"/>
      <c r="F98" s="337">
        <f t="shared" si="39"/>
        <v>1555.6</v>
      </c>
      <c r="G98" s="337">
        <v>1555.6</v>
      </c>
      <c r="H98" s="337">
        <v>0</v>
      </c>
      <c r="I98" s="337">
        <v>1583.6</v>
      </c>
      <c r="J98" s="337">
        <v>1583.6</v>
      </c>
      <c r="K98" s="337">
        <v>0</v>
      </c>
    </row>
    <row r="99" ht="26.25" customHeight="1" spans="1:11">
      <c r="A99" s="327" t="s">
        <v>217</v>
      </c>
      <c r="B99" s="328" t="s">
        <v>218</v>
      </c>
      <c r="C99" s="336">
        <f t="shared" ref="C99:K99" si="42">SUM(C100:C101)</f>
        <v>0</v>
      </c>
      <c r="D99" s="336">
        <f t="shared" si="42"/>
        <v>0</v>
      </c>
      <c r="E99" s="336">
        <f t="shared" si="42"/>
        <v>0</v>
      </c>
      <c r="F99" s="337">
        <f t="shared" si="42"/>
        <v>80</v>
      </c>
      <c r="G99" s="337">
        <f t="shared" si="42"/>
        <v>80</v>
      </c>
      <c r="H99" s="337">
        <f t="shared" si="42"/>
        <v>0</v>
      </c>
      <c r="I99" s="337">
        <v>110</v>
      </c>
      <c r="J99" s="337">
        <v>110</v>
      </c>
      <c r="K99" s="337">
        <v>0</v>
      </c>
    </row>
    <row r="100" ht="26.25" customHeight="1" spans="1:11">
      <c r="A100" s="335" t="s">
        <v>219</v>
      </c>
      <c r="B100" s="328" t="s">
        <v>220</v>
      </c>
      <c r="C100" s="336"/>
      <c r="D100" s="336"/>
      <c r="E100" s="336"/>
      <c r="F100" s="337">
        <f t="shared" ref="F100:F105" si="43">SUM(G100:H100)</f>
        <v>0</v>
      </c>
      <c r="G100" s="337">
        <v>0</v>
      </c>
      <c r="H100" s="337">
        <v>0</v>
      </c>
      <c r="I100" s="337">
        <v>0</v>
      </c>
      <c r="J100" s="337">
        <v>0</v>
      </c>
      <c r="K100" s="337">
        <v>0</v>
      </c>
    </row>
    <row r="101" ht="26.25" customHeight="1" spans="1:11">
      <c r="A101" s="335">
        <v>2040499</v>
      </c>
      <c r="B101" s="328" t="s">
        <v>221</v>
      </c>
      <c r="C101" s="336"/>
      <c r="D101" s="336"/>
      <c r="E101" s="336"/>
      <c r="F101" s="337">
        <f t="shared" si="43"/>
        <v>80</v>
      </c>
      <c r="G101" s="337">
        <v>80</v>
      </c>
      <c r="H101" s="337">
        <v>0</v>
      </c>
      <c r="I101" s="337">
        <v>110</v>
      </c>
      <c r="J101" s="337">
        <v>110</v>
      </c>
      <c r="K101" s="337">
        <v>0</v>
      </c>
    </row>
    <row r="102" ht="26.25" customHeight="1" spans="1:11">
      <c r="A102" s="327" t="s">
        <v>222</v>
      </c>
      <c r="B102" s="328" t="s">
        <v>223</v>
      </c>
      <c r="C102" s="336">
        <f t="shared" ref="C102:K102" si="44">SUM(C103:C105)</f>
        <v>0</v>
      </c>
      <c r="D102" s="336">
        <f t="shared" si="44"/>
        <v>0</v>
      </c>
      <c r="E102" s="336">
        <f t="shared" si="44"/>
        <v>0</v>
      </c>
      <c r="F102" s="337">
        <f t="shared" si="44"/>
        <v>115</v>
      </c>
      <c r="G102" s="337">
        <f t="shared" si="44"/>
        <v>115</v>
      </c>
      <c r="H102" s="337">
        <f t="shared" si="44"/>
        <v>0</v>
      </c>
      <c r="I102" s="337">
        <v>205</v>
      </c>
      <c r="J102" s="337">
        <v>205</v>
      </c>
      <c r="K102" s="337">
        <v>0</v>
      </c>
    </row>
    <row r="103" ht="26.25" customHeight="1" spans="1:11">
      <c r="A103" s="335" t="s">
        <v>224</v>
      </c>
      <c r="B103" s="328" t="s">
        <v>225</v>
      </c>
      <c r="C103" s="336"/>
      <c r="D103" s="336"/>
      <c r="E103" s="336"/>
      <c r="F103" s="337">
        <f t="shared" si="43"/>
        <v>0</v>
      </c>
      <c r="G103" s="337">
        <v>0</v>
      </c>
      <c r="H103" s="337">
        <v>0</v>
      </c>
      <c r="I103" s="337">
        <v>0</v>
      </c>
      <c r="J103" s="337">
        <v>0</v>
      </c>
      <c r="K103" s="337">
        <v>0</v>
      </c>
    </row>
    <row r="104" ht="26.25" customHeight="1" spans="1:11">
      <c r="A104" s="335" t="s">
        <v>226</v>
      </c>
      <c r="B104" s="328" t="s">
        <v>227</v>
      </c>
      <c r="C104" s="336"/>
      <c r="D104" s="336"/>
      <c r="E104" s="336"/>
      <c r="F104" s="337">
        <f t="shared" si="43"/>
        <v>0</v>
      </c>
      <c r="G104" s="337">
        <v>0</v>
      </c>
      <c r="H104" s="337">
        <v>0</v>
      </c>
      <c r="I104" s="337">
        <v>0</v>
      </c>
      <c r="J104" s="337">
        <v>0</v>
      </c>
      <c r="K104" s="337">
        <v>0</v>
      </c>
    </row>
    <row r="105" ht="26.25" customHeight="1" spans="1:11">
      <c r="A105" s="335" t="s">
        <v>228</v>
      </c>
      <c r="B105" s="328" t="s">
        <v>229</v>
      </c>
      <c r="C105" s="336"/>
      <c r="D105" s="336"/>
      <c r="E105" s="336"/>
      <c r="F105" s="337">
        <f t="shared" si="43"/>
        <v>115</v>
      </c>
      <c r="G105" s="337">
        <v>115</v>
      </c>
      <c r="H105" s="337">
        <v>0</v>
      </c>
      <c r="I105" s="337">
        <v>205</v>
      </c>
      <c r="J105" s="337">
        <v>205</v>
      </c>
      <c r="K105" s="337">
        <v>0</v>
      </c>
    </row>
    <row r="106" ht="26.25" customHeight="1" spans="1:11">
      <c r="A106" s="327" t="s">
        <v>230</v>
      </c>
      <c r="B106" s="328" t="s">
        <v>231</v>
      </c>
      <c r="C106" s="336">
        <f t="shared" ref="C106:K106" si="45">SUM(C107:C111)</f>
        <v>0</v>
      </c>
      <c r="D106" s="336">
        <f t="shared" si="45"/>
        <v>0</v>
      </c>
      <c r="E106" s="336">
        <f t="shared" si="45"/>
        <v>0</v>
      </c>
      <c r="F106" s="337">
        <f t="shared" si="45"/>
        <v>130</v>
      </c>
      <c r="G106" s="337">
        <f t="shared" si="45"/>
        <v>130</v>
      </c>
      <c r="H106" s="337">
        <f t="shared" si="45"/>
        <v>0</v>
      </c>
      <c r="I106" s="337">
        <v>280</v>
      </c>
      <c r="J106" s="337">
        <v>280</v>
      </c>
      <c r="K106" s="337">
        <v>0</v>
      </c>
    </row>
    <row r="107" ht="26.25" customHeight="1" spans="1:11">
      <c r="A107" s="335" t="s">
        <v>232</v>
      </c>
      <c r="B107" s="328" t="s">
        <v>233</v>
      </c>
      <c r="C107" s="336"/>
      <c r="D107" s="336"/>
      <c r="E107" s="336"/>
      <c r="F107" s="337">
        <f t="shared" ref="F107:F111" si="46">SUM(G107:H107)</f>
        <v>0</v>
      </c>
      <c r="G107" s="337">
        <v>0</v>
      </c>
      <c r="H107" s="337">
        <v>0</v>
      </c>
      <c r="I107" s="337">
        <v>62</v>
      </c>
      <c r="J107" s="337">
        <v>62</v>
      </c>
      <c r="K107" s="337">
        <v>0</v>
      </c>
    </row>
    <row r="108" ht="26.25" customHeight="1" spans="1:11">
      <c r="A108" s="335" t="s">
        <v>234</v>
      </c>
      <c r="B108" s="328" t="s">
        <v>235</v>
      </c>
      <c r="C108" s="336"/>
      <c r="D108" s="336"/>
      <c r="E108" s="336"/>
      <c r="F108" s="337">
        <f t="shared" si="46"/>
        <v>0</v>
      </c>
      <c r="G108" s="337">
        <v>0</v>
      </c>
      <c r="H108" s="337">
        <v>0</v>
      </c>
      <c r="I108" s="337">
        <v>0</v>
      </c>
      <c r="J108" s="337">
        <v>0</v>
      </c>
      <c r="K108" s="337">
        <v>0</v>
      </c>
    </row>
    <row r="109" ht="26.25" customHeight="1" spans="1:11">
      <c r="A109" s="335" t="s">
        <v>236</v>
      </c>
      <c r="B109" s="328" t="s">
        <v>237</v>
      </c>
      <c r="C109" s="336"/>
      <c r="D109" s="336"/>
      <c r="E109" s="336"/>
      <c r="F109" s="337">
        <f t="shared" si="46"/>
        <v>0</v>
      </c>
      <c r="G109" s="337">
        <v>0</v>
      </c>
      <c r="H109" s="337">
        <v>0</v>
      </c>
      <c r="I109" s="337">
        <v>0</v>
      </c>
      <c r="J109" s="337">
        <v>0</v>
      </c>
      <c r="K109" s="337">
        <v>0</v>
      </c>
    </row>
    <row r="110" ht="26.25" customHeight="1" spans="1:11">
      <c r="A110" s="335" t="s">
        <v>238</v>
      </c>
      <c r="B110" s="328" t="s">
        <v>239</v>
      </c>
      <c r="C110" s="336"/>
      <c r="D110" s="336"/>
      <c r="E110" s="336"/>
      <c r="F110" s="337">
        <f t="shared" si="46"/>
        <v>0</v>
      </c>
      <c r="G110" s="337">
        <v>0</v>
      </c>
      <c r="H110" s="337">
        <v>0</v>
      </c>
      <c r="I110" s="337">
        <v>55</v>
      </c>
      <c r="J110" s="337">
        <v>55</v>
      </c>
      <c r="K110" s="337">
        <v>0</v>
      </c>
    </row>
    <row r="111" ht="26.25" customHeight="1" spans="1:11">
      <c r="A111" s="335" t="s">
        <v>240</v>
      </c>
      <c r="B111" s="328" t="s">
        <v>241</v>
      </c>
      <c r="C111" s="336"/>
      <c r="D111" s="336"/>
      <c r="E111" s="336"/>
      <c r="F111" s="337">
        <f t="shared" si="46"/>
        <v>130</v>
      </c>
      <c r="G111" s="337">
        <v>130</v>
      </c>
      <c r="H111" s="337">
        <v>0</v>
      </c>
      <c r="I111" s="337">
        <v>163</v>
      </c>
      <c r="J111" s="337">
        <v>163</v>
      </c>
      <c r="K111" s="337">
        <v>0</v>
      </c>
    </row>
    <row r="112" ht="26.25" customHeight="1" spans="1:11">
      <c r="A112" s="327" t="s">
        <v>242</v>
      </c>
      <c r="B112" s="328" t="s">
        <v>243</v>
      </c>
      <c r="C112" s="329">
        <v>38706</v>
      </c>
      <c r="D112" s="329">
        <v>27840</v>
      </c>
      <c r="E112" s="329">
        <v>10866</v>
      </c>
      <c r="F112" s="330">
        <f t="shared" ref="F112:K112" si="47">F113+F117+F121</f>
        <v>40218.581908</v>
      </c>
      <c r="G112" s="330">
        <f t="shared" si="47"/>
        <v>31462.644072</v>
      </c>
      <c r="H112" s="330">
        <f t="shared" si="47"/>
        <v>8755.937836</v>
      </c>
      <c r="I112" s="330">
        <v>40817.957214</v>
      </c>
      <c r="J112" s="330">
        <v>32923.722141</v>
      </c>
      <c r="K112" s="330">
        <v>7894.235073</v>
      </c>
    </row>
    <row r="113" ht="26.25" customHeight="1" spans="1:11">
      <c r="A113" s="327" t="s">
        <v>244</v>
      </c>
      <c r="B113" s="328" t="s">
        <v>245</v>
      </c>
      <c r="C113" s="329">
        <f t="shared" ref="C113:K113" si="48">SUM(C114:C116)</f>
        <v>0</v>
      </c>
      <c r="D113" s="329">
        <f t="shared" si="48"/>
        <v>0</v>
      </c>
      <c r="E113" s="329">
        <f t="shared" si="48"/>
        <v>0</v>
      </c>
      <c r="F113" s="330">
        <f t="shared" si="48"/>
        <v>607.394012</v>
      </c>
      <c r="G113" s="330">
        <f t="shared" si="48"/>
        <v>607.394012</v>
      </c>
      <c r="H113" s="330">
        <f t="shared" si="48"/>
        <v>0</v>
      </c>
      <c r="I113" s="330">
        <v>787.394012</v>
      </c>
      <c r="J113" s="330">
        <v>787.394012</v>
      </c>
      <c r="K113" s="330">
        <v>0</v>
      </c>
    </row>
    <row r="114" ht="26.25" customHeight="1" spans="1:11">
      <c r="A114" s="335" t="s">
        <v>246</v>
      </c>
      <c r="B114" s="328" t="s">
        <v>247</v>
      </c>
      <c r="C114" s="336"/>
      <c r="D114" s="336"/>
      <c r="E114" s="336"/>
      <c r="F114" s="337">
        <f t="shared" ref="F114:F116" si="49">SUM(G114:H114)</f>
        <v>419.674012</v>
      </c>
      <c r="G114" s="337">
        <v>419.674012</v>
      </c>
      <c r="H114" s="337">
        <v>0</v>
      </c>
      <c r="I114" s="337">
        <v>419.674012</v>
      </c>
      <c r="J114" s="337">
        <v>419.674012</v>
      </c>
      <c r="K114" s="337">
        <v>0</v>
      </c>
    </row>
    <row r="115" ht="26.25" customHeight="1" spans="1:11">
      <c r="A115" s="335" t="s">
        <v>248</v>
      </c>
      <c r="B115" s="328" t="s">
        <v>249</v>
      </c>
      <c r="C115" s="336"/>
      <c r="D115" s="336"/>
      <c r="E115" s="336"/>
      <c r="F115" s="337">
        <f t="shared" si="49"/>
        <v>187.72</v>
      </c>
      <c r="G115" s="337">
        <v>187.72</v>
      </c>
      <c r="H115" s="337">
        <v>0</v>
      </c>
      <c r="I115" s="337">
        <v>187.72</v>
      </c>
      <c r="J115" s="337">
        <v>187.72</v>
      </c>
      <c r="K115" s="337">
        <v>0</v>
      </c>
    </row>
    <row r="116" ht="26.25" customHeight="1" spans="1:11">
      <c r="A116" s="335">
        <v>2050199</v>
      </c>
      <c r="B116" s="328" t="s">
        <v>250</v>
      </c>
      <c r="C116" s="336"/>
      <c r="D116" s="336"/>
      <c r="E116" s="336"/>
      <c r="F116" s="337">
        <f t="shared" si="49"/>
        <v>0</v>
      </c>
      <c r="G116" s="337"/>
      <c r="H116" s="337">
        <v>0</v>
      </c>
      <c r="I116" s="337">
        <v>180</v>
      </c>
      <c r="J116" s="337">
        <v>180</v>
      </c>
      <c r="K116" s="337">
        <v>0</v>
      </c>
    </row>
    <row r="117" ht="26.25" customHeight="1" spans="1:11">
      <c r="A117" s="327" t="s">
        <v>251</v>
      </c>
      <c r="B117" s="328" t="s">
        <v>252</v>
      </c>
      <c r="C117" s="336">
        <f t="shared" ref="C117:K117" si="50">SUM(C118:C120)</f>
        <v>0</v>
      </c>
      <c r="D117" s="336">
        <f t="shared" si="50"/>
        <v>0</v>
      </c>
      <c r="E117" s="336">
        <f t="shared" si="50"/>
        <v>0</v>
      </c>
      <c r="F117" s="337">
        <f t="shared" si="50"/>
        <v>39330.187896</v>
      </c>
      <c r="G117" s="337">
        <f t="shared" si="50"/>
        <v>30855.25006</v>
      </c>
      <c r="H117" s="337">
        <f t="shared" si="50"/>
        <v>8474.937836</v>
      </c>
      <c r="I117" s="337">
        <v>39749.563202</v>
      </c>
      <c r="J117" s="337">
        <v>32136.328129</v>
      </c>
      <c r="K117" s="337">
        <v>7613.235073</v>
      </c>
    </row>
    <row r="118" ht="26.25" customHeight="1" spans="1:11">
      <c r="A118" s="335" t="s">
        <v>253</v>
      </c>
      <c r="B118" s="328" t="s">
        <v>254</v>
      </c>
      <c r="C118" s="336"/>
      <c r="D118" s="336"/>
      <c r="E118" s="336"/>
      <c r="F118" s="337">
        <f t="shared" ref="F118:F120" si="51">SUM(G118:H118)</f>
        <v>347.99</v>
      </c>
      <c r="G118" s="337">
        <v>234.89</v>
      </c>
      <c r="H118" s="337">
        <v>113.1</v>
      </c>
      <c r="I118" s="337">
        <v>1220.1011</v>
      </c>
      <c r="J118" s="337">
        <v>1065.43</v>
      </c>
      <c r="K118" s="337">
        <v>154.6711</v>
      </c>
    </row>
    <row r="119" ht="26.25" customHeight="1" spans="1:11">
      <c r="A119" s="335" t="s">
        <v>255</v>
      </c>
      <c r="B119" s="328" t="s">
        <v>256</v>
      </c>
      <c r="C119" s="336"/>
      <c r="D119" s="336"/>
      <c r="E119" s="336"/>
      <c r="F119" s="337">
        <f t="shared" si="51"/>
        <v>25889.165256</v>
      </c>
      <c r="G119" s="337">
        <v>20714.409259</v>
      </c>
      <c r="H119" s="337">
        <v>5174.755997</v>
      </c>
      <c r="I119" s="337">
        <v>22394.535195</v>
      </c>
      <c r="J119" s="337">
        <v>17891.925348</v>
      </c>
      <c r="K119" s="337">
        <v>4502.609847</v>
      </c>
    </row>
    <row r="120" ht="26.25" customHeight="1" spans="1:11">
      <c r="A120" s="335" t="s">
        <v>257</v>
      </c>
      <c r="B120" s="328" t="s">
        <v>258</v>
      </c>
      <c r="C120" s="336"/>
      <c r="D120" s="336"/>
      <c r="E120" s="336"/>
      <c r="F120" s="337">
        <f t="shared" si="51"/>
        <v>13093.03264</v>
      </c>
      <c r="G120" s="337">
        <v>9905.950801</v>
      </c>
      <c r="H120" s="337">
        <v>3187.081839</v>
      </c>
      <c r="I120" s="337">
        <v>16134.926907</v>
      </c>
      <c r="J120" s="337">
        <v>13178.972781</v>
      </c>
      <c r="K120" s="337">
        <v>2955.954126</v>
      </c>
    </row>
    <row r="121" ht="26.25" customHeight="1" spans="1:11">
      <c r="A121" s="327" t="s">
        <v>259</v>
      </c>
      <c r="B121" s="328" t="s">
        <v>260</v>
      </c>
      <c r="C121" s="336">
        <f t="shared" ref="C121:K121" si="52">SUM(C122)</f>
        <v>0</v>
      </c>
      <c r="D121" s="336">
        <f t="shared" si="52"/>
        <v>0</v>
      </c>
      <c r="E121" s="336">
        <f t="shared" si="52"/>
        <v>0</v>
      </c>
      <c r="F121" s="337">
        <f t="shared" si="52"/>
        <v>281</v>
      </c>
      <c r="G121" s="337">
        <f t="shared" si="52"/>
        <v>0</v>
      </c>
      <c r="H121" s="337">
        <f t="shared" si="52"/>
        <v>281</v>
      </c>
      <c r="I121" s="337">
        <v>281</v>
      </c>
      <c r="J121" s="337">
        <v>0</v>
      </c>
      <c r="K121" s="337">
        <v>281</v>
      </c>
    </row>
    <row r="122" ht="26.25" customHeight="1" spans="1:11">
      <c r="A122" s="335" t="s">
        <v>261</v>
      </c>
      <c r="B122" s="328" t="s">
        <v>262</v>
      </c>
      <c r="C122" s="336"/>
      <c r="D122" s="336"/>
      <c r="E122" s="336"/>
      <c r="F122" s="337">
        <f t="shared" ref="F122:F126" si="53">SUM(G122:H122)</f>
        <v>281</v>
      </c>
      <c r="G122" s="337">
        <v>0</v>
      </c>
      <c r="H122" s="337">
        <v>281</v>
      </c>
      <c r="I122" s="337">
        <v>281</v>
      </c>
      <c r="J122" s="337">
        <v>0</v>
      </c>
      <c r="K122" s="337">
        <v>281</v>
      </c>
    </row>
    <row r="123" ht="26.25" customHeight="1" spans="1:11">
      <c r="A123" s="327" t="s">
        <v>263</v>
      </c>
      <c r="B123" s="328" t="s">
        <v>264</v>
      </c>
      <c r="C123" s="329">
        <v>4391</v>
      </c>
      <c r="D123" s="329">
        <v>4235</v>
      </c>
      <c r="E123" s="329">
        <v>156</v>
      </c>
      <c r="F123" s="330">
        <f t="shared" ref="F123:K123" si="54">F124+F127+F130</f>
        <v>3854.400999</v>
      </c>
      <c r="G123" s="330">
        <f t="shared" si="54"/>
        <v>3854.400999</v>
      </c>
      <c r="H123" s="330">
        <f t="shared" si="54"/>
        <v>0</v>
      </c>
      <c r="I123" s="330">
        <v>5502.62012</v>
      </c>
      <c r="J123" s="330">
        <v>5502.62012</v>
      </c>
      <c r="K123" s="330">
        <v>0</v>
      </c>
    </row>
    <row r="124" ht="26.25" customHeight="1" spans="1:11">
      <c r="A124" s="327" t="s">
        <v>265</v>
      </c>
      <c r="B124" s="328" t="s">
        <v>266</v>
      </c>
      <c r="C124" s="329">
        <f t="shared" ref="C124:K124" si="55">SUM(C125:C126)</f>
        <v>0</v>
      </c>
      <c r="D124" s="329">
        <f t="shared" si="55"/>
        <v>0</v>
      </c>
      <c r="E124" s="329">
        <f t="shared" si="55"/>
        <v>0</v>
      </c>
      <c r="F124" s="330">
        <f t="shared" si="55"/>
        <v>541.000999</v>
      </c>
      <c r="G124" s="330">
        <f t="shared" si="55"/>
        <v>541.000999</v>
      </c>
      <c r="H124" s="330">
        <f t="shared" si="55"/>
        <v>0</v>
      </c>
      <c r="I124" s="330">
        <v>401.22012</v>
      </c>
      <c r="J124" s="330">
        <v>401.22012</v>
      </c>
      <c r="K124" s="330">
        <v>0</v>
      </c>
    </row>
    <row r="125" ht="26.25" customHeight="1" spans="1:11">
      <c r="A125" s="335" t="s">
        <v>267</v>
      </c>
      <c r="B125" s="328" t="s">
        <v>268</v>
      </c>
      <c r="C125" s="336"/>
      <c r="D125" s="336"/>
      <c r="E125" s="336"/>
      <c r="F125" s="337">
        <f t="shared" si="53"/>
        <v>196.000999</v>
      </c>
      <c r="G125" s="337">
        <v>196.000999</v>
      </c>
      <c r="H125" s="337">
        <v>0</v>
      </c>
      <c r="I125" s="337">
        <v>75.87012</v>
      </c>
      <c r="J125" s="337">
        <v>75.87012</v>
      </c>
      <c r="K125" s="337">
        <v>0</v>
      </c>
    </row>
    <row r="126" ht="26.25" customHeight="1" spans="1:11">
      <c r="A126" s="335" t="s">
        <v>269</v>
      </c>
      <c r="B126" s="328" t="s">
        <v>270</v>
      </c>
      <c r="C126" s="336"/>
      <c r="D126" s="336"/>
      <c r="E126" s="336"/>
      <c r="F126" s="337">
        <f t="shared" si="53"/>
        <v>345</v>
      </c>
      <c r="G126" s="337">
        <v>345</v>
      </c>
      <c r="H126" s="337">
        <v>0</v>
      </c>
      <c r="I126" s="337">
        <v>325.35</v>
      </c>
      <c r="J126" s="337">
        <v>325.35</v>
      </c>
      <c r="K126" s="337">
        <v>0</v>
      </c>
    </row>
    <row r="127" ht="26.25" customHeight="1" spans="1:11">
      <c r="A127" s="327" t="s">
        <v>271</v>
      </c>
      <c r="B127" s="328" t="s">
        <v>272</v>
      </c>
      <c r="C127" s="336">
        <f t="shared" ref="C127:K127" si="56">SUM(C128:C129)</f>
        <v>0</v>
      </c>
      <c r="D127" s="336">
        <f t="shared" si="56"/>
        <v>0</v>
      </c>
      <c r="E127" s="336">
        <f t="shared" si="56"/>
        <v>0</v>
      </c>
      <c r="F127" s="337">
        <f t="shared" si="56"/>
        <v>33.4</v>
      </c>
      <c r="G127" s="337">
        <f t="shared" si="56"/>
        <v>33.4</v>
      </c>
      <c r="H127" s="337">
        <f t="shared" si="56"/>
        <v>0</v>
      </c>
      <c r="I127" s="337">
        <v>71.4</v>
      </c>
      <c r="J127" s="337">
        <v>71.4</v>
      </c>
      <c r="K127" s="337">
        <v>0</v>
      </c>
    </row>
    <row r="128" ht="26.25" customHeight="1" spans="1:11">
      <c r="A128" s="335" t="s">
        <v>273</v>
      </c>
      <c r="B128" s="328" t="s">
        <v>274</v>
      </c>
      <c r="C128" s="336"/>
      <c r="D128" s="336"/>
      <c r="E128" s="336"/>
      <c r="F128" s="337">
        <f t="shared" ref="F128:F132" si="57">SUM(G128:H128)</f>
        <v>0</v>
      </c>
      <c r="G128" s="337">
        <v>0</v>
      </c>
      <c r="H128" s="337">
        <v>0</v>
      </c>
      <c r="I128" s="337">
        <v>0</v>
      </c>
      <c r="J128" s="337">
        <v>0</v>
      </c>
      <c r="K128" s="337">
        <v>0</v>
      </c>
    </row>
    <row r="129" ht="26.25" customHeight="1" spans="1:11">
      <c r="A129" s="335" t="s">
        <v>275</v>
      </c>
      <c r="B129" s="328" t="s">
        <v>276</v>
      </c>
      <c r="C129" s="336"/>
      <c r="D129" s="336"/>
      <c r="E129" s="336"/>
      <c r="F129" s="337">
        <f t="shared" si="57"/>
        <v>33.4</v>
      </c>
      <c r="G129" s="337">
        <v>33.4</v>
      </c>
      <c r="H129" s="337">
        <v>0</v>
      </c>
      <c r="I129" s="337">
        <v>71.4</v>
      </c>
      <c r="J129" s="337">
        <v>71.4</v>
      </c>
      <c r="K129" s="337">
        <v>0</v>
      </c>
    </row>
    <row r="130" ht="26.25" customHeight="1" spans="1:11">
      <c r="A130" s="327" t="s">
        <v>277</v>
      </c>
      <c r="B130" s="328" t="s">
        <v>278</v>
      </c>
      <c r="C130" s="336">
        <f t="shared" ref="C130:K130" si="58">SUM(C131:C132)</f>
        <v>0</v>
      </c>
      <c r="D130" s="336">
        <f t="shared" si="58"/>
        <v>0</v>
      </c>
      <c r="E130" s="336">
        <f t="shared" si="58"/>
        <v>0</v>
      </c>
      <c r="F130" s="337">
        <f t="shared" si="58"/>
        <v>3280</v>
      </c>
      <c r="G130" s="337">
        <f t="shared" si="58"/>
        <v>3280</v>
      </c>
      <c r="H130" s="337">
        <f t="shared" si="58"/>
        <v>0</v>
      </c>
      <c r="I130" s="337">
        <v>5030</v>
      </c>
      <c r="J130" s="337">
        <v>5030</v>
      </c>
      <c r="K130" s="337">
        <v>0</v>
      </c>
    </row>
    <row r="131" ht="26.25" customHeight="1" spans="1:11">
      <c r="A131" s="335" t="s">
        <v>279</v>
      </c>
      <c r="B131" s="328" t="s">
        <v>280</v>
      </c>
      <c r="C131" s="336"/>
      <c r="D131" s="336"/>
      <c r="E131" s="336"/>
      <c r="F131" s="337">
        <f t="shared" si="57"/>
        <v>1400</v>
      </c>
      <c r="G131" s="337">
        <v>1400</v>
      </c>
      <c r="H131" s="337">
        <v>0</v>
      </c>
      <c r="I131" s="337">
        <v>1200</v>
      </c>
      <c r="J131" s="337">
        <v>1200</v>
      </c>
      <c r="K131" s="337">
        <v>0</v>
      </c>
    </row>
    <row r="132" ht="26.25" customHeight="1" spans="1:11">
      <c r="A132" s="335" t="s">
        <v>281</v>
      </c>
      <c r="B132" s="328" t="s">
        <v>282</v>
      </c>
      <c r="C132" s="336"/>
      <c r="D132" s="336"/>
      <c r="E132" s="336"/>
      <c r="F132" s="337">
        <f t="shared" si="57"/>
        <v>1880</v>
      </c>
      <c r="G132" s="337">
        <v>1880</v>
      </c>
      <c r="H132" s="337">
        <v>0</v>
      </c>
      <c r="I132" s="337">
        <v>3830</v>
      </c>
      <c r="J132" s="337">
        <v>3830</v>
      </c>
      <c r="K132" s="337">
        <v>0</v>
      </c>
    </row>
    <row r="133" ht="26.25" customHeight="1" spans="1:11">
      <c r="A133" s="327" t="s">
        <v>283</v>
      </c>
      <c r="B133" s="328" t="s">
        <v>284</v>
      </c>
      <c r="C133" s="329">
        <v>563</v>
      </c>
      <c r="D133" s="329">
        <v>538</v>
      </c>
      <c r="E133" s="329">
        <v>25</v>
      </c>
      <c r="F133" s="330">
        <f t="shared" ref="F133:K133" si="59">F134+F140+F143+F145+F147</f>
        <v>430.549636</v>
      </c>
      <c r="G133" s="330">
        <f t="shared" si="59"/>
        <v>430.549636</v>
      </c>
      <c r="H133" s="330">
        <f t="shared" si="59"/>
        <v>0</v>
      </c>
      <c r="I133" s="330">
        <v>416.736305</v>
      </c>
      <c r="J133" s="330">
        <v>416.736305</v>
      </c>
      <c r="K133" s="330">
        <v>0</v>
      </c>
    </row>
    <row r="134" ht="26.25" customHeight="1" spans="1:11">
      <c r="A134" s="327" t="s">
        <v>285</v>
      </c>
      <c r="B134" s="328" t="s">
        <v>286</v>
      </c>
      <c r="C134" s="329">
        <f t="shared" ref="C134:K134" si="60">SUM(C135:C139)</f>
        <v>0</v>
      </c>
      <c r="D134" s="329">
        <f t="shared" si="60"/>
        <v>0</v>
      </c>
      <c r="E134" s="329">
        <f t="shared" si="60"/>
        <v>0</v>
      </c>
      <c r="F134" s="330">
        <f t="shared" si="60"/>
        <v>347.509636</v>
      </c>
      <c r="G134" s="330">
        <f t="shared" si="60"/>
        <v>347.509636</v>
      </c>
      <c r="H134" s="330">
        <f t="shared" si="60"/>
        <v>0</v>
      </c>
      <c r="I134" s="330">
        <v>322.136305</v>
      </c>
      <c r="J134" s="330">
        <v>322.136305</v>
      </c>
      <c r="K134" s="330">
        <v>0</v>
      </c>
    </row>
    <row r="135" ht="26.25" customHeight="1" spans="1:11">
      <c r="A135" s="335" t="s">
        <v>287</v>
      </c>
      <c r="B135" s="328" t="s">
        <v>288</v>
      </c>
      <c r="C135" s="336"/>
      <c r="D135" s="336"/>
      <c r="E135" s="336"/>
      <c r="F135" s="337">
        <f t="shared" ref="F135:F139" si="61">SUM(G135:H135)</f>
        <v>174.629636</v>
      </c>
      <c r="G135" s="337">
        <v>174.629636</v>
      </c>
      <c r="H135" s="337">
        <v>0</v>
      </c>
      <c r="I135" s="337">
        <v>170.106305</v>
      </c>
      <c r="J135" s="337">
        <v>170.106305</v>
      </c>
      <c r="K135" s="337">
        <v>0</v>
      </c>
    </row>
    <row r="136" ht="26.25" customHeight="1" spans="1:11">
      <c r="A136" s="335" t="s">
        <v>289</v>
      </c>
      <c r="B136" s="328" t="s">
        <v>290</v>
      </c>
      <c r="C136" s="336"/>
      <c r="D136" s="336"/>
      <c r="E136" s="336"/>
      <c r="F136" s="337">
        <f t="shared" si="61"/>
        <v>12</v>
      </c>
      <c r="G136" s="337">
        <v>12</v>
      </c>
      <c r="H136" s="337">
        <v>0</v>
      </c>
      <c r="I136" s="337">
        <v>13.63</v>
      </c>
      <c r="J136" s="337">
        <v>13.63</v>
      </c>
      <c r="K136" s="337">
        <v>0</v>
      </c>
    </row>
    <row r="137" ht="26.25" customHeight="1" spans="1:11">
      <c r="A137" s="335" t="s">
        <v>291</v>
      </c>
      <c r="B137" s="328" t="s">
        <v>292</v>
      </c>
      <c r="C137" s="336"/>
      <c r="D137" s="336"/>
      <c r="E137" s="336"/>
      <c r="F137" s="337">
        <f t="shared" si="61"/>
        <v>20</v>
      </c>
      <c r="G137" s="337">
        <v>20</v>
      </c>
      <c r="H137" s="337">
        <v>0</v>
      </c>
      <c r="I137" s="337">
        <v>0</v>
      </c>
      <c r="J137" s="337">
        <v>0</v>
      </c>
      <c r="K137" s="337">
        <v>0</v>
      </c>
    </row>
    <row r="138" ht="26.25" customHeight="1" spans="1:11">
      <c r="A138" s="335" t="s">
        <v>293</v>
      </c>
      <c r="B138" s="328" t="s">
        <v>294</v>
      </c>
      <c r="C138" s="336"/>
      <c r="D138" s="336"/>
      <c r="E138" s="336"/>
      <c r="F138" s="337">
        <f t="shared" si="61"/>
        <v>60.44</v>
      </c>
      <c r="G138" s="337">
        <v>60.44</v>
      </c>
      <c r="H138" s="337">
        <v>0</v>
      </c>
      <c r="I138" s="337">
        <v>71.96</v>
      </c>
      <c r="J138" s="337">
        <v>71.96</v>
      </c>
      <c r="K138" s="337">
        <v>0</v>
      </c>
    </row>
    <row r="139" ht="26.25" customHeight="1" spans="1:11">
      <c r="A139" s="335" t="s">
        <v>295</v>
      </c>
      <c r="B139" s="328" t="s">
        <v>296</v>
      </c>
      <c r="C139" s="336"/>
      <c r="D139" s="336"/>
      <c r="E139" s="336"/>
      <c r="F139" s="337">
        <f t="shared" si="61"/>
        <v>80.44</v>
      </c>
      <c r="G139" s="337">
        <v>80.44</v>
      </c>
      <c r="H139" s="337">
        <v>0</v>
      </c>
      <c r="I139" s="337">
        <v>66.44</v>
      </c>
      <c r="J139" s="337">
        <v>66.44</v>
      </c>
      <c r="K139" s="337">
        <v>0</v>
      </c>
    </row>
    <row r="140" customFormat="1" ht="26.25" customHeight="1" spans="1:11">
      <c r="A140" s="327" t="s">
        <v>297</v>
      </c>
      <c r="B140" s="328" t="s">
        <v>298</v>
      </c>
      <c r="C140" s="336">
        <f t="shared" ref="C140:K140" si="62">SUM(C141:C142)</f>
        <v>0</v>
      </c>
      <c r="D140" s="336">
        <f t="shared" si="62"/>
        <v>0</v>
      </c>
      <c r="E140" s="336">
        <f t="shared" si="62"/>
        <v>0</v>
      </c>
      <c r="F140" s="337">
        <f t="shared" si="62"/>
        <v>2</v>
      </c>
      <c r="G140" s="337">
        <f t="shared" si="62"/>
        <v>2</v>
      </c>
      <c r="H140" s="337">
        <f t="shared" si="62"/>
        <v>0</v>
      </c>
      <c r="I140" s="337">
        <v>10.56</v>
      </c>
      <c r="J140" s="337">
        <v>10.56</v>
      </c>
      <c r="K140" s="337">
        <v>0</v>
      </c>
    </row>
    <row r="141" customFormat="1" ht="26.25" customHeight="1" spans="1:11">
      <c r="A141" s="341">
        <v>2070202</v>
      </c>
      <c r="B141" s="328" t="s">
        <v>299</v>
      </c>
      <c r="C141" s="336"/>
      <c r="D141" s="336"/>
      <c r="E141" s="336"/>
      <c r="F141" s="337">
        <f t="shared" ref="F141:F144" si="63">SUM(G141:H141)</f>
        <v>2</v>
      </c>
      <c r="G141" s="337">
        <v>2</v>
      </c>
      <c r="H141" s="337">
        <v>0</v>
      </c>
      <c r="I141" s="337">
        <v>2</v>
      </c>
      <c r="J141" s="337">
        <v>2</v>
      </c>
      <c r="K141" s="337">
        <v>0</v>
      </c>
    </row>
    <row r="142" customFormat="1" ht="26.25" customHeight="1" spans="1:11">
      <c r="A142" s="341" t="s">
        <v>300</v>
      </c>
      <c r="B142" s="328" t="s">
        <v>301</v>
      </c>
      <c r="C142" s="336"/>
      <c r="D142" s="336"/>
      <c r="E142" s="336"/>
      <c r="F142" s="337">
        <f t="shared" si="63"/>
        <v>0</v>
      </c>
      <c r="G142" s="337">
        <v>0</v>
      </c>
      <c r="H142" s="337">
        <v>0</v>
      </c>
      <c r="I142" s="337">
        <v>8.56</v>
      </c>
      <c r="J142" s="337">
        <v>8.56</v>
      </c>
      <c r="K142" s="337">
        <v>0</v>
      </c>
    </row>
    <row r="143" customFormat="1" ht="26.25" customHeight="1" spans="1:11">
      <c r="A143" s="327" t="s">
        <v>302</v>
      </c>
      <c r="B143" s="328" t="s">
        <v>303</v>
      </c>
      <c r="C143" s="336">
        <f t="shared" ref="C143:K143" si="64">SUM(C144)</f>
        <v>0</v>
      </c>
      <c r="D143" s="336">
        <f t="shared" si="64"/>
        <v>0</v>
      </c>
      <c r="E143" s="336">
        <f t="shared" si="64"/>
        <v>0</v>
      </c>
      <c r="F143" s="337">
        <f t="shared" si="64"/>
        <v>4.04</v>
      </c>
      <c r="G143" s="337">
        <f t="shared" si="64"/>
        <v>4.04</v>
      </c>
      <c r="H143" s="337">
        <f t="shared" si="64"/>
        <v>0</v>
      </c>
      <c r="I143" s="337">
        <v>4.04</v>
      </c>
      <c r="J143" s="337">
        <v>4.04</v>
      </c>
      <c r="K143" s="337">
        <v>0</v>
      </c>
    </row>
    <row r="144" ht="26.25" customHeight="1" spans="1:11">
      <c r="A144" s="335" t="s">
        <v>304</v>
      </c>
      <c r="B144" s="328" t="s">
        <v>305</v>
      </c>
      <c r="C144" s="336"/>
      <c r="D144" s="336"/>
      <c r="E144" s="336"/>
      <c r="F144" s="337">
        <f t="shared" si="63"/>
        <v>4.04</v>
      </c>
      <c r="G144" s="337">
        <v>4.04</v>
      </c>
      <c r="H144" s="337">
        <v>0</v>
      </c>
      <c r="I144" s="337">
        <v>4.04</v>
      </c>
      <c r="J144" s="337">
        <v>4.04</v>
      </c>
      <c r="K144" s="337">
        <v>0</v>
      </c>
    </row>
    <row r="145" ht="26.25" customHeight="1" spans="1:11">
      <c r="A145" s="327" t="s">
        <v>306</v>
      </c>
      <c r="B145" s="328" t="s">
        <v>307</v>
      </c>
      <c r="C145" s="336">
        <f t="shared" ref="C145:K145" si="65">SUM(C146)</f>
        <v>0</v>
      </c>
      <c r="D145" s="336">
        <f t="shared" si="65"/>
        <v>0</v>
      </c>
      <c r="E145" s="336">
        <f t="shared" si="65"/>
        <v>0</v>
      </c>
      <c r="F145" s="337">
        <f t="shared" si="65"/>
        <v>0</v>
      </c>
      <c r="G145" s="337">
        <f t="shared" si="65"/>
        <v>0</v>
      </c>
      <c r="H145" s="337">
        <f t="shared" si="65"/>
        <v>0</v>
      </c>
      <c r="I145" s="337">
        <v>3</v>
      </c>
      <c r="J145" s="337">
        <v>3</v>
      </c>
      <c r="K145" s="337">
        <v>0</v>
      </c>
    </row>
    <row r="146" ht="26.25" customHeight="1" spans="1:11">
      <c r="A146" s="341" t="s">
        <v>308</v>
      </c>
      <c r="B146" s="328" t="s">
        <v>309</v>
      </c>
      <c r="C146" s="336"/>
      <c r="D146" s="336"/>
      <c r="E146" s="336"/>
      <c r="F146" s="337">
        <f t="shared" ref="F146:F149" si="66">SUM(G146:H146)</f>
        <v>0</v>
      </c>
      <c r="G146" s="337">
        <v>0</v>
      </c>
      <c r="H146" s="337">
        <v>0</v>
      </c>
      <c r="I146" s="337">
        <v>3</v>
      </c>
      <c r="J146" s="337">
        <v>3</v>
      </c>
      <c r="K146" s="337">
        <v>0</v>
      </c>
    </row>
    <row r="147" ht="26.25" customHeight="1" spans="1:11">
      <c r="A147" s="327" t="s">
        <v>310</v>
      </c>
      <c r="B147" s="328" t="s">
        <v>311</v>
      </c>
      <c r="C147" s="336">
        <f t="shared" ref="C147:K147" si="67">SUM(C148:C149)</f>
        <v>0</v>
      </c>
      <c r="D147" s="336">
        <f t="shared" si="67"/>
        <v>0</v>
      </c>
      <c r="E147" s="336">
        <f t="shared" si="67"/>
        <v>0</v>
      </c>
      <c r="F147" s="337">
        <f t="shared" si="67"/>
        <v>77</v>
      </c>
      <c r="G147" s="337">
        <f t="shared" si="67"/>
        <v>77</v>
      </c>
      <c r="H147" s="337">
        <f t="shared" si="67"/>
        <v>0</v>
      </c>
      <c r="I147" s="337">
        <v>77</v>
      </c>
      <c r="J147" s="337">
        <v>77</v>
      </c>
      <c r="K147" s="337">
        <v>0</v>
      </c>
    </row>
    <row r="148" ht="26.25" customHeight="1" spans="1:11">
      <c r="A148" s="335" t="s">
        <v>312</v>
      </c>
      <c r="B148" s="328" t="s">
        <v>313</v>
      </c>
      <c r="C148" s="336"/>
      <c r="D148" s="336"/>
      <c r="E148" s="336"/>
      <c r="F148" s="337">
        <f t="shared" si="66"/>
        <v>0</v>
      </c>
      <c r="G148" s="337">
        <v>0</v>
      </c>
      <c r="H148" s="337">
        <v>0</v>
      </c>
      <c r="I148" s="337">
        <v>0</v>
      </c>
      <c r="J148" s="337">
        <v>0</v>
      </c>
      <c r="K148" s="337">
        <v>0</v>
      </c>
    </row>
    <row r="149" ht="26.25" customHeight="1" spans="1:11">
      <c r="A149" s="335">
        <v>2070899</v>
      </c>
      <c r="B149" s="328" t="s">
        <v>314</v>
      </c>
      <c r="C149" s="336"/>
      <c r="D149" s="336"/>
      <c r="E149" s="336"/>
      <c r="F149" s="337">
        <f t="shared" si="66"/>
        <v>77</v>
      </c>
      <c r="G149" s="337">
        <v>77</v>
      </c>
      <c r="H149" s="337">
        <v>0</v>
      </c>
      <c r="I149" s="337">
        <v>77</v>
      </c>
      <c r="J149" s="337">
        <v>77</v>
      </c>
      <c r="K149" s="337">
        <v>0</v>
      </c>
    </row>
    <row r="150" ht="26.25" customHeight="1" spans="1:11">
      <c r="A150" s="327" t="s">
        <v>315</v>
      </c>
      <c r="B150" s="328" t="s">
        <v>316</v>
      </c>
      <c r="C150" s="329">
        <v>17172</v>
      </c>
      <c r="D150" s="329">
        <v>13980</v>
      </c>
      <c r="E150" s="329">
        <v>3192</v>
      </c>
      <c r="F150" s="330">
        <f t="shared" ref="F150:K150" si="68">F151+F158+F164+F166+F169+F175+F179+F185+F192+F195+F197+F200+F202+F205+F210+F212</f>
        <v>24317.503544</v>
      </c>
      <c r="G150" s="330">
        <f t="shared" si="68"/>
        <v>21048.323544</v>
      </c>
      <c r="H150" s="330">
        <f t="shared" si="68"/>
        <v>3269.18</v>
      </c>
      <c r="I150" s="330">
        <v>22771.414204</v>
      </c>
      <c r="J150" s="330">
        <v>20093.134204</v>
      </c>
      <c r="K150" s="330">
        <v>2678.28</v>
      </c>
    </row>
    <row r="151" ht="26.25" customHeight="1" spans="1:11">
      <c r="A151" s="327" t="s">
        <v>317</v>
      </c>
      <c r="B151" s="328" t="s">
        <v>318</v>
      </c>
      <c r="C151" s="329">
        <f t="shared" ref="C151:K151" si="69">SUM(C152:C157)</f>
        <v>0</v>
      </c>
      <c r="D151" s="329">
        <f t="shared" si="69"/>
        <v>0</v>
      </c>
      <c r="E151" s="329">
        <f t="shared" si="69"/>
        <v>0</v>
      </c>
      <c r="F151" s="330">
        <f t="shared" si="69"/>
        <v>3934.189945</v>
      </c>
      <c r="G151" s="330">
        <f t="shared" si="69"/>
        <v>3934.189945</v>
      </c>
      <c r="H151" s="330">
        <f t="shared" si="69"/>
        <v>0</v>
      </c>
      <c r="I151" s="330">
        <v>4329.214289</v>
      </c>
      <c r="J151" s="330">
        <v>4329.214289</v>
      </c>
      <c r="K151" s="330">
        <v>0</v>
      </c>
    </row>
    <row r="152" ht="26.25" customHeight="1" spans="1:11">
      <c r="A152" s="335" t="s">
        <v>319</v>
      </c>
      <c r="B152" s="328" t="s">
        <v>320</v>
      </c>
      <c r="C152" s="336"/>
      <c r="D152" s="336"/>
      <c r="E152" s="336"/>
      <c r="F152" s="337">
        <f t="shared" ref="F152:F157" si="70">SUM(G152:H152)</f>
        <v>366.389945</v>
      </c>
      <c r="G152" s="337">
        <v>366.389945</v>
      </c>
      <c r="H152" s="337">
        <v>0</v>
      </c>
      <c r="I152" s="337">
        <v>580.904289</v>
      </c>
      <c r="J152" s="337">
        <v>580.904289</v>
      </c>
      <c r="K152" s="337">
        <v>0</v>
      </c>
    </row>
    <row r="153" ht="26.25" customHeight="1" spans="1:11">
      <c r="A153" s="335" t="s">
        <v>321</v>
      </c>
      <c r="B153" s="328" t="s">
        <v>322</v>
      </c>
      <c r="C153" s="336"/>
      <c r="D153" s="336"/>
      <c r="E153" s="336"/>
      <c r="F153" s="337">
        <f t="shared" si="70"/>
        <v>184.8</v>
      </c>
      <c r="G153" s="337">
        <v>184.8</v>
      </c>
      <c r="H153" s="337">
        <v>0</v>
      </c>
      <c r="I153" s="337">
        <v>431.67</v>
      </c>
      <c r="J153" s="337">
        <v>431.67</v>
      </c>
      <c r="K153" s="337">
        <v>0</v>
      </c>
    </row>
    <row r="154" ht="26.25" customHeight="1" spans="1:11">
      <c r="A154" s="335" t="s">
        <v>323</v>
      </c>
      <c r="B154" s="328" t="s">
        <v>324</v>
      </c>
      <c r="C154" s="336"/>
      <c r="D154" s="336"/>
      <c r="E154" s="336"/>
      <c r="F154" s="337">
        <f t="shared" si="70"/>
        <v>20</v>
      </c>
      <c r="G154" s="337">
        <v>20</v>
      </c>
      <c r="H154" s="337">
        <v>0</v>
      </c>
      <c r="I154" s="337">
        <v>0</v>
      </c>
      <c r="J154" s="337">
        <v>0</v>
      </c>
      <c r="K154" s="337">
        <v>0</v>
      </c>
    </row>
    <row r="155" ht="26.25" customHeight="1" spans="1:11">
      <c r="A155" s="335">
        <v>2080107</v>
      </c>
      <c r="B155" s="328" t="s">
        <v>325</v>
      </c>
      <c r="C155" s="336"/>
      <c r="D155" s="336"/>
      <c r="E155" s="336"/>
      <c r="F155" s="337">
        <f t="shared" si="70"/>
        <v>132</v>
      </c>
      <c r="G155" s="337">
        <v>132</v>
      </c>
      <c r="H155" s="337">
        <v>0</v>
      </c>
      <c r="I155" s="337">
        <v>132</v>
      </c>
      <c r="J155" s="337">
        <v>132</v>
      </c>
      <c r="K155" s="337">
        <v>0</v>
      </c>
    </row>
    <row r="156" ht="26.25" customHeight="1" spans="1:11">
      <c r="A156" s="335" t="s">
        <v>326</v>
      </c>
      <c r="B156" s="328" t="s">
        <v>327</v>
      </c>
      <c r="C156" s="336"/>
      <c r="D156" s="336"/>
      <c r="E156" s="336"/>
      <c r="F156" s="337">
        <f t="shared" si="70"/>
        <v>0</v>
      </c>
      <c r="G156" s="337">
        <v>0</v>
      </c>
      <c r="H156" s="337">
        <v>0</v>
      </c>
      <c r="I156" s="337">
        <v>0</v>
      </c>
      <c r="J156" s="337">
        <v>0</v>
      </c>
      <c r="K156" s="337">
        <v>0</v>
      </c>
    </row>
    <row r="157" ht="26.25" customHeight="1" spans="1:11">
      <c r="A157" s="335" t="s">
        <v>328</v>
      </c>
      <c r="B157" s="328" t="s">
        <v>329</v>
      </c>
      <c r="C157" s="336"/>
      <c r="D157" s="336"/>
      <c r="E157" s="336"/>
      <c r="F157" s="337">
        <f t="shared" si="70"/>
        <v>3231</v>
      </c>
      <c r="G157" s="337">
        <v>3231</v>
      </c>
      <c r="H157" s="337">
        <v>0</v>
      </c>
      <c r="I157" s="337">
        <v>3184.64</v>
      </c>
      <c r="J157" s="337">
        <v>3184.64</v>
      </c>
      <c r="K157" s="337">
        <v>0</v>
      </c>
    </row>
    <row r="158" ht="26.25" customHeight="1" spans="1:11">
      <c r="A158" s="327" t="s">
        <v>330</v>
      </c>
      <c r="B158" s="328" t="s">
        <v>331</v>
      </c>
      <c r="C158" s="336">
        <f t="shared" ref="C158:K158" si="71">SUM(C159:C163)</f>
        <v>0</v>
      </c>
      <c r="D158" s="336">
        <f t="shared" si="71"/>
        <v>0</v>
      </c>
      <c r="E158" s="336">
        <f t="shared" si="71"/>
        <v>0</v>
      </c>
      <c r="F158" s="337">
        <f t="shared" si="71"/>
        <v>1922.684344</v>
      </c>
      <c r="G158" s="337">
        <f t="shared" si="71"/>
        <v>927.714344</v>
      </c>
      <c r="H158" s="337">
        <f t="shared" si="71"/>
        <v>994.97</v>
      </c>
      <c r="I158" s="337">
        <v>1673.82</v>
      </c>
      <c r="J158" s="337">
        <v>921.35</v>
      </c>
      <c r="K158" s="337">
        <v>752.47</v>
      </c>
    </row>
    <row r="159" ht="26.25" customHeight="1" spans="1:11">
      <c r="A159" s="335" t="s">
        <v>332</v>
      </c>
      <c r="B159" s="328" t="s">
        <v>333</v>
      </c>
      <c r="C159" s="336"/>
      <c r="D159" s="336"/>
      <c r="E159" s="336"/>
      <c r="F159" s="337">
        <f t="shared" ref="F159:F163" si="72">SUM(G159:H159)</f>
        <v>214.514344</v>
      </c>
      <c r="G159" s="337">
        <v>214.514344</v>
      </c>
      <c r="H159" s="337">
        <v>0</v>
      </c>
      <c r="I159" s="337">
        <v>0</v>
      </c>
      <c r="J159" s="337">
        <v>0</v>
      </c>
      <c r="K159" s="337">
        <v>0</v>
      </c>
    </row>
    <row r="160" ht="26.25" customHeight="1" spans="1:11">
      <c r="A160" s="335" t="s">
        <v>334</v>
      </c>
      <c r="B160" s="328" t="s">
        <v>335</v>
      </c>
      <c r="C160" s="336"/>
      <c r="D160" s="336"/>
      <c r="E160" s="336"/>
      <c r="F160" s="337">
        <f t="shared" si="72"/>
        <v>78</v>
      </c>
      <c r="G160" s="337">
        <v>78</v>
      </c>
      <c r="H160" s="337">
        <v>0</v>
      </c>
      <c r="I160" s="337">
        <v>88</v>
      </c>
      <c r="J160" s="337">
        <v>88</v>
      </c>
      <c r="K160" s="337">
        <v>0</v>
      </c>
    </row>
    <row r="161" ht="26.25" customHeight="1" spans="1:11">
      <c r="A161" s="335" t="s">
        <v>336</v>
      </c>
      <c r="B161" s="328" t="s">
        <v>337</v>
      </c>
      <c r="C161" s="336"/>
      <c r="D161" s="336"/>
      <c r="E161" s="336"/>
      <c r="F161" s="337">
        <f t="shared" si="72"/>
        <v>10</v>
      </c>
      <c r="G161" s="337">
        <v>10</v>
      </c>
      <c r="H161" s="337">
        <v>0</v>
      </c>
      <c r="I161" s="337">
        <v>8</v>
      </c>
      <c r="J161" s="337">
        <v>8</v>
      </c>
      <c r="K161" s="337">
        <v>0</v>
      </c>
    </row>
    <row r="162" ht="26.25" customHeight="1" spans="1:11">
      <c r="A162" s="335" t="s">
        <v>338</v>
      </c>
      <c r="B162" s="328" t="s">
        <v>339</v>
      </c>
      <c r="C162" s="336"/>
      <c r="D162" s="336"/>
      <c r="E162" s="336"/>
      <c r="F162" s="337">
        <f t="shared" si="72"/>
        <v>1620.17</v>
      </c>
      <c r="G162" s="337">
        <v>625.2</v>
      </c>
      <c r="H162" s="337">
        <v>994.97</v>
      </c>
      <c r="I162" s="337">
        <v>1577.82</v>
      </c>
      <c r="J162" s="337">
        <v>825.35</v>
      </c>
      <c r="K162" s="337">
        <v>752.47</v>
      </c>
    </row>
    <row r="163" ht="26.25" customHeight="1" spans="1:11">
      <c r="A163" s="335" t="s">
        <v>340</v>
      </c>
      <c r="B163" s="328" t="s">
        <v>341</v>
      </c>
      <c r="C163" s="336"/>
      <c r="D163" s="336"/>
      <c r="E163" s="336"/>
      <c r="F163" s="337">
        <f t="shared" si="72"/>
        <v>0</v>
      </c>
      <c r="G163" s="337">
        <v>0</v>
      </c>
      <c r="H163" s="337">
        <v>0</v>
      </c>
      <c r="I163" s="337">
        <v>0</v>
      </c>
      <c r="J163" s="337">
        <v>0</v>
      </c>
      <c r="K163" s="337">
        <v>0</v>
      </c>
    </row>
    <row r="164" ht="26.25" customHeight="1" spans="1:11">
      <c r="A164" s="327" t="s">
        <v>342</v>
      </c>
      <c r="B164" s="328" t="s">
        <v>343</v>
      </c>
      <c r="C164" s="336">
        <f t="shared" ref="C164:K164" si="73">SUM(C165)</f>
        <v>0</v>
      </c>
      <c r="D164" s="336">
        <f t="shared" si="73"/>
        <v>0</v>
      </c>
      <c r="E164" s="336">
        <f t="shared" si="73"/>
        <v>0</v>
      </c>
      <c r="F164" s="337">
        <f t="shared" si="73"/>
        <v>7377.53</v>
      </c>
      <c r="G164" s="337">
        <f t="shared" si="73"/>
        <v>5103.32</v>
      </c>
      <c r="H164" s="337">
        <f t="shared" si="73"/>
        <v>2274.21</v>
      </c>
      <c r="I164" s="337">
        <v>5875.21</v>
      </c>
      <c r="J164" s="337">
        <v>4029</v>
      </c>
      <c r="K164" s="337">
        <v>1846.21</v>
      </c>
    </row>
    <row r="165" ht="26.25" customHeight="1" spans="1:11">
      <c r="A165" s="335" t="s">
        <v>344</v>
      </c>
      <c r="B165" s="328" t="s">
        <v>345</v>
      </c>
      <c r="C165" s="336"/>
      <c r="D165" s="336"/>
      <c r="E165" s="336"/>
      <c r="F165" s="337">
        <f t="shared" ref="F165:F168" si="74">SUM(G165:H165)</f>
        <v>7377.53</v>
      </c>
      <c r="G165" s="337">
        <v>5103.32</v>
      </c>
      <c r="H165" s="337">
        <v>2274.21</v>
      </c>
      <c r="I165" s="337">
        <v>5875.21</v>
      </c>
      <c r="J165" s="337">
        <v>4029</v>
      </c>
      <c r="K165" s="337">
        <v>1846.21</v>
      </c>
    </row>
    <row r="166" ht="26.25" customHeight="1" spans="1:11">
      <c r="A166" s="327" t="s">
        <v>346</v>
      </c>
      <c r="B166" s="328" t="s">
        <v>347</v>
      </c>
      <c r="C166" s="336">
        <f t="shared" ref="C166:K166" si="75">SUM(C167:C168)</f>
        <v>0</v>
      </c>
      <c r="D166" s="336">
        <f t="shared" si="75"/>
        <v>0</v>
      </c>
      <c r="E166" s="336">
        <f t="shared" si="75"/>
        <v>0</v>
      </c>
      <c r="F166" s="337">
        <f t="shared" si="75"/>
        <v>2904</v>
      </c>
      <c r="G166" s="337">
        <f t="shared" si="75"/>
        <v>2904</v>
      </c>
      <c r="H166" s="337">
        <f t="shared" si="75"/>
        <v>0</v>
      </c>
      <c r="I166" s="337">
        <v>1964.02</v>
      </c>
      <c r="J166" s="337">
        <v>1964.02</v>
      </c>
      <c r="K166" s="337">
        <v>0</v>
      </c>
    </row>
    <row r="167" ht="26.25" customHeight="1" spans="1:11">
      <c r="A167" s="335" t="s">
        <v>348</v>
      </c>
      <c r="B167" s="328" t="s">
        <v>349</v>
      </c>
      <c r="C167" s="336"/>
      <c r="D167" s="336"/>
      <c r="E167" s="336"/>
      <c r="F167" s="337">
        <f t="shared" si="74"/>
        <v>1000</v>
      </c>
      <c r="G167" s="337">
        <v>1000</v>
      </c>
      <c r="H167" s="337">
        <v>0</v>
      </c>
      <c r="I167" s="337">
        <v>500</v>
      </c>
      <c r="J167" s="337">
        <v>500</v>
      </c>
      <c r="K167" s="337">
        <v>0</v>
      </c>
    </row>
    <row r="168" ht="26.25" customHeight="1" spans="1:11">
      <c r="A168" s="335" t="s">
        <v>350</v>
      </c>
      <c r="B168" s="328" t="s">
        <v>351</v>
      </c>
      <c r="C168" s="336"/>
      <c r="D168" s="336"/>
      <c r="E168" s="336"/>
      <c r="F168" s="337">
        <f t="shared" si="74"/>
        <v>1904</v>
      </c>
      <c r="G168" s="337">
        <v>1904</v>
      </c>
      <c r="H168" s="337">
        <v>0</v>
      </c>
      <c r="I168" s="337">
        <v>1464.02</v>
      </c>
      <c r="J168" s="337">
        <v>1464.02</v>
      </c>
      <c r="K168" s="337">
        <v>0</v>
      </c>
    </row>
    <row r="169" ht="26.25" customHeight="1" spans="1:11">
      <c r="A169" s="327" t="s">
        <v>352</v>
      </c>
      <c r="B169" s="328" t="s">
        <v>353</v>
      </c>
      <c r="C169" s="336">
        <f t="shared" ref="C169:K169" si="76">SUM(C170:C174)</f>
        <v>0</v>
      </c>
      <c r="D169" s="336">
        <f t="shared" si="76"/>
        <v>0</v>
      </c>
      <c r="E169" s="336">
        <f t="shared" si="76"/>
        <v>0</v>
      </c>
      <c r="F169" s="337">
        <f t="shared" si="76"/>
        <v>795</v>
      </c>
      <c r="G169" s="337">
        <f t="shared" si="76"/>
        <v>795</v>
      </c>
      <c r="H169" s="337">
        <f t="shared" si="76"/>
        <v>0</v>
      </c>
      <c r="I169" s="337">
        <v>1002.33</v>
      </c>
      <c r="J169" s="337">
        <v>1002.33</v>
      </c>
      <c r="K169" s="337">
        <v>0</v>
      </c>
    </row>
    <row r="170" ht="26.25" customHeight="1" spans="1:11">
      <c r="A170" s="335" t="s">
        <v>354</v>
      </c>
      <c r="B170" s="328" t="s">
        <v>355</v>
      </c>
      <c r="C170" s="336"/>
      <c r="D170" s="336"/>
      <c r="E170" s="336"/>
      <c r="F170" s="337">
        <f t="shared" ref="F170:F174" si="77">SUM(G170:H170)</f>
        <v>100</v>
      </c>
      <c r="G170" s="337">
        <v>100</v>
      </c>
      <c r="H170" s="337">
        <v>0</v>
      </c>
      <c r="I170" s="337">
        <v>234.6</v>
      </c>
      <c r="J170" s="337">
        <v>234.6</v>
      </c>
      <c r="K170" s="337">
        <v>0</v>
      </c>
    </row>
    <row r="171" ht="26.25" customHeight="1" spans="1:11">
      <c r="A171" s="335" t="s">
        <v>356</v>
      </c>
      <c r="B171" s="328" t="s">
        <v>357</v>
      </c>
      <c r="C171" s="336"/>
      <c r="D171" s="336"/>
      <c r="E171" s="336"/>
      <c r="F171" s="337">
        <f t="shared" si="77"/>
        <v>0</v>
      </c>
      <c r="G171" s="337">
        <v>0</v>
      </c>
      <c r="H171" s="337">
        <v>0</v>
      </c>
      <c r="I171" s="337">
        <v>12.2</v>
      </c>
      <c r="J171" s="337">
        <v>12.2</v>
      </c>
      <c r="K171" s="337">
        <v>0</v>
      </c>
    </row>
    <row r="172" ht="26.25" customHeight="1" spans="1:11">
      <c r="A172" s="335" t="s">
        <v>358</v>
      </c>
      <c r="B172" s="328" t="s">
        <v>359</v>
      </c>
      <c r="C172" s="336"/>
      <c r="D172" s="336"/>
      <c r="E172" s="336"/>
      <c r="F172" s="337">
        <f t="shared" si="77"/>
        <v>245</v>
      </c>
      <c r="G172" s="337">
        <v>245</v>
      </c>
      <c r="H172" s="337">
        <v>0</v>
      </c>
      <c r="I172" s="337">
        <v>347</v>
      </c>
      <c r="J172" s="337">
        <v>347</v>
      </c>
      <c r="K172" s="337">
        <v>0</v>
      </c>
    </row>
    <row r="173" ht="26.25" customHeight="1" spans="1:11">
      <c r="A173" s="335" t="s">
        <v>360</v>
      </c>
      <c r="B173" s="328" t="s">
        <v>361</v>
      </c>
      <c r="C173" s="336"/>
      <c r="D173" s="336"/>
      <c r="E173" s="336"/>
      <c r="F173" s="337">
        <f t="shared" si="77"/>
        <v>0</v>
      </c>
      <c r="G173" s="337">
        <v>0</v>
      </c>
      <c r="H173" s="337">
        <v>0</v>
      </c>
      <c r="I173" s="337">
        <v>72.26</v>
      </c>
      <c r="J173" s="337">
        <v>72.26</v>
      </c>
      <c r="K173" s="337">
        <v>0</v>
      </c>
    </row>
    <row r="174" ht="26.25" customHeight="1" spans="1:11">
      <c r="A174" s="335" t="s">
        <v>362</v>
      </c>
      <c r="B174" s="328" t="s">
        <v>363</v>
      </c>
      <c r="C174" s="336"/>
      <c r="D174" s="336"/>
      <c r="E174" s="336"/>
      <c r="F174" s="337">
        <f t="shared" si="77"/>
        <v>450</v>
      </c>
      <c r="G174" s="337">
        <v>450</v>
      </c>
      <c r="H174" s="337">
        <v>0</v>
      </c>
      <c r="I174" s="337">
        <v>336.27</v>
      </c>
      <c r="J174" s="337">
        <v>336.27</v>
      </c>
      <c r="K174" s="337">
        <v>0</v>
      </c>
    </row>
    <row r="175" ht="26.25" customHeight="1" spans="1:11">
      <c r="A175" s="327" t="s">
        <v>364</v>
      </c>
      <c r="B175" s="328" t="s">
        <v>365</v>
      </c>
      <c r="C175" s="336">
        <f t="shared" ref="C175:K175" si="78">SUM(C176:C178)</f>
        <v>0</v>
      </c>
      <c r="D175" s="336">
        <f t="shared" si="78"/>
        <v>0</v>
      </c>
      <c r="E175" s="336">
        <f t="shared" si="78"/>
        <v>0</v>
      </c>
      <c r="F175" s="337">
        <f t="shared" si="78"/>
        <v>53.4</v>
      </c>
      <c r="G175" s="337">
        <f t="shared" si="78"/>
        <v>53.4</v>
      </c>
      <c r="H175" s="337">
        <f t="shared" si="78"/>
        <v>0</v>
      </c>
      <c r="I175" s="337">
        <v>102.66</v>
      </c>
      <c r="J175" s="337">
        <v>102.66</v>
      </c>
      <c r="K175" s="337">
        <v>0</v>
      </c>
    </row>
    <row r="176" ht="26.25" customHeight="1" spans="1:11">
      <c r="A176" s="335" t="s">
        <v>366</v>
      </c>
      <c r="B176" s="328" t="s">
        <v>367</v>
      </c>
      <c r="C176" s="336"/>
      <c r="D176" s="336"/>
      <c r="E176" s="336"/>
      <c r="F176" s="337">
        <f t="shared" ref="F176:F178" si="79">SUM(G176:H176)</f>
        <v>51</v>
      </c>
      <c r="G176" s="337">
        <v>51</v>
      </c>
      <c r="H176" s="337">
        <v>0</v>
      </c>
      <c r="I176" s="337">
        <v>45.98</v>
      </c>
      <c r="J176" s="337">
        <v>45.98</v>
      </c>
      <c r="K176" s="337">
        <v>0</v>
      </c>
    </row>
    <row r="177" ht="26.25" customHeight="1" spans="1:11">
      <c r="A177" s="335" t="s">
        <v>368</v>
      </c>
      <c r="B177" s="328" t="s">
        <v>369</v>
      </c>
      <c r="C177" s="336"/>
      <c r="D177" s="336"/>
      <c r="E177" s="336"/>
      <c r="F177" s="337">
        <f t="shared" si="79"/>
        <v>2.4</v>
      </c>
      <c r="G177" s="337">
        <v>2.4</v>
      </c>
      <c r="H177" s="337">
        <v>0</v>
      </c>
      <c r="I177" s="337">
        <v>1.8</v>
      </c>
      <c r="J177" s="337">
        <v>1.8</v>
      </c>
      <c r="K177" s="337">
        <v>0</v>
      </c>
    </row>
    <row r="178" ht="26.25" customHeight="1" spans="1:11">
      <c r="A178" s="335" t="s">
        <v>370</v>
      </c>
      <c r="B178" s="328" t="s">
        <v>371</v>
      </c>
      <c r="C178" s="336"/>
      <c r="D178" s="336"/>
      <c r="E178" s="336"/>
      <c r="F178" s="337">
        <f t="shared" si="79"/>
        <v>0</v>
      </c>
      <c r="G178" s="337">
        <v>0</v>
      </c>
      <c r="H178" s="337">
        <v>0</v>
      </c>
      <c r="I178" s="337">
        <v>54.88</v>
      </c>
      <c r="J178" s="337">
        <v>54.88</v>
      </c>
      <c r="K178" s="337">
        <v>0</v>
      </c>
    </row>
    <row r="179" ht="26.25" customHeight="1" spans="1:11">
      <c r="A179" s="327" t="s">
        <v>372</v>
      </c>
      <c r="B179" s="328" t="s">
        <v>373</v>
      </c>
      <c r="C179" s="336">
        <f t="shared" ref="C179:K179" si="80">SUM(C180:C184)</f>
        <v>0</v>
      </c>
      <c r="D179" s="336">
        <f t="shared" si="80"/>
        <v>0</v>
      </c>
      <c r="E179" s="336">
        <f t="shared" si="80"/>
        <v>0</v>
      </c>
      <c r="F179" s="337">
        <f t="shared" si="80"/>
        <v>5659</v>
      </c>
      <c r="G179" s="337">
        <f t="shared" si="80"/>
        <v>5659</v>
      </c>
      <c r="H179" s="337">
        <f t="shared" si="80"/>
        <v>0</v>
      </c>
      <c r="I179" s="337">
        <v>1404.2677</v>
      </c>
      <c r="J179" s="337">
        <v>1404.2677</v>
      </c>
      <c r="K179" s="337">
        <v>0</v>
      </c>
    </row>
    <row r="180" ht="26.25" customHeight="1" spans="1:11">
      <c r="A180" s="335" t="s">
        <v>374</v>
      </c>
      <c r="B180" s="328" t="s">
        <v>375</v>
      </c>
      <c r="C180" s="336"/>
      <c r="D180" s="336"/>
      <c r="E180" s="336"/>
      <c r="F180" s="337">
        <f t="shared" ref="F180:F184" si="81">SUM(G180:H180)</f>
        <v>25</v>
      </c>
      <c r="G180" s="337">
        <v>25</v>
      </c>
      <c r="H180" s="337">
        <v>0</v>
      </c>
      <c r="I180" s="337">
        <v>115.2677</v>
      </c>
      <c r="J180" s="337">
        <v>115.2677</v>
      </c>
      <c r="K180" s="337">
        <v>0</v>
      </c>
    </row>
    <row r="181" ht="26.25" customHeight="1" spans="1:11">
      <c r="A181" s="335" t="s">
        <v>376</v>
      </c>
      <c r="B181" s="328" t="s">
        <v>377</v>
      </c>
      <c r="C181" s="336"/>
      <c r="D181" s="336"/>
      <c r="E181" s="336"/>
      <c r="F181" s="337">
        <f t="shared" si="81"/>
        <v>1134</v>
      </c>
      <c r="G181" s="337">
        <v>1134</v>
      </c>
      <c r="H181" s="337">
        <v>0</v>
      </c>
      <c r="I181" s="337">
        <v>554</v>
      </c>
      <c r="J181" s="337">
        <v>554</v>
      </c>
      <c r="K181" s="337">
        <v>0</v>
      </c>
    </row>
    <row r="182" ht="26.25" customHeight="1" spans="1:11">
      <c r="A182" s="335" t="s">
        <v>378</v>
      </c>
      <c r="B182" s="328" t="s">
        <v>379</v>
      </c>
      <c r="C182" s="336"/>
      <c r="D182" s="336"/>
      <c r="E182" s="336"/>
      <c r="F182" s="337">
        <f t="shared" si="81"/>
        <v>0</v>
      </c>
      <c r="G182" s="337">
        <v>0</v>
      </c>
      <c r="H182" s="337">
        <v>0</v>
      </c>
      <c r="I182" s="337">
        <v>0</v>
      </c>
      <c r="J182" s="337">
        <v>0</v>
      </c>
      <c r="K182" s="337">
        <v>0</v>
      </c>
    </row>
    <row r="183" ht="26.25" customHeight="1" spans="1:11">
      <c r="A183" s="335" t="s">
        <v>380</v>
      </c>
      <c r="B183" s="328" t="s">
        <v>381</v>
      </c>
      <c r="C183" s="336"/>
      <c r="D183" s="336"/>
      <c r="E183" s="336"/>
      <c r="F183" s="337">
        <f t="shared" si="81"/>
        <v>0</v>
      </c>
      <c r="G183" s="337">
        <v>0</v>
      </c>
      <c r="H183" s="337">
        <v>0</v>
      </c>
      <c r="I183" s="337">
        <v>735</v>
      </c>
      <c r="J183" s="337">
        <v>735</v>
      </c>
      <c r="K183" s="337">
        <v>0</v>
      </c>
    </row>
    <row r="184" ht="26.25" customHeight="1" spans="1:11">
      <c r="A184" s="335" t="s">
        <v>382</v>
      </c>
      <c r="B184" s="328" t="s">
        <v>383</v>
      </c>
      <c r="C184" s="336"/>
      <c r="D184" s="336"/>
      <c r="E184" s="336"/>
      <c r="F184" s="337">
        <f t="shared" si="81"/>
        <v>4500</v>
      </c>
      <c r="G184" s="337">
        <v>4500</v>
      </c>
      <c r="H184" s="337">
        <v>0</v>
      </c>
      <c r="I184" s="337">
        <v>0</v>
      </c>
      <c r="J184" s="337">
        <v>0</v>
      </c>
      <c r="K184" s="337">
        <v>0</v>
      </c>
    </row>
    <row r="185" ht="26.25" customHeight="1" spans="1:11">
      <c r="A185" s="327" t="s">
        <v>384</v>
      </c>
      <c r="B185" s="328" t="s">
        <v>385</v>
      </c>
      <c r="C185" s="336">
        <f t="shared" ref="C185:K185" si="82">SUM(C186:C191)</f>
        <v>0</v>
      </c>
      <c r="D185" s="336">
        <f t="shared" si="82"/>
        <v>0</v>
      </c>
      <c r="E185" s="336">
        <f t="shared" si="82"/>
        <v>0</v>
      </c>
      <c r="F185" s="337">
        <f t="shared" si="82"/>
        <v>629.333789</v>
      </c>
      <c r="G185" s="337">
        <f t="shared" si="82"/>
        <v>629.333789</v>
      </c>
      <c r="H185" s="337">
        <f t="shared" si="82"/>
        <v>0</v>
      </c>
      <c r="I185" s="337">
        <v>936.883789</v>
      </c>
      <c r="J185" s="337">
        <v>936.883789</v>
      </c>
      <c r="K185" s="337">
        <v>0</v>
      </c>
    </row>
    <row r="186" ht="26.25" customHeight="1" spans="1:11">
      <c r="A186" s="335" t="s">
        <v>386</v>
      </c>
      <c r="B186" s="328" t="s">
        <v>387</v>
      </c>
      <c r="C186" s="336"/>
      <c r="D186" s="336"/>
      <c r="E186" s="336"/>
      <c r="F186" s="337">
        <f t="shared" ref="F186:F191" si="83">SUM(G186:H186)</f>
        <v>23.223789</v>
      </c>
      <c r="G186" s="337">
        <v>23.223789</v>
      </c>
      <c r="H186" s="337">
        <v>0</v>
      </c>
      <c r="I186" s="337">
        <v>23.223789</v>
      </c>
      <c r="J186" s="337">
        <v>23.223789</v>
      </c>
      <c r="K186" s="337">
        <v>0</v>
      </c>
    </row>
    <row r="187" ht="26.25" customHeight="1" spans="1:11">
      <c r="A187" s="335" t="s">
        <v>388</v>
      </c>
      <c r="B187" s="328" t="s">
        <v>389</v>
      </c>
      <c r="C187" s="336"/>
      <c r="D187" s="336"/>
      <c r="E187" s="336"/>
      <c r="F187" s="337">
        <f t="shared" si="83"/>
        <v>31.8</v>
      </c>
      <c r="G187" s="337">
        <v>31.8</v>
      </c>
      <c r="H187" s="337">
        <v>0</v>
      </c>
      <c r="I187" s="337">
        <v>31.8</v>
      </c>
      <c r="J187" s="337">
        <v>31.8</v>
      </c>
      <c r="K187" s="337">
        <v>0</v>
      </c>
    </row>
    <row r="188" ht="26.25" customHeight="1" spans="1:11">
      <c r="A188" s="335" t="s">
        <v>390</v>
      </c>
      <c r="B188" s="328" t="s">
        <v>391</v>
      </c>
      <c r="C188" s="336"/>
      <c r="D188" s="336"/>
      <c r="E188" s="336"/>
      <c r="F188" s="337">
        <f t="shared" si="83"/>
        <v>2.01</v>
      </c>
      <c r="G188" s="337">
        <v>2.01</v>
      </c>
      <c r="H188" s="337">
        <v>0</v>
      </c>
      <c r="I188" s="337">
        <v>129</v>
      </c>
      <c r="J188" s="337">
        <v>129</v>
      </c>
      <c r="K188" s="337">
        <v>0</v>
      </c>
    </row>
    <row r="189" ht="26.25" customHeight="1" spans="1:11">
      <c r="A189" s="341" t="s">
        <v>392</v>
      </c>
      <c r="B189" s="328" t="s">
        <v>393</v>
      </c>
      <c r="C189" s="336"/>
      <c r="D189" s="336"/>
      <c r="E189" s="336"/>
      <c r="F189" s="337">
        <f t="shared" si="83"/>
        <v>0</v>
      </c>
      <c r="G189" s="337">
        <v>0</v>
      </c>
      <c r="H189" s="337">
        <v>0</v>
      </c>
      <c r="I189" s="337">
        <v>71.97</v>
      </c>
      <c r="J189" s="337">
        <v>71.97</v>
      </c>
      <c r="K189" s="337">
        <v>0</v>
      </c>
    </row>
    <row r="190" ht="26.25" customHeight="1" spans="1:11">
      <c r="A190" s="335" t="s">
        <v>394</v>
      </c>
      <c r="B190" s="328" t="s">
        <v>395</v>
      </c>
      <c r="C190" s="336"/>
      <c r="D190" s="336"/>
      <c r="E190" s="336"/>
      <c r="F190" s="337">
        <f t="shared" si="83"/>
        <v>157.39</v>
      </c>
      <c r="G190" s="337">
        <v>157.39</v>
      </c>
      <c r="H190" s="337">
        <v>0</v>
      </c>
      <c r="I190" s="337">
        <v>343.09</v>
      </c>
      <c r="J190" s="337">
        <v>343.09</v>
      </c>
      <c r="K190" s="337">
        <v>0</v>
      </c>
    </row>
    <row r="191" ht="26.25" customHeight="1" spans="1:11">
      <c r="A191" s="335" t="s">
        <v>396</v>
      </c>
      <c r="B191" s="328" t="s">
        <v>397</v>
      </c>
      <c r="C191" s="336"/>
      <c r="D191" s="336"/>
      <c r="E191" s="336"/>
      <c r="F191" s="337">
        <f t="shared" si="83"/>
        <v>414.91</v>
      </c>
      <c r="G191" s="337">
        <v>414.91</v>
      </c>
      <c r="H191" s="337">
        <v>0</v>
      </c>
      <c r="I191" s="337">
        <v>337.8</v>
      </c>
      <c r="J191" s="337">
        <v>337.8</v>
      </c>
      <c r="K191" s="337">
        <v>0</v>
      </c>
    </row>
    <row r="192" ht="26.25" customHeight="1" spans="1:11">
      <c r="A192" s="327" t="s">
        <v>398</v>
      </c>
      <c r="B192" s="328" t="s">
        <v>399</v>
      </c>
      <c r="C192" s="336">
        <f t="shared" ref="C192:K192" si="84">SUM(C193:C194)</f>
        <v>0</v>
      </c>
      <c r="D192" s="336">
        <f t="shared" si="84"/>
        <v>0</v>
      </c>
      <c r="E192" s="336">
        <f t="shared" si="84"/>
        <v>0</v>
      </c>
      <c r="F192" s="337">
        <f t="shared" si="84"/>
        <v>131</v>
      </c>
      <c r="G192" s="337">
        <f t="shared" si="84"/>
        <v>131</v>
      </c>
      <c r="H192" s="337">
        <f t="shared" si="84"/>
        <v>0</v>
      </c>
      <c r="I192" s="337">
        <v>3510.473</v>
      </c>
      <c r="J192" s="337">
        <v>3510.473</v>
      </c>
      <c r="K192" s="337">
        <v>0</v>
      </c>
    </row>
    <row r="193" ht="26.25" customHeight="1" spans="1:11">
      <c r="A193" s="335" t="s">
        <v>400</v>
      </c>
      <c r="B193" s="328" t="s">
        <v>401</v>
      </c>
      <c r="C193" s="336"/>
      <c r="D193" s="336"/>
      <c r="E193" s="336"/>
      <c r="F193" s="337">
        <f t="shared" ref="F193:F196" si="85">SUM(G193:H193)</f>
        <v>0</v>
      </c>
      <c r="G193" s="337">
        <v>0</v>
      </c>
      <c r="H193" s="337">
        <v>0</v>
      </c>
      <c r="I193" s="337">
        <v>414.1209</v>
      </c>
      <c r="J193" s="337">
        <v>414.1209</v>
      </c>
      <c r="K193" s="337">
        <v>0</v>
      </c>
    </row>
    <row r="194" ht="26.25" customHeight="1" spans="1:11">
      <c r="A194" s="335" t="s">
        <v>402</v>
      </c>
      <c r="B194" s="328" t="s">
        <v>403</v>
      </c>
      <c r="C194" s="336"/>
      <c r="D194" s="336"/>
      <c r="E194" s="336"/>
      <c r="F194" s="337">
        <f t="shared" si="85"/>
        <v>131</v>
      </c>
      <c r="G194" s="337">
        <v>131</v>
      </c>
      <c r="H194" s="337">
        <v>0</v>
      </c>
      <c r="I194" s="337">
        <v>3096.3521</v>
      </c>
      <c r="J194" s="337">
        <v>3096.3521</v>
      </c>
      <c r="K194" s="337">
        <v>0</v>
      </c>
    </row>
    <row r="195" ht="26.25" customHeight="1" spans="1:11">
      <c r="A195" s="327" t="s">
        <v>404</v>
      </c>
      <c r="B195" s="328" t="s">
        <v>405</v>
      </c>
      <c r="C195" s="336">
        <f t="shared" ref="C195:K195" si="86">SUM(C196)</f>
        <v>0</v>
      </c>
      <c r="D195" s="336">
        <f t="shared" si="86"/>
        <v>0</v>
      </c>
      <c r="E195" s="336">
        <f t="shared" si="86"/>
        <v>0</v>
      </c>
      <c r="F195" s="337">
        <f t="shared" si="86"/>
        <v>0</v>
      </c>
      <c r="G195" s="337">
        <f t="shared" si="86"/>
        <v>0</v>
      </c>
      <c r="H195" s="337">
        <f t="shared" si="86"/>
        <v>0</v>
      </c>
      <c r="I195" s="337">
        <v>73.5166</v>
      </c>
      <c r="J195" s="337">
        <v>73.5166</v>
      </c>
      <c r="K195" s="337">
        <v>0</v>
      </c>
    </row>
    <row r="196" ht="26.25" customHeight="1" spans="1:11">
      <c r="A196" s="335" t="s">
        <v>406</v>
      </c>
      <c r="B196" s="328" t="s">
        <v>407</v>
      </c>
      <c r="C196" s="336"/>
      <c r="D196" s="336"/>
      <c r="E196" s="336"/>
      <c r="F196" s="337">
        <f t="shared" si="85"/>
        <v>0</v>
      </c>
      <c r="G196" s="337">
        <v>0</v>
      </c>
      <c r="H196" s="337">
        <v>0</v>
      </c>
      <c r="I196" s="337">
        <v>73.5166</v>
      </c>
      <c r="J196" s="337">
        <v>73.5166</v>
      </c>
      <c r="K196" s="337">
        <v>0</v>
      </c>
    </row>
    <row r="197" ht="26.25" customHeight="1" spans="1:11">
      <c r="A197" s="327" t="s">
        <v>408</v>
      </c>
      <c r="B197" s="328" t="s">
        <v>409</v>
      </c>
      <c r="C197" s="336">
        <f t="shared" ref="C197:K197" si="87">SUM(C198:C199)</f>
        <v>0</v>
      </c>
      <c r="D197" s="336">
        <f t="shared" si="87"/>
        <v>0</v>
      </c>
      <c r="E197" s="336">
        <f t="shared" si="87"/>
        <v>0</v>
      </c>
      <c r="F197" s="337">
        <f t="shared" si="87"/>
        <v>0</v>
      </c>
      <c r="G197" s="337">
        <f t="shared" si="87"/>
        <v>0</v>
      </c>
      <c r="H197" s="337">
        <f t="shared" si="87"/>
        <v>0</v>
      </c>
      <c r="I197" s="337">
        <v>712.5226</v>
      </c>
      <c r="J197" s="337">
        <v>712.5226</v>
      </c>
      <c r="K197" s="337">
        <v>0</v>
      </c>
    </row>
    <row r="198" ht="26.25" customHeight="1" spans="1:11">
      <c r="A198" s="335" t="s">
        <v>410</v>
      </c>
      <c r="B198" s="328" t="s">
        <v>411</v>
      </c>
      <c r="C198" s="336"/>
      <c r="D198" s="336"/>
      <c r="E198" s="336"/>
      <c r="F198" s="337">
        <f t="shared" ref="F198:F201" si="88">SUM(G198:H198)</f>
        <v>0</v>
      </c>
      <c r="G198" s="337">
        <v>0</v>
      </c>
      <c r="H198" s="337">
        <v>0</v>
      </c>
      <c r="I198" s="337">
        <v>12.797</v>
      </c>
      <c r="J198" s="337">
        <v>12.797</v>
      </c>
      <c r="K198" s="337">
        <v>0</v>
      </c>
    </row>
    <row r="199" ht="26.25" customHeight="1" spans="1:11">
      <c r="A199" s="335" t="s">
        <v>412</v>
      </c>
      <c r="B199" s="328" t="s">
        <v>413</v>
      </c>
      <c r="C199" s="336"/>
      <c r="D199" s="336"/>
      <c r="E199" s="336"/>
      <c r="F199" s="337">
        <f t="shared" si="88"/>
        <v>0</v>
      </c>
      <c r="G199" s="337">
        <v>0</v>
      </c>
      <c r="H199" s="337">
        <v>0</v>
      </c>
      <c r="I199" s="337">
        <v>699.7256</v>
      </c>
      <c r="J199" s="337">
        <v>699.7256</v>
      </c>
      <c r="K199" s="337">
        <v>0</v>
      </c>
    </row>
    <row r="200" ht="26.25" customHeight="1" spans="1:11">
      <c r="A200" s="327" t="s">
        <v>414</v>
      </c>
      <c r="B200" s="328" t="s">
        <v>415</v>
      </c>
      <c r="C200" s="336">
        <f t="shared" ref="C200:K200" si="89">SUM(C201)</f>
        <v>0</v>
      </c>
      <c r="D200" s="336">
        <f t="shared" si="89"/>
        <v>0</v>
      </c>
      <c r="E200" s="336">
        <f t="shared" si="89"/>
        <v>0</v>
      </c>
      <c r="F200" s="337">
        <f t="shared" si="89"/>
        <v>15</v>
      </c>
      <c r="G200" s="337">
        <f t="shared" si="89"/>
        <v>15</v>
      </c>
      <c r="H200" s="337">
        <f t="shared" si="89"/>
        <v>0</v>
      </c>
      <c r="I200" s="337">
        <v>15</v>
      </c>
      <c r="J200" s="337">
        <v>15</v>
      </c>
      <c r="K200" s="337">
        <v>0</v>
      </c>
    </row>
    <row r="201" ht="26.25" customHeight="1" spans="1:11">
      <c r="A201" s="335" t="s">
        <v>416</v>
      </c>
      <c r="B201" s="328" t="s">
        <v>417</v>
      </c>
      <c r="C201" s="336"/>
      <c r="D201" s="336"/>
      <c r="E201" s="336"/>
      <c r="F201" s="337">
        <f t="shared" si="88"/>
        <v>15</v>
      </c>
      <c r="G201" s="337">
        <v>15</v>
      </c>
      <c r="H201" s="337">
        <v>0</v>
      </c>
      <c r="I201" s="337">
        <v>15</v>
      </c>
      <c r="J201" s="337">
        <v>15</v>
      </c>
      <c r="K201" s="337">
        <v>0</v>
      </c>
    </row>
    <row r="202" ht="26.25" customHeight="1" spans="1:11">
      <c r="A202" s="327" t="s">
        <v>418</v>
      </c>
      <c r="B202" s="328" t="s">
        <v>419</v>
      </c>
      <c r="C202" s="336">
        <f t="shared" ref="C202:K202" si="90">SUM(C203:C204)</f>
        <v>0</v>
      </c>
      <c r="D202" s="336">
        <f t="shared" si="90"/>
        <v>0</v>
      </c>
      <c r="E202" s="336">
        <f t="shared" si="90"/>
        <v>0</v>
      </c>
      <c r="F202" s="337">
        <f t="shared" si="90"/>
        <v>517</v>
      </c>
      <c r="G202" s="337">
        <f t="shared" si="90"/>
        <v>517</v>
      </c>
      <c r="H202" s="337">
        <f t="shared" si="90"/>
        <v>0</v>
      </c>
      <c r="I202" s="337">
        <v>608.6</v>
      </c>
      <c r="J202" s="337">
        <v>529</v>
      </c>
      <c r="K202" s="337">
        <v>79.6</v>
      </c>
    </row>
    <row r="203" ht="26.25" customHeight="1" spans="1:11">
      <c r="A203" s="335" t="s">
        <v>420</v>
      </c>
      <c r="B203" s="328" t="s">
        <v>421</v>
      </c>
      <c r="C203" s="336"/>
      <c r="D203" s="336"/>
      <c r="E203" s="336"/>
      <c r="F203" s="337">
        <f t="shared" ref="F203:F209" si="91">SUM(G203:H203)</f>
        <v>0</v>
      </c>
      <c r="G203" s="337">
        <v>0</v>
      </c>
      <c r="H203" s="337">
        <v>0</v>
      </c>
      <c r="I203" s="337">
        <v>0</v>
      </c>
      <c r="J203" s="337">
        <v>0</v>
      </c>
      <c r="K203" s="337">
        <v>0</v>
      </c>
    </row>
    <row r="204" ht="26.25" customHeight="1" spans="1:11">
      <c r="A204" s="335" t="s">
        <v>422</v>
      </c>
      <c r="B204" s="328" t="s">
        <v>423</v>
      </c>
      <c r="C204" s="336"/>
      <c r="D204" s="336"/>
      <c r="E204" s="336"/>
      <c r="F204" s="337">
        <f t="shared" si="91"/>
        <v>517</v>
      </c>
      <c r="G204" s="337">
        <v>517</v>
      </c>
      <c r="H204" s="337">
        <v>0</v>
      </c>
      <c r="I204" s="337">
        <v>608.6</v>
      </c>
      <c r="J204" s="337">
        <v>529</v>
      </c>
      <c r="K204" s="337">
        <v>79.6</v>
      </c>
    </row>
    <row r="205" ht="26.25" customHeight="1" spans="1:11">
      <c r="A205" s="327" t="s">
        <v>424</v>
      </c>
      <c r="B205" s="328" t="s">
        <v>425</v>
      </c>
      <c r="C205" s="336">
        <f t="shared" ref="C205:K205" si="92">SUM(C206:C209)</f>
        <v>0</v>
      </c>
      <c r="D205" s="336">
        <f t="shared" si="92"/>
        <v>0</v>
      </c>
      <c r="E205" s="336">
        <f t="shared" si="92"/>
        <v>0</v>
      </c>
      <c r="F205" s="337">
        <f t="shared" si="92"/>
        <v>268.365466</v>
      </c>
      <c r="G205" s="337">
        <f t="shared" si="92"/>
        <v>268.365466</v>
      </c>
      <c r="H205" s="337">
        <f t="shared" si="92"/>
        <v>0</v>
      </c>
      <c r="I205" s="337">
        <v>311.896226</v>
      </c>
      <c r="J205" s="337">
        <v>311.896226</v>
      </c>
      <c r="K205" s="337">
        <v>0</v>
      </c>
    </row>
    <row r="206" ht="26.25" customHeight="1" spans="1:11">
      <c r="A206" s="335" t="s">
        <v>426</v>
      </c>
      <c r="B206" s="328" t="s">
        <v>198</v>
      </c>
      <c r="C206" s="336"/>
      <c r="D206" s="336"/>
      <c r="E206" s="336"/>
      <c r="F206" s="337">
        <f t="shared" si="91"/>
        <v>181.365466</v>
      </c>
      <c r="G206" s="337">
        <v>181.365466</v>
      </c>
      <c r="H206" s="337">
        <v>0</v>
      </c>
      <c r="I206" s="337">
        <v>180.876226</v>
      </c>
      <c r="J206" s="337">
        <v>180.876226</v>
      </c>
      <c r="K206" s="337">
        <v>0</v>
      </c>
    </row>
    <row r="207" ht="26.25" customHeight="1" spans="1:11">
      <c r="A207" s="335" t="s">
        <v>427</v>
      </c>
      <c r="B207" s="328" t="s">
        <v>194</v>
      </c>
      <c r="C207" s="336"/>
      <c r="D207" s="336"/>
      <c r="E207" s="336"/>
      <c r="F207" s="337">
        <f t="shared" si="91"/>
        <v>27</v>
      </c>
      <c r="G207" s="337">
        <v>27</v>
      </c>
      <c r="H207" s="337">
        <v>0</v>
      </c>
      <c r="I207" s="337">
        <v>27</v>
      </c>
      <c r="J207" s="337">
        <v>27</v>
      </c>
      <c r="K207" s="337">
        <v>0</v>
      </c>
    </row>
    <row r="208" ht="26.25" customHeight="1" spans="1:11">
      <c r="A208" s="335" t="s">
        <v>428</v>
      </c>
      <c r="B208" s="328" t="s">
        <v>429</v>
      </c>
      <c r="C208" s="336"/>
      <c r="D208" s="336"/>
      <c r="E208" s="336"/>
      <c r="F208" s="337">
        <f t="shared" si="91"/>
        <v>60</v>
      </c>
      <c r="G208" s="337">
        <v>60</v>
      </c>
      <c r="H208" s="337">
        <v>0</v>
      </c>
      <c r="I208" s="337">
        <v>53.02</v>
      </c>
      <c r="J208" s="337">
        <v>53.02</v>
      </c>
      <c r="K208" s="337">
        <v>0</v>
      </c>
    </row>
    <row r="209" ht="26.25" customHeight="1" spans="1:11">
      <c r="A209" s="335" t="s">
        <v>430</v>
      </c>
      <c r="B209" s="328" t="s">
        <v>431</v>
      </c>
      <c r="C209" s="336"/>
      <c r="D209" s="336"/>
      <c r="E209" s="336"/>
      <c r="F209" s="337">
        <f t="shared" si="91"/>
        <v>0</v>
      </c>
      <c r="G209" s="337">
        <v>0</v>
      </c>
      <c r="H209" s="337">
        <v>0</v>
      </c>
      <c r="I209" s="337">
        <v>51</v>
      </c>
      <c r="J209" s="337">
        <v>51</v>
      </c>
      <c r="K209" s="337">
        <v>0</v>
      </c>
    </row>
    <row r="210" ht="26.25" customHeight="1" spans="1:11">
      <c r="A210" s="396">
        <v>20830</v>
      </c>
      <c r="B210" s="328" t="s">
        <v>432</v>
      </c>
      <c r="C210" s="336">
        <f t="shared" ref="C210:H210" si="93">SUM(C211)</f>
        <v>0</v>
      </c>
      <c r="D210" s="336">
        <f t="shared" si="93"/>
        <v>0</v>
      </c>
      <c r="E210" s="336">
        <f t="shared" si="93"/>
        <v>0</v>
      </c>
      <c r="F210" s="337">
        <f t="shared" si="93"/>
        <v>53</v>
      </c>
      <c r="G210" s="337">
        <f t="shared" si="93"/>
        <v>53</v>
      </c>
      <c r="H210" s="337">
        <f t="shared" si="93"/>
        <v>0</v>
      </c>
      <c r="I210" s="337">
        <v>53</v>
      </c>
      <c r="J210" s="337">
        <v>53</v>
      </c>
      <c r="K210" s="337">
        <v>0</v>
      </c>
    </row>
    <row r="211" ht="26.25" customHeight="1" spans="1:11">
      <c r="A211" s="335">
        <v>2083099</v>
      </c>
      <c r="B211" s="328" t="s">
        <v>433</v>
      </c>
      <c r="C211" s="336"/>
      <c r="D211" s="336"/>
      <c r="E211" s="336"/>
      <c r="F211" s="337">
        <f t="shared" ref="F211:F218" si="94">SUM(G211:H211)</f>
        <v>53</v>
      </c>
      <c r="G211" s="337">
        <v>53</v>
      </c>
      <c r="H211" s="337">
        <v>0</v>
      </c>
      <c r="I211" s="337">
        <v>53</v>
      </c>
      <c r="J211" s="337">
        <v>53</v>
      </c>
      <c r="K211" s="337">
        <v>0</v>
      </c>
    </row>
    <row r="212" ht="26.25" customHeight="1" spans="1:11">
      <c r="A212" s="327" t="s">
        <v>434</v>
      </c>
      <c r="B212" s="328" t="s">
        <v>435</v>
      </c>
      <c r="C212" s="336">
        <f t="shared" ref="C212:K212" si="95">SUM(C213)</f>
        <v>0</v>
      </c>
      <c r="D212" s="336">
        <f t="shared" si="95"/>
        <v>0</v>
      </c>
      <c r="E212" s="336">
        <f t="shared" si="95"/>
        <v>0</v>
      </c>
      <c r="F212" s="337">
        <f t="shared" si="95"/>
        <v>58</v>
      </c>
      <c r="G212" s="337">
        <f t="shared" si="95"/>
        <v>58</v>
      </c>
      <c r="H212" s="337">
        <f t="shared" si="95"/>
        <v>0</v>
      </c>
      <c r="I212" s="337">
        <v>198</v>
      </c>
      <c r="J212" s="337">
        <v>198</v>
      </c>
      <c r="K212" s="337">
        <v>0</v>
      </c>
    </row>
    <row r="213" ht="26.25" customHeight="1" spans="1:11">
      <c r="A213" s="335" t="s">
        <v>436</v>
      </c>
      <c r="B213" s="328" t="s">
        <v>437</v>
      </c>
      <c r="C213" s="336"/>
      <c r="D213" s="336"/>
      <c r="E213" s="336"/>
      <c r="F213" s="337">
        <f t="shared" si="94"/>
        <v>58</v>
      </c>
      <c r="G213" s="337">
        <v>58</v>
      </c>
      <c r="H213" s="337">
        <v>0</v>
      </c>
      <c r="I213" s="337">
        <v>198</v>
      </c>
      <c r="J213" s="337">
        <v>198</v>
      </c>
      <c r="K213" s="337">
        <v>0</v>
      </c>
    </row>
    <row r="214" ht="26.25" customHeight="1" spans="1:11">
      <c r="A214" s="327" t="s">
        <v>438</v>
      </c>
      <c r="B214" s="328" t="s">
        <v>439</v>
      </c>
      <c r="C214" s="329">
        <v>10145</v>
      </c>
      <c r="D214" s="329">
        <v>8591</v>
      </c>
      <c r="E214" s="329">
        <v>1554</v>
      </c>
      <c r="F214" s="330">
        <f t="shared" ref="F214:K214" si="96">F215+F219+F223+F228+F231+F233+F236+F239</f>
        <v>9464.535795</v>
      </c>
      <c r="G214" s="330">
        <f t="shared" si="96"/>
        <v>9039.535795</v>
      </c>
      <c r="H214" s="330">
        <f t="shared" si="96"/>
        <v>425</v>
      </c>
      <c r="I214" s="330">
        <v>8329.057195</v>
      </c>
      <c r="J214" s="330">
        <v>7468.357195</v>
      </c>
      <c r="K214" s="330">
        <v>860.7</v>
      </c>
    </row>
    <row r="215" ht="26.25" customHeight="1" spans="1:11">
      <c r="A215" s="327" t="s">
        <v>440</v>
      </c>
      <c r="B215" s="328" t="s">
        <v>441</v>
      </c>
      <c r="C215" s="329">
        <f t="shared" ref="C215:K215" si="97">SUM(C216:C218)</f>
        <v>0</v>
      </c>
      <c r="D215" s="329">
        <f t="shared" si="97"/>
        <v>0</v>
      </c>
      <c r="E215" s="329">
        <f t="shared" si="97"/>
        <v>0</v>
      </c>
      <c r="F215" s="330">
        <f t="shared" si="97"/>
        <v>490.410267</v>
      </c>
      <c r="G215" s="330">
        <f t="shared" si="97"/>
        <v>490.410267</v>
      </c>
      <c r="H215" s="330">
        <f t="shared" si="97"/>
        <v>0</v>
      </c>
      <c r="I215" s="330">
        <v>508.410267</v>
      </c>
      <c r="J215" s="330">
        <v>508.410267</v>
      </c>
      <c r="K215" s="330">
        <v>0</v>
      </c>
    </row>
    <row r="216" ht="26.25" customHeight="1" spans="1:11">
      <c r="A216" s="335" t="s">
        <v>442</v>
      </c>
      <c r="B216" s="328" t="s">
        <v>443</v>
      </c>
      <c r="C216" s="336"/>
      <c r="D216" s="336"/>
      <c r="E216" s="336"/>
      <c r="F216" s="337">
        <f t="shared" si="94"/>
        <v>298.600267</v>
      </c>
      <c r="G216" s="337">
        <v>298.600267</v>
      </c>
      <c r="H216" s="337">
        <v>0</v>
      </c>
      <c r="I216" s="337">
        <v>298.600267</v>
      </c>
      <c r="J216" s="337">
        <v>298.600267</v>
      </c>
      <c r="K216" s="337">
        <v>0</v>
      </c>
    </row>
    <row r="217" ht="26.25" customHeight="1" spans="1:11">
      <c r="A217" s="335" t="s">
        <v>444</v>
      </c>
      <c r="B217" s="328" t="s">
        <v>445</v>
      </c>
      <c r="C217" s="336"/>
      <c r="D217" s="336"/>
      <c r="E217" s="336"/>
      <c r="F217" s="337">
        <f t="shared" si="94"/>
        <v>114</v>
      </c>
      <c r="G217" s="337">
        <v>114</v>
      </c>
      <c r="H217" s="337">
        <v>0</v>
      </c>
      <c r="I217" s="337">
        <v>130.35</v>
      </c>
      <c r="J217" s="337">
        <v>130.35</v>
      </c>
      <c r="K217" s="337">
        <v>0</v>
      </c>
    </row>
    <row r="218" ht="26.25" customHeight="1" spans="1:11">
      <c r="A218" s="335" t="s">
        <v>446</v>
      </c>
      <c r="B218" s="328" t="s">
        <v>447</v>
      </c>
      <c r="C218" s="336"/>
      <c r="D218" s="336"/>
      <c r="E218" s="336"/>
      <c r="F218" s="337">
        <f t="shared" si="94"/>
        <v>77.81</v>
      </c>
      <c r="G218" s="337">
        <v>77.81</v>
      </c>
      <c r="H218" s="337">
        <v>0</v>
      </c>
      <c r="I218" s="337">
        <v>79.46</v>
      </c>
      <c r="J218" s="337">
        <v>79.46</v>
      </c>
      <c r="K218" s="337">
        <v>0</v>
      </c>
    </row>
    <row r="219" ht="26.25" customHeight="1" spans="1:11">
      <c r="A219" s="327" t="s">
        <v>448</v>
      </c>
      <c r="B219" s="328" t="s">
        <v>449</v>
      </c>
      <c r="C219" s="336">
        <f t="shared" ref="C219:K219" si="98">SUM(C220:C222)</f>
        <v>0</v>
      </c>
      <c r="D219" s="336">
        <f t="shared" si="98"/>
        <v>0</v>
      </c>
      <c r="E219" s="336">
        <f t="shared" si="98"/>
        <v>0</v>
      </c>
      <c r="F219" s="337">
        <f t="shared" si="98"/>
        <v>2121.94</v>
      </c>
      <c r="G219" s="337">
        <f t="shared" si="98"/>
        <v>1696.94</v>
      </c>
      <c r="H219" s="337">
        <f t="shared" si="98"/>
        <v>425</v>
      </c>
      <c r="I219" s="337">
        <v>2339.64</v>
      </c>
      <c r="J219" s="337">
        <v>1798.44</v>
      </c>
      <c r="K219" s="337">
        <v>541.2</v>
      </c>
    </row>
    <row r="220" ht="26.25" customHeight="1" spans="1:11">
      <c r="A220" s="335" t="s">
        <v>450</v>
      </c>
      <c r="B220" s="328" t="s">
        <v>451</v>
      </c>
      <c r="C220" s="336"/>
      <c r="D220" s="336"/>
      <c r="E220" s="336"/>
      <c r="F220" s="337">
        <f t="shared" ref="F220:F222" si="99">SUM(G220:H220)</f>
        <v>425</v>
      </c>
      <c r="G220" s="337">
        <v>0</v>
      </c>
      <c r="H220" s="337">
        <v>425</v>
      </c>
      <c r="I220" s="337">
        <v>599.7</v>
      </c>
      <c r="J220" s="337">
        <v>58.5</v>
      </c>
      <c r="K220" s="337">
        <v>541.2</v>
      </c>
    </row>
    <row r="221" ht="26.25" customHeight="1" spans="1:11">
      <c r="A221" s="335" t="s">
        <v>452</v>
      </c>
      <c r="B221" s="328" t="s">
        <v>453</v>
      </c>
      <c r="C221" s="336"/>
      <c r="D221" s="336"/>
      <c r="E221" s="336"/>
      <c r="F221" s="337">
        <f t="shared" si="99"/>
        <v>1510.04</v>
      </c>
      <c r="G221" s="337">
        <v>1510.04</v>
      </c>
      <c r="H221" s="337">
        <v>0</v>
      </c>
      <c r="I221" s="337">
        <v>1563.54</v>
      </c>
      <c r="J221" s="337">
        <v>1563.54</v>
      </c>
      <c r="K221" s="337">
        <v>0</v>
      </c>
    </row>
    <row r="222" ht="26.25" customHeight="1" spans="1:11">
      <c r="A222" s="335" t="s">
        <v>454</v>
      </c>
      <c r="B222" s="328" t="s">
        <v>455</v>
      </c>
      <c r="C222" s="336"/>
      <c r="D222" s="336"/>
      <c r="E222" s="336"/>
      <c r="F222" s="337">
        <f t="shared" si="99"/>
        <v>186.9</v>
      </c>
      <c r="G222" s="337">
        <v>186.9</v>
      </c>
      <c r="H222" s="337">
        <v>0</v>
      </c>
      <c r="I222" s="337">
        <v>176.4</v>
      </c>
      <c r="J222" s="337">
        <v>176.4</v>
      </c>
      <c r="K222" s="337">
        <v>0</v>
      </c>
    </row>
    <row r="223" ht="26.25" customHeight="1" spans="1:11">
      <c r="A223" s="327" t="s">
        <v>456</v>
      </c>
      <c r="B223" s="328" t="s">
        <v>457</v>
      </c>
      <c r="C223" s="336">
        <f t="shared" ref="C223:K223" si="100">SUM(C224:C227)</f>
        <v>0</v>
      </c>
      <c r="D223" s="336">
        <f t="shared" si="100"/>
        <v>0</v>
      </c>
      <c r="E223" s="336">
        <f t="shared" si="100"/>
        <v>0</v>
      </c>
      <c r="F223" s="337">
        <f t="shared" si="100"/>
        <v>3373.71</v>
      </c>
      <c r="G223" s="337">
        <f t="shared" si="100"/>
        <v>3373.71</v>
      </c>
      <c r="H223" s="337">
        <f t="shared" si="100"/>
        <v>0</v>
      </c>
      <c r="I223" s="337">
        <v>2720.1414</v>
      </c>
      <c r="J223" s="337">
        <v>2400.6414</v>
      </c>
      <c r="K223" s="337">
        <v>319.5</v>
      </c>
    </row>
    <row r="224" ht="26.25" customHeight="1" spans="1:11">
      <c r="A224" s="335" t="s">
        <v>458</v>
      </c>
      <c r="B224" s="328" t="s">
        <v>459</v>
      </c>
      <c r="C224" s="336"/>
      <c r="D224" s="336"/>
      <c r="E224" s="336"/>
      <c r="F224" s="337">
        <f t="shared" ref="F224:F227" si="101">SUM(G224:H224)</f>
        <v>1701.32</v>
      </c>
      <c r="G224" s="337">
        <v>1701.32</v>
      </c>
      <c r="H224" s="337">
        <v>0</v>
      </c>
      <c r="I224" s="337">
        <v>635.82</v>
      </c>
      <c r="J224" s="337">
        <v>416.82</v>
      </c>
      <c r="K224" s="337">
        <v>219</v>
      </c>
    </row>
    <row r="225" ht="26.25" customHeight="1" spans="1:11">
      <c r="A225" s="335" t="s">
        <v>460</v>
      </c>
      <c r="B225" s="328" t="s">
        <v>461</v>
      </c>
      <c r="C225" s="336"/>
      <c r="D225" s="336"/>
      <c r="E225" s="336"/>
      <c r="F225" s="337">
        <f t="shared" si="101"/>
        <v>42.39</v>
      </c>
      <c r="G225" s="337">
        <v>42.39</v>
      </c>
      <c r="H225" s="337">
        <v>0</v>
      </c>
      <c r="I225" s="337">
        <v>85.39</v>
      </c>
      <c r="J225" s="337">
        <v>85.39</v>
      </c>
      <c r="K225" s="337">
        <v>0</v>
      </c>
    </row>
    <row r="226" ht="26.25" customHeight="1" spans="1:11">
      <c r="A226" s="335" t="s">
        <v>462</v>
      </c>
      <c r="B226" s="328" t="s">
        <v>463</v>
      </c>
      <c r="C226" s="336"/>
      <c r="D226" s="336"/>
      <c r="E226" s="336"/>
      <c r="F226" s="337">
        <f t="shared" si="101"/>
        <v>1600</v>
      </c>
      <c r="G226" s="337">
        <v>1600</v>
      </c>
      <c r="H226" s="337">
        <v>0</v>
      </c>
      <c r="I226" s="337">
        <v>1998.9314</v>
      </c>
      <c r="J226" s="337">
        <v>1898.4314</v>
      </c>
      <c r="K226" s="337">
        <v>100.5</v>
      </c>
    </row>
    <row r="227" ht="26.25" customHeight="1" spans="1:11">
      <c r="A227" s="335" t="s">
        <v>464</v>
      </c>
      <c r="B227" s="328" t="s">
        <v>465</v>
      </c>
      <c r="C227" s="336"/>
      <c r="D227" s="336"/>
      <c r="E227" s="336"/>
      <c r="F227" s="337">
        <f t="shared" si="101"/>
        <v>30</v>
      </c>
      <c r="G227" s="337">
        <v>30</v>
      </c>
      <c r="H227" s="337">
        <v>0</v>
      </c>
      <c r="I227" s="337">
        <v>0</v>
      </c>
      <c r="J227" s="337">
        <v>0</v>
      </c>
      <c r="K227" s="337">
        <v>0</v>
      </c>
    </row>
    <row r="228" ht="26.25" customHeight="1" spans="1:11">
      <c r="A228" s="327" t="s">
        <v>466</v>
      </c>
      <c r="B228" s="328" t="s">
        <v>467</v>
      </c>
      <c r="C228" s="336">
        <f t="shared" ref="C228:K228" si="102">SUM(C229:C230)</f>
        <v>0</v>
      </c>
      <c r="D228" s="336">
        <f t="shared" si="102"/>
        <v>0</v>
      </c>
      <c r="E228" s="336">
        <f t="shared" si="102"/>
        <v>0</v>
      </c>
      <c r="F228" s="337">
        <f t="shared" si="102"/>
        <v>397.41</v>
      </c>
      <c r="G228" s="337">
        <f t="shared" si="102"/>
        <v>397.41</v>
      </c>
      <c r="H228" s="337">
        <f t="shared" si="102"/>
        <v>0</v>
      </c>
      <c r="I228" s="337">
        <v>349.12</v>
      </c>
      <c r="J228" s="337">
        <v>349.12</v>
      </c>
      <c r="K228" s="337">
        <v>0</v>
      </c>
    </row>
    <row r="229" ht="26.25" customHeight="1" spans="1:11">
      <c r="A229" s="335" t="s">
        <v>468</v>
      </c>
      <c r="B229" s="328" t="s">
        <v>469</v>
      </c>
      <c r="C229" s="336"/>
      <c r="D229" s="336"/>
      <c r="E229" s="336"/>
      <c r="F229" s="337">
        <f t="shared" ref="F229:F232" si="103">SUM(G229:H229)</f>
        <v>238.27</v>
      </c>
      <c r="G229" s="337">
        <v>238.27</v>
      </c>
      <c r="H229" s="337">
        <v>0</v>
      </c>
      <c r="I229" s="337">
        <v>202.36</v>
      </c>
      <c r="J229" s="337">
        <v>202.36</v>
      </c>
      <c r="K229" s="337">
        <v>0</v>
      </c>
    </row>
    <row r="230" ht="26.25" customHeight="1" spans="1:11">
      <c r="A230" s="335" t="s">
        <v>470</v>
      </c>
      <c r="B230" s="328" t="s">
        <v>471</v>
      </c>
      <c r="C230" s="336"/>
      <c r="D230" s="336"/>
      <c r="E230" s="336"/>
      <c r="F230" s="337">
        <f t="shared" si="103"/>
        <v>159.14</v>
      </c>
      <c r="G230" s="337">
        <v>159.14</v>
      </c>
      <c r="H230" s="337">
        <v>0</v>
      </c>
      <c r="I230" s="337">
        <v>146.76</v>
      </c>
      <c r="J230" s="337">
        <v>146.76</v>
      </c>
      <c r="K230" s="337">
        <v>0</v>
      </c>
    </row>
    <row r="231" ht="26.25" customHeight="1" spans="1:11">
      <c r="A231" s="327" t="s">
        <v>472</v>
      </c>
      <c r="B231" s="328" t="s">
        <v>473</v>
      </c>
      <c r="C231" s="336">
        <f t="shared" ref="C231:K231" si="104">SUM(C232)</f>
        <v>0</v>
      </c>
      <c r="D231" s="336">
        <f t="shared" si="104"/>
        <v>0</v>
      </c>
      <c r="E231" s="336">
        <f t="shared" si="104"/>
        <v>0</v>
      </c>
      <c r="F231" s="337">
        <f t="shared" si="104"/>
        <v>1870</v>
      </c>
      <c r="G231" s="337">
        <f t="shared" si="104"/>
        <v>1870</v>
      </c>
      <c r="H231" s="337">
        <f t="shared" si="104"/>
        <v>0</v>
      </c>
      <c r="I231" s="337">
        <v>1810</v>
      </c>
      <c r="J231" s="337">
        <v>1810</v>
      </c>
      <c r="K231" s="337">
        <v>0</v>
      </c>
    </row>
    <row r="232" ht="26.25" customHeight="1" spans="1:11">
      <c r="A232" s="335" t="s">
        <v>474</v>
      </c>
      <c r="B232" s="328" t="s">
        <v>475</v>
      </c>
      <c r="C232" s="336"/>
      <c r="D232" s="336"/>
      <c r="E232" s="336"/>
      <c r="F232" s="337">
        <f t="shared" si="103"/>
        <v>1870</v>
      </c>
      <c r="G232" s="337">
        <v>1870</v>
      </c>
      <c r="H232" s="337">
        <v>0</v>
      </c>
      <c r="I232" s="337">
        <v>1810</v>
      </c>
      <c r="J232" s="337">
        <v>1810</v>
      </c>
      <c r="K232" s="337">
        <v>0</v>
      </c>
    </row>
    <row r="233" ht="26.25" customHeight="1" spans="1:11">
      <c r="A233" s="327" t="s">
        <v>476</v>
      </c>
      <c r="B233" s="328" t="s">
        <v>477</v>
      </c>
      <c r="C233" s="336">
        <f t="shared" ref="C233:K233" si="105">SUM(C234:C235)</f>
        <v>0</v>
      </c>
      <c r="D233" s="336">
        <f t="shared" si="105"/>
        <v>0</v>
      </c>
      <c r="E233" s="336">
        <f t="shared" si="105"/>
        <v>0</v>
      </c>
      <c r="F233" s="337">
        <f t="shared" si="105"/>
        <v>985</v>
      </c>
      <c r="G233" s="337">
        <f t="shared" si="105"/>
        <v>985</v>
      </c>
      <c r="H233" s="337">
        <f t="shared" si="105"/>
        <v>0</v>
      </c>
      <c r="I233" s="337">
        <v>341.02</v>
      </c>
      <c r="J233" s="337">
        <v>341.02</v>
      </c>
      <c r="K233" s="337">
        <v>0</v>
      </c>
    </row>
    <row r="234" ht="26.25" customHeight="1" spans="1:11">
      <c r="A234" s="335" t="s">
        <v>478</v>
      </c>
      <c r="B234" s="328" t="s">
        <v>479</v>
      </c>
      <c r="C234" s="336"/>
      <c r="D234" s="336"/>
      <c r="E234" s="336"/>
      <c r="F234" s="337">
        <f t="shared" ref="F234:F238" si="106">SUM(G234:H234)</f>
        <v>970</v>
      </c>
      <c r="G234" s="337">
        <v>970</v>
      </c>
      <c r="H234" s="337">
        <v>0</v>
      </c>
      <c r="I234" s="337">
        <v>328</v>
      </c>
      <c r="J234" s="337">
        <v>328</v>
      </c>
      <c r="K234" s="337">
        <v>0</v>
      </c>
    </row>
    <row r="235" ht="26.25" customHeight="1" spans="1:11">
      <c r="A235" s="335" t="s">
        <v>480</v>
      </c>
      <c r="B235" s="328" t="s">
        <v>481</v>
      </c>
      <c r="C235" s="336"/>
      <c r="D235" s="336"/>
      <c r="E235" s="336"/>
      <c r="F235" s="337">
        <f t="shared" si="106"/>
        <v>15</v>
      </c>
      <c r="G235" s="337">
        <v>15</v>
      </c>
      <c r="H235" s="337">
        <v>0</v>
      </c>
      <c r="I235" s="337">
        <v>13.02</v>
      </c>
      <c r="J235" s="337">
        <v>13.02</v>
      </c>
      <c r="K235" s="337">
        <v>0</v>
      </c>
    </row>
    <row r="236" ht="26.25" customHeight="1" spans="1:11">
      <c r="A236" s="327" t="s">
        <v>482</v>
      </c>
      <c r="B236" s="328" t="s">
        <v>483</v>
      </c>
      <c r="C236" s="336">
        <f t="shared" ref="C236:K236" si="107">SUM(C237:C238)</f>
        <v>0</v>
      </c>
      <c r="D236" s="336">
        <f t="shared" si="107"/>
        <v>0</v>
      </c>
      <c r="E236" s="336">
        <f t="shared" si="107"/>
        <v>0</v>
      </c>
      <c r="F236" s="337">
        <f t="shared" si="107"/>
        <v>23</v>
      </c>
      <c r="G236" s="337">
        <f t="shared" si="107"/>
        <v>23</v>
      </c>
      <c r="H236" s="337">
        <f t="shared" si="107"/>
        <v>0</v>
      </c>
      <c r="I236" s="337">
        <v>58.66</v>
      </c>
      <c r="J236" s="337">
        <v>58.66</v>
      </c>
      <c r="K236" s="337">
        <v>0</v>
      </c>
    </row>
    <row r="237" ht="26.25" customHeight="1" spans="1:11">
      <c r="A237" s="335" t="s">
        <v>484</v>
      </c>
      <c r="B237" s="328" t="s">
        <v>485</v>
      </c>
      <c r="C237" s="336"/>
      <c r="D237" s="336"/>
      <c r="E237" s="336"/>
      <c r="F237" s="337">
        <f t="shared" si="106"/>
        <v>23</v>
      </c>
      <c r="G237" s="337">
        <v>23</v>
      </c>
      <c r="H237" s="337">
        <v>0</v>
      </c>
      <c r="I237" s="337">
        <v>56.96</v>
      </c>
      <c r="J237" s="337">
        <v>56.96</v>
      </c>
      <c r="K237" s="337">
        <v>0</v>
      </c>
    </row>
    <row r="238" ht="26.25" customHeight="1" spans="1:11">
      <c r="A238" s="335">
        <v>2101499</v>
      </c>
      <c r="B238" s="328" t="s">
        <v>486</v>
      </c>
      <c r="C238" s="336"/>
      <c r="D238" s="336"/>
      <c r="E238" s="336"/>
      <c r="F238" s="337">
        <f t="shared" si="106"/>
        <v>0</v>
      </c>
      <c r="G238" s="337"/>
      <c r="H238" s="337">
        <v>0</v>
      </c>
      <c r="I238" s="337">
        <v>1.7</v>
      </c>
      <c r="J238" s="337">
        <v>1.7</v>
      </c>
      <c r="K238" s="337">
        <v>0</v>
      </c>
    </row>
    <row r="239" ht="26.25" customHeight="1" spans="1:11">
      <c r="A239" s="327" t="s">
        <v>487</v>
      </c>
      <c r="B239" s="328" t="s">
        <v>488</v>
      </c>
      <c r="C239" s="336">
        <f t="shared" ref="C239:K239" si="108">SUM(C240:C242)</f>
        <v>0</v>
      </c>
      <c r="D239" s="336">
        <f t="shared" si="108"/>
        <v>0</v>
      </c>
      <c r="E239" s="336">
        <f t="shared" si="108"/>
        <v>0</v>
      </c>
      <c r="F239" s="337">
        <f t="shared" si="108"/>
        <v>203.065528</v>
      </c>
      <c r="G239" s="337">
        <f t="shared" si="108"/>
        <v>203.065528</v>
      </c>
      <c r="H239" s="337">
        <f t="shared" si="108"/>
        <v>0</v>
      </c>
      <c r="I239" s="337">
        <v>202.065528</v>
      </c>
      <c r="J239" s="337">
        <v>202.065528</v>
      </c>
      <c r="K239" s="337">
        <v>0</v>
      </c>
    </row>
    <row r="240" ht="26.25" customHeight="1" spans="1:11">
      <c r="A240" s="335" t="s">
        <v>489</v>
      </c>
      <c r="B240" s="328" t="s">
        <v>198</v>
      </c>
      <c r="C240" s="336"/>
      <c r="D240" s="336"/>
      <c r="E240" s="336"/>
      <c r="F240" s="337">
        <f t="shared" ref="F240:F242" si="109">SUM(G240:H240)</f>
        <v>135.365528</v>
      </c>
      <c r="G240" s="337">
        <v>135.365528</v>
      </c>
      <c r="H240" s="337">
        <v>0</v>
      </c>
      <c r="I240" s="337">
        <v>135.365528</v>
      </c>
      <c r="J240" s="337">
        <v>135.365528</v>
      </c>
      <c r="K240" s="337">
        <v>0</v>
      </c>
    </row>
    <row r="241" ht="26.25" customHeight="1" spans="1:11">
      <c r="A241" s="335" t="s">
        <v>490</v>
      </c>
      <c r="B241" s="328" t="s">
        <v>194</v>
      </c>
      <c r="C241" s="336"/>
      <c r="D241" s="336"/>
      <c r="E241" s="336"/>
      <c r="F241" s="337">
        <f t="shared" si="109"/>
        <v>16</v>
      </c>
      <c r="G241" s="337">
        <v>16</v>
      </c>
      <c r="H241" s="337">
        <v>0</v>
      </c>
      <c r="I241" s="337">
        <v>15</v>
      </c>
      <c r="J241" s="337">
        <v>15</v>
      </c>
      <c r="K241" s="337">
        <v>0</v>
      </c>
    </row>
    <row r="242" ht="26.25" customHeight="1" spans="1:11">
      <c r="A242" s="335" t="s">
        <v>491</v>
      </c>
      <c r="B242" s="328" t="s">
        <v>492</v>
      </c>
      <c r="C242" s="336"/>
      <c r="D242" s="336"/>
      <c r="E242" s="336"/>
      <c r="F242" s="337">
        <f t="shared" si="109"/>
        <v>51.7</v>
      </c>
      <c r="G242" s="337">
        <v>51.7</v>
      </c>
      <c r="H242" s="337">
        <v>0</v>
      </c>
      <c r="I242" s="337">
        <v>51.7</v>
      </c>
      <c r="J242" s="337">
        <v>51.7</v>
      </c>
      <c r="K242" s="337">
        <v>0</v>
      </c>
    </row>
    <row r="243" ht="26.25" customHeight="1" spans="1:11">
      <c r="A243" s="327" t="s">
        <v>493</v>
      </c>
      <c r="B243" s="328" t="s">
        <v>494</v>
      </c>
      <c r="C243" s="329">
        <v>4205</v>
      </c>
      <c r="D243" s="329">
        <v>3902</v>
      </c>
      <c r="E243" s="329">
        <v>303</v>
      </c>
      <c r="F243" s="330">
        <f t="shared" ref="F243:K243" si="110">F244+F247+F249+F252+F254+F256</f>
        <v>3692.993847</v>
      </c>
      <c r="G243" s="330">
        <f t="shared" si="110"/>
        <v>3692.993847</v>
      </c>
      <c r="H243" s="330">
        <f t="shared" si="110"/>
        <v>0</v>
      </c>
      <c r="I243" s="330">
        <v>18110.339747</v>
      </c>
      <c r="J243" s="330">
        <v>18110.339747</v>
      </c>
      <c r="K243" s="330">
        <v>0</v>
      </c>
    </row>
    <row r="244" ht="26.25" customHeight="1" spans="1:11">
      <c r="A244" s="327" t="s">
        <v>495</v>
      </c>
      <c r="B244" s="328" t="s">
        <v>496</v>
      </c>
      <c r="C244" s="329">
        <f t="shared" ref="C244:K244" si="111">SUM(C245:C246)</f>
        <v>0</v>
      </c>
      <c r="D244" s="329">
        <f t="shared" si="111"/>
        <v>0</v>
      </c>
      <c r="E244" s="329">
        <f t="shared" si="111"/>
        <v>0</v>
      </c>
      <c r="F244" s="330">
        <f t="shared" si="111"/>
        <v>413.313847</v>
      </c>
      <c r="G244" s="330">
        <f t="shared" si="111"/>
        <v>413.313847</v>
      </c>
      <c r="H244" s="330">
        <f t="shared" si="111"/>
        <v>0</v>
      </c>
      <c r="I244" s="330">
        <v>410.713847</v>
      </c>
      <c r="J244" s="330">
        <v>410.713847</v>
      </c>
      <c r="K244" s="330">
        <v>0</v>
      </c>
    </row>
    <row r="245" ht="26.25" customHeight="1" spans="1:11">
      <c r="A245" s="335" t="s">
        <v>497</v>
      </c>
      <c r="B245" s="328" t="s">
        <v>498</v>
      </c>
      <c r="C245" s="336"/>
      <c r="D245" s="336"/>
      <c r="E245" s="336"/>
      <c r="F245" s="337">
        <f t="shared" ref="F245:F248" si="112">SUM(G245:H245)</f>
        <v>346.493847</v>
      </c>
      <c r="G245" s="337">
        <v>346.493847</v>
      </c>
      <c r="H245" s="337">
        <v>0</v>
      </c>
      <c r="I245" s="337">
        <v>346.493847</v>
      </c>
      <c r="J245" s="337">
        <v>346.493847</v>
      </c>
      <c r="K245" s="337">
        <v>0</v>
      </c>
    </row>
    <row r="246" ht="26.25" customHeight="1" spans="1:11">
      <c r="A246" s="335" t="s">
        <v>499</v>
      </c>
      <c r="B246" s="328" t="s">
        <v>500</v>
      </c>
      <c r="C246" s="336"/>
      <c r="D246" s="336"/>
      <c r="E246" s="336"/>
      <c r="F246" s="337">
        <f t="shared" si="112"/>
        <v>66.82</v>
      </c>
      <c r="G246" s="337">
        <v>66.82</v>
      </c>
      <c r="H246" s="337">
        <v>0</v>
      </c>
      <c r="I246" s="337">
        <v>64.22</v>
      </c>
      <c r="J246" s="337">
        <v>64.22</v>
      </c>
      <c r="K246" s="337">
        <v>0</v>
      </c>
    </row>
    <row r="247" ht="26.25" customHeight="1" spans="1:11">
      <c r="A247" s="327" t="s">
        <v>501</v>
      </c>
      <c r="B247" s="328" t="s">
        <v>502</v>
      </c>
      <c r="C247" s="336">
        <f t="shared" ref="C247:K247" si="113">SUM(C248)</f>
        <v>0</v>
      </c>
      <c r="D247" s="336">
        <f t="shared" si="113"/>
        <v>0</v>
      </c>
      <c r="E247" s="336">
        <f t="shared" si="113"/>
        <v>0</v>
      </c>
      <c r="F247" s="337">
        <f t="shared" si="113"/>
        <v>173</v>
      </c>
      <c r="G247" s="337">
        <f t="shared" si="113"/>
        <v>173</v>
      </c>
      <c r="H247" s="337">
        <f t="shared" si="113"/>
        <v>0</v>
      </c>
      <c r="I247" s="337">
        <v>202.27</v>
      </c>
      <c r="J247" s="337">
        <v>202.27</v>
      </c>
      <c r="K247" s="337">
        <v>0</v>
      </c>
    </row>
    <row r="248" ht="26.25" customHeight="1" spans="1:11">
      <c r="A248" s="335" t="s">
        <v>503</v>
      </c>
      <c r="B248" s="328" t="s">
        <v>504</v>
      </c>
      <c r="C248" s="336"/>
      <c r="D248" s="336"/>
      <c r="E248" s="336"/>
      <c r="F248" s="337">
        <f t="shared" si="112"/>
        <v>173</v>
      </c>
      <c r="G248" s="337">
        <v>173</v>
      </c>
      <c r="H248" s="337">
        <v>0</v>
      </c>
      <c r="I248" s="337">
        <v>202.27</v>
      </c>
      <c r="J248" s="337">
        <v>202.27</v>
      </c>
      <c r="K248" s="337">
        <v>0</v>
      </c>
    </row>
    <row r="249" ht="26.25" customHeight="1" spans="1:11">
      <c r="A249" s="327" t="s">
        <v>505</v>
      </c>
      <c r="B249" s="328" t="s">
        <v>506</v>
      </c>
      <c r="C249" s="336">
        <f t="shared" ref="C249:K249" si="114">SUM(C250:C251)</f>
        <v>0</v>
      </c>
      <c r="D249" s="336">
        <f t="shared" si="114"/>
        <v>0</v>
      </c>
      <c r="E249" s="336">
        <f t="shared" si="114"/>
        <v>0</v>
      </c>
      <c r="F249" s="337">
        <f t="shared" si="114"/>
        <v>2418</v>
      </c>
      <c r="G249" s="337">
        <f t="shared" si="114"/>
        <v>2418</v>
      </c>
      <c r="H249" s="337">
        <f t="shared" si="114"/>
        <v>0</v>
      </c>
      <c r="I249" s="337">
        <v>16938.6706</v>
      </c>
      <c r="J249" s="337">
        <v>16938.6706</v>
      </c>
      <c r="K249" s="337">
        <v>0</v>
      </c>
    </row>
    <row r="250" ht="26.25" customHeight="1" spans="1:11">
      <c r="A250" s="335" t="s">
        <v>507</v>
      </c>
      <c r="B250" s="328" t="s">
        <v>508</v>
      </c>
      <c r="C250" s="336"/>
      <c r="D250" s="336"/>
      <c r="E250" s="336"/>
      <c r="F250" s="337">
        <f t="shared" ref="F250:F253" si="115">SUM(G250:H250)</f>
        <v>2389</v>
      </c>
      <c r="G250" s="337">
        <v>2389</v>
      </c>
      <c r="H250" s="337">
        <v>0</v>
      </c>
      <c r="I250" s="337">
        <v>15409.6706</v>
      </c>
      <c r="J250" s="337">
        <v>15409.6706</v>
      </c>
      <c r="K250" s="337">
        <v>0</v>
      </c>
    </row>
    <row r="251" ht="26.25" customHeight="1" spans="1:11">
      <c r="A251" s="335" t="s">
        <v>509</v>
      </c>
      <c r="B251" s="328" t="s">
        <v>510</v>
      </c>
      <c r="C251" s="336"/>
      <c r="D251" s="336"/>
      <c r="E251" s="336"/>
      <c r="F251" s="337">
        <f t="shared" si="115"/>
        <v>29</v>
      </c>
      <c r="G251" s="337">
        <v>29</v>
      </c>
      <c r="H251" s="337">
        <v>0</v>
      </c>
      <c r="I251" s="337">
        <v>1529</v>
      </c>
      <c r="J251" s="337">
        <v>1529</v>
      </c>
      <c r="K251" s="337">
        <v>0</v>
      </c>
    </row>
    <row r="252" ht="26.25" customHeight="1" spans="1:11">
      <c r="A252" s="327" t="s">
        <v>511</v>
      </c>
      <c r="B252" s="328" t="s">
        <v>512</v>
      </c>
      <c r="C252" s="336">
        <f t="shared" ref="C252:C256" si="116">SUM(C253)</f>
        <v>0</v>
      </c>
      <c r="D252" s="336">
        <f t="shared" ref="D252:D256" si="117">SUM(D253)</f>
        <v>0</v>
      </c>
      <c r="E252" s="336">
        <f t="shared" ref="E252:E256" si="118">SUM(E253)</f>
        <v>0</v>
      </c>
      <c r="F252" s="337">
        <f t="shared" ref="F252:K252" si="119">SUM(F253)</f>
        <v>0</v>
      </c>
      <c r="G252" s="337">
        <f t="shared" si="119"/>
        <v>0</v>
      </c>
      <c r="H252" s="337">
        <f t="shared" si="119"/>
        <v>0</v>
      </c>
      <c r="I252" s="337">
        <v>0</v>
      </c>
      <c r="J252" s="337">
        <v>0</v>
      </c>
      <c r="K252" s="337">
        <v>0</v>
      </c>
    </row>
    <row r="253" ht="26.25" customHeight="1" spans="1:11">
      <c r="A253" s="335" t="s">
        <v>513</v>
      </c>
      <c r="B253" s="328" t="s">
        <v>514</v>
      </c>
      <c r="C253" s="336"/>
      <c r="D253" s="336"/>
      <c r="E253" s="336"/>
      <c r="F253" s="337">
        <f t="shared" si="115"/>
        <v>0</v>
      </c>
      <c r="G253" s="337">
        <v>0</v>
      </c>
      <c r="H253" s="337">
        <v>0</v>
      </c>
      <c r="I253" s="337">
        <v>0</v>
      </c>
      <c r="J253" s="337">
        <v>0</v>
      </c>
      <c r="K253" s="337">
        <v>0</v>
      </c>
    </row>
    <row r="254" ht="26.25" customHeight="1" spans="1:11">
      <c r="A254" s="327" t="s">
        <v>515</v>
      </c>
      <c r="B254" s="328" t="s">
        <v>516</v>
      </c>
      <c r="C254" s="336">
        <f t="shared" si="116"/>
        <v>0</v>
      </c>
      <c r="D254" s="336">
        <f t="shared" si="117"/>
        <v>0</v>
      </c>
      <c r="E254" s="336">
        <f t="shared" si="118"/>
        <v>0</v>
      </c>
      <c r="F254" s="337">
        <f t="shared" ref="F254:K254" si="120">SUM(F255)</f>
        <v>0</v>
      </c>
      <c r="G254" s="337">
        <f t="shared" si="120"/>
        <v>0</v>
      </c>
      <c r="H254" s="337">
        <f t="shared" si="120"/>
        <v>0</v>
      </c>
      <c r="I254" s="337">
        <v>0</v>
      </c>
      <c r="J254" s="337">
        <v>0</v>
      </c>
      <c r="K254" s="337">
        <v>0</v>
      </c>
    </row>
    <row r="255" ht="26.25" customHeight="1" spans="1:11">
      <c r="A255" s="335" t="s">
        <v>517</v>
      </c>
      <c r="B255" s="328" t="s">
        <v>518</v>
      </c>
      <c r="C255" s="336"/>
      <c r="D255" s="336"/>
      <c r="E255" s="336"/>
      <c r="F255" s="337">
        <f t="shared" ref="F255:F263" si="121">SUM(G255:H255)</f>
        <v>0</v>
      </c>
      <c r="G255" s="337">
        <v>0</v>
      </c>
      <c r="H255" s="337">
        <v>0</v>
      </c>
      <c r="I255" s="337">
        <v>0</v>
      </c>
      <c r="J255" s="337">
        <v>0</v>
      </c>
      <c r="K255" s="337">
        <v>0</v>
      </c>
    </row>
    <row r="256" ht="26.25" customHeight="1" spans="1:11">
      <c r="A256" s="327" t="s">
        <v>519</v>
      </c>
      <c r="B256" s="328" t="s">
        <v>520</v>
      </c>
      <c r="C256" s="336">
        <f t="shared" si="116"/>
        <v>0</v>
      </c>
      <c r="D256" s="336">
        <f t="shared" si="117"/>
        <v>0</v>
      </c>
      <c r="E256" s="336">
        <f t="shared" si="118"/>
        <v>0</v>
      </c>
      <c r="F256" s="337">
        <f t="shared" ref="F256:K256" si="122">SUM(F257)</f>
        <v>688.68</v>
      </c>
      <c r="G256" s="337">
        <f t="shared" si="122"/>
        <v>688.68</v>
      </c>
      <c r="H256" s="337">
        <f t="shared" si="122"/>
        <v>0</v>
      </c>
      <c r="I256" s="337">
        <v>558.6853</v>
      </c>
      <c r="J256" s="337">
        <v>558.6853</v>
      </c>
      <c r="K256" s="337">
        <v>0</v>
      </c>
    </row>
    <row r="257" ht="26.25" customHeight="1" spans="1:11">
      <c r="A257" s="335" t="s">
        <v>521</v>
      </c>
      <c r="B257" s="328" t="s">
        <v>522</v>
      </c>
      <c r="C257" s="336"/>
      <c r="D257" s="336"/>
      <c r="E257" s="336"/>
      <c r="F257" s="337">
        <f t="shared" si="121"/>
        <v>688.68</v>
      </c>
      <c r="G257" s="337">
        <v>688.68</v>
      </c>
      <c r="H257" s="337">
        <v>0</v>
      </c>
      <c r="I257" s="337">
        <v>558.6853</v>
      </c>
      <c r="J257" s="337">
        <v>558.6853</v>
      </c>
      <c r="K257" s="337">
        <v>0</v>
      </c>
    </row>
    <row r="258" ht="26.25" customHeight="1" spans="1:11">
      <c r="A258" s="327" t="s">
        <v>523</v>
      </c>
      <c r="B258" s="328" t="s">
        <v>524</v>
      </c>
      <c r="C258" s="329">
        <v>21627</v>
      </c>
      <c r="D258" s="329">
        <v>14566</v>
      </c>
      <c r="E258" s="329">
        <v>7061</v>
      </c>
      <c r="F258" s="330">
        <f t="shared" ref="F258:K258" si="123">F259+F264+F266+F269+F271</f>
        <v>32118.970862</v>
      </c>
      <c r="G258" s="330">
        <f t="shared" si="123"/>
        <v>28987.170862</v>
      </c>
      <c r="H258" s="330">
        <f t="shared" si="123"/>
        <v>3131.8</v>
      </c>
      <c r="I258" s="330">
        <v>36231.370162</v>
      </c>
      <c r="J258" s="330">
        <v>28684.770162</v>
      </c>
      <c r="K258" s="330">
        <v>7546.6</v>
      </c>
    </row>
    <row r="259" ht="26.25" customHeight="1" spans="1:11">
      <c r="A259" s="327" t="s">
        <v>525</v>
      </c>
      <c r="B259" s="328" t="s">
        <v>526</v>
      </c>
      <c r="C259" s="329">
        <f t="shared" ref="C259:K259" si="124">SUM(C260:C263)</f>
        <v>0</v>
      </c>
      <c r="D259" s="329">
        <f t="shared" si="124"/>
        <v>0</v>
      </c>
      <c r="E259" s="329">
        <f t="shared" si="124"/>
        <v>0</v>
      </c>
      <c r="F259" s="330">
        <f t="shared" si="124"/>
        <v>3194.910862</v>
      </c>
      <c r="G259" s="330">
        <f t="shared" si="124"/>
        <v>2698.910862</v>
      </c>
      <c r="H259" s="330">
        <f t="shared" si="124"/>
        <v>496</v>
      </c>
      <c r="I259" s="330">
        <v>3668.780162</v>
      </c>
      <c r="J259" s="330">
        <v>3172.780162</v>
      </c>
      <c r="K259" s="330">
        <v>496</v>
      </c>
    </row>
    <row r="260" ht="26.25" customHeight="1" spans="1:11">
      <c r="A260" s="335" t="s">
        <v>527</v>
      </c>
      <c r="B260" s="328" t="s">
        <v>528</v>
      </c>
      <c r="C260" s="336"/>
      <c r="D260" s="336"/>
      <c r="E260" s="336"/>
      <c r="F260" s="337">
        <f t="shared" si="121"/>
        <v>956.30087</v>
      </c>
      <c r="G260" s="337">
        <v>956.30087</v>
      </c>
      <c r="H260" s="337">
        <v>0</v>
      </c>
      <c r="I260" s="337">
        <v>1356.390862</v>
      </c>
      <c r="J260" s="337">
        <v>1212.890862</v>
      </c>
      <c r="K260" s="337">
        <v>143.5</v>
      </c>
    </row>
    <row r="261" ht="26.25" customHeight="1" spans="1:11">
      <c r="A261" s="335" t="s">
        <v>529</v>
      </c>
      <c r="B261" s="328" t="s">
        <v>530</v>
      </c>
      <c r="C261" s="336"/>
      <c r="D261" s="336"/>
      <c r="E261" s="336"/>
      <c r="F261" s="337">
        <f t="shared" si="121"/>
        <v>112.4</v>
      </c>
      <c r="G261" s="337">
        <v>112.4</v>
      </c>
      <c r="H261" s="337">
        <v>0</v>
      </c>
      <c r="I261" s="337">
        <v>268.59</v>
      </c>
      <c r="J261" s="337">
        <v>268.59</v>
      </c>
      <c r="K261" s="337">
        <v>0</v>
      </c>
    </row>
    <row r="262" ht="26.25" customHeight="1" spans="1:11">
      <c r="A262" s="335" t="s">
        <v>531</v>
      </c>
      <c r="B262" s="328" t="s">
        <v>532</v>
      </c>
      <c r="C262" s="336"/>
      <c r="D262" s="336"/>
      <c r="E262" s="336"/>
      <c r="F262" s="337">
        <f t="shared" si="121"/>
        <v>2126.209992</v>
      </c>
      <c r="G262" s="337">
        <v>1630.209992</v>
      </c>
      <c r="H262" s="337">
        <v>496</v>
      </c>
      <c r="I262" s="337">
        <v>2043.7993</v>
      </c>
      <c r="J262" s="337">
        <v>1691.2993</v>
      </c>
      <c r="K262" s="337">
        <v>352.5</v>
      </c>
    </row>
    <row r="263" ht="26.25" customHeight="1" spans="1:11">
      <c r="A263" s="335" t="s">
        <v>533</v>
      </c>
      <c r="B263" s="328" t="s">
        <v>534</v>
      </c>
      <c r="C263" s="336"/>
      <c r="D263" s="336"/>
      <c r="E263" s="336"/>
      <c r="F263" s="337">
        <f t="shared" si="121"/>
        <v>0</v>
      </c>
      <c r="G263" s="337">
        <v>0</v>
      </c>
      <c r="H263" s="337">
        <v>0</v>
      </c>
      <c r="I263" s="337">
        <v>0</v>
      </c>
      <c r="J263" s="337">
        <v>0</v>
      </c>
      <c r="K263" s="337">
        <v>0</v>
      </c>
    </row>
    <row r="264" ht="26.25" customHeight="1" spans="1:11">
      <c r="A264" s="327" t="s">
        <v>535</v>
      </c>
      <c r="B264" s="328" t="s">
        <v>536</v>
      </c>
      <c r="C264" s="336">
        <f t="shared" ref="C264:K264" si="125">SUM(C265)</f>
        <v>0</v>
      </c>
      <c r="D264" s="336">
        <f t="shared" si="125"/>
        <v>0</v>
      </c>
      <c r="E264" s="336">
        <f t="shared" si="125"/>
        <v>0</v>
      </c>
      <c r="F264" s="337">
        <f t="shared" si="125"/>
        <v>47</v>
      </c>
      <c r="G264" s="337">
        <f t="shared" si="125"/>
        <v>47</v>
      </c>
      <c r="H264" s="337">
        <f t="shared" si="125"/>
        <v>0</v>
      </c>
      <c r="I264" s="337">
        <v>39.63</v>
      </c>
      <c r="J264" s="337">
        <v>39.63</v>
      </c>
      <c r="K264" s="337">
        <v>0</v>
      </c>
    </row>
    <row r="265" ht="26.25" customHeight="1" spans="1:11">
      <c r="A265" s="335" t="s">
        <v>537</v>
      </c>
      <c r="B265" s="328" t="s">
        <v>538</v>
      </c>
      <c r="C265" s="336"/>
      <c r="D265" s="336"/>
      <c r="E265" s="336"/>
      <c r="F265" s="337">
        <f t="shared" ref="F265:F268" si="126">SUM(G265:H265)</f>
        <v>47</v>
      </c>
      <c r="G265" s="337">
        <v>47</v>
      </c>
      <c r="H265" s="337">
        <v>0</v>
      </c>
      <c r="I265" s="337">
        <v>39.63</v>
      </c>
      <c r="J265" s="337">
        <v>39.63</v>
      </c>
      <c r="K265" s="337">
        <v>0</v>
      </c>
    </row>
    <row r="266" customFormat="1" ht="26.25" customHeight="1" spans="1:11">
      <c r="A266" s="327" t="s">
        <v>539</v>
      </c>
      <c r="B266" s="328" t="s">
        <v>540</v>
      </c>
      <c r="C266" s="336">
        <f t="shared" ref="C266:K266" si="127">SUM(C267:C268)</f>
        <v>0</v>
      </c>
      <c r="D266" s="336">
        <f t="shared" si="127"/>
        <v>0</v>
      </c>
      <c r="E266" s="336">
        <f t="shared" si="127"/>
        <v>0</v>
      </c>
      <c r="F266" s="337">
        <f t="shared" si="127"/>
        <v>21905</v>
      </c>
      <c r="G266" s="337">
        <f t="shared" si="127"/>
        <v>21550</v>
      </c>
      <c r="H266" s="337">
        <f t="shared" si="127"/>
        <v>355</v>
      </c>
      <c r="I266" s="337">
        <v>24718</v>
      </c>
      <c r="J266" s="337">
        <v>20848</v>
      </c>
      <c r="K266" s="337">
        <v>3870</v>
      </c>
    </row>
    <row r="267" s="54" customFormat="1" ht="26.25" customHeight="1" spans="1:11">
      <c r="A267" s="341" t="s">
        <v>541</v>
      </c>
      <c r="B267" s="328" t="s">
        <v>542</v>
      </c>
      <c r="C267" s="398"/>
      <c r="D267" s="336"/>
      <c r="E267" s="336"/>
      <c r="F267" s="337">
        <f t="shared" si="126"/>
        <v>0</v>
      </c>
      <c r="G267" s="337">
        <v>0</v>
      </c>
      <c r="H267" s="337">
        <v>0</v>
      </c>
      <c r="I267" s="399">
        <v>0</v>
      </c>
      <c r="J267" s="337">
        <v>0</v>
      </c>
      <c r="K267" s="337">
        <v>0</v>
      </c>
    </row>
    <row r="268" ht="26.25" customHeight="1" spans="1:11">
      <c r="A268" s="335" t="s">
        <v>543</v>
      </c>
      <c r="B268" s="328" t="s">
        <v>544</v>
      </c>
      <c r="C268" s="336"/>
      <c r="D268" s="336"/>
      <c r="E268" s="336"/>
      <c r="F268" s="337">
        <f t="shared" si="126"/>
        <v>21905</v>
      </c>
      <c r="G268" s="337">
        <v>21550</v>
      </c>
      <c r="H268" s="337">
        <v>355</v>
      </c>
      <c r="I268" s="337">
        <v>24718</v>
      </c>
      <c r="J268" s="337">
        <v>20848</v>
      </c>
      <c r="K268" s="337">
        <v>3870</v>
      </c>
    </row>
    <row r="269" ht="26.25" customHeight="1" spans="1:11">
      <c r="A269" s="327" t="s">
        <v>545</v>
      </c>
      <c r="B269" s="328" t="s">
        <v>546</v>
      </c>
      <c r="C269" s="336">
        <f t="shared" ref="C269:K269" si="128">SUM(C270)</f>
        <v>0</v>
      </c>
      <c r="D269" s="336">
        <f t="shared" si="128"/>
        <v>0</v>
      </c>
      <c r="E269" s="336">
        <f t="shared" si="128"/>
        <v>0</v>
      </c>
      <c r="F269" s="337">
        <f t="shared" si="128"/>
        <v>6972.06</v>
      </c>
      <c r="G269" s="337">
        <f t="shared" si="128"/>
        <v>4691.26</v>
      </c>
      <c r="H269" s="337">
        <f t="shared" si="128"/>
        <v>2280.8</v>
      </c>
      <c r="I269" s="337">
        <v>7676.96</v>
      </c>
      <c r="J269" s="337">
        <v>4496.36</v>
      </c>
      <c r="K269" s="337">
        <v>3180.6</v>
      </c>
    </row>
    <row r="270" ht="26.25" customHeight="1" spans="1:11">
      <c r="A270" s="335" t="s">
        <v>547</v>
      </c>
      <c r="B270" s="328" t="s">
        <v>548</v>
      </c>
      <c r="C270" s="336"/>
      <c r="D270" s="336"/>
      <c r="E270" s="336"/>
      <c r="F270" s="337">
        <f t="shared" ref="F270:F283" si="129">SUM(G270:H270)</f>
        <v>6972.06</v>
      </c>
      <c r="G270" s="337">
        <v>4691.26</v>
      </c>
      <c r="H270" s="337">
        <v>2280.8</v>
      </c>
      <c r="I270" s="337">
        <v>7676.96</v>
      </c>
      <c r="J270" s="337">
        <v>4496.36</v>
      </c>
      <c r="K270" s="337">
        <v>3180.6</v>
      </c>
    </row>
    <row r="271" ht="26.25" customHeight="1" spans="1:11">
      <c r="A271" s="327" t="s">
        <v>549</v>
      </c>
      <c r="B271" s="328" t="s">
        <v>550</v>
      </c>
      <c r="C271" s="336">
        <f t="shared" ref="C271:K271" si="130">SUM(C272)</f>
        <v>0</v>
      </c>
      <c r="D271" s="336">
        <f t="shared" si="130"/>
        <v>0</v>
      </c>
      <c r="E271" s="336">
        <f t="shared" si="130"/>
        <v>0</v>
      </c>
      <c r="F271" s="337">
        <f t="shared" si="130"/>
        <v>0</v>
      </c>
      <c r="G271" s="337">
        <f t="shared" si="130"/>
        <v>0</v>
      </c>
      <c r="H271" s="337">
        <f t="shared" si="130"/>
        <v>0</v>
      </c>
      <c r="I271" s="337">
        <v>128</v>
      </c>
      <c r="J271" s="337">
        <v>128</v>
      </c>
      <c r="K271" s="337">
        <v>0</v>
      </c>
    </row>
    <row r="272" ht="26.25" customHeight="1" spans="1:11">
      <c r="A272" s="335" t="s">
        <v>551</v>
      </c>
      <c r="B272" s="328" t="s">
        <v>552</v>
      </c>
      <c r="C272" s="336"/>
      <c r="D272" s="336"/>
      <c r="E272" s="336"/>
      <c r="F272" s="337">
        <f t="shared" si="129"/>
        <v>0</v>
      </c>
      <c r="G272" s="337">
        <v>0</v>
      </c>
      <c r="H272" s="337">
        <v>0</v>
      </c>
      <c r="I272" s="337">
        <v>128</v>
      </c>
      <c r="J272" s="337">
        <v>128</v>
      </c>
      <c r="K272" s="337">
        <v>0</v>
      </c>
    </row>
    <row r="273" ht="26.25" customHeight="1" spans="1:11">
      <c r="A273" s="327" t="s">
        <v>553</v>
      </c>
      <c r="B273" s="328" t="s">
        <v>554</v>
      </c>
      <c r="C273" s="329">
        <v>12467</v>
      </c>
      <c r="D273" s="329">
        <v>12401</v>
      </c>
      <c r="E273" s="329">
        <v>66</v>
      </c>
      <c r="F273" s="330">
        <f t="shared" ref="F273:K273" si="131">F274+F284+F292+F300+F303+F308+F310</f>
        <v>8631.275224</v>
      </c>
      <c r="G273" s="330">
        <f t="shared" si="131"/>
        <v>8631.275224</v>
      </c>
      <c r="H273" s="330">
        <f t="shared" si="131"/>
        <v>0</v>
      </c>
      <c r="I273" s="330">
        <v>12393.235224</v>
      </c>
      <c r="J273" s="330">
        <v>12386.485224</v>
      </c>
      <c r="K273" s="330">
        <v>6.75</v>
      </c>
    </row>
    <row r="274" ht="26.25" customHeight="1" spans="1:11">
      <c r="A274" s="327" t="s">
        <v>555</v>
      </c>
      <c r="B274" s="328" t="s">
        <v>556</v>
      </c>
      <c r="C274" s="329">
        <f t="shared" ref="C274:K274" si="132">SUM(C275:C283)</f>
        <v>0</v>
      </c>
      <c r="D274" s="329">
        <f t="shared" si="132"/>
        <v>0</v>
      </c>
      <c r="E274" s="329">
        <f t="shared" si="132"/>
        <v>0</v>
      </c>
      <c r="F274" s="330">
        <f t="shared" si="132"/>
        <v>1231.368824</v>
      </c>
      <c r="G274" s="330">
        <f t="shared" si="132"/>
        <v>1231.368824</v>
      </c>
      <c r="H274" s="330">
        <f t="shared" si="132"/>
        <v>0</v>
      </c>
      <c r="I274" s="330">
        <v>2158.858824</v>
      </c>
      <c r="J274" s="330">
        <v>2158.858824</v>
      </c>
      <c r="K274" s="330">
        <v>0</v>
      </c>
    </row>
    <row r="275" ht="26.25" customHeight="1" spans="1:11">
      <c r="A275" s="335" t="s">
        <v>557</v>
      </c>
      <c r="B275" s="328" t="s">
        <v>558</v>
      </c>
      <c r="C275" s="336"/>
      <c r="D275" s="336"/>
      <c r="E275" s="336"/>
      <c r="F275" s="337">
        <f t="shared" si="129"/>
        <v>356.978824</v>
      </c>
      <c r="G275" s="337">
        <v>356.978824</v>
      </c>
      <c r="H275" s="337">
        <v>0</v>
      </c>
      <c r="I275" s="337">
        <v>356.978824</v>
      </c>
      <c r="J275" s="337">
        <v>356.978824</v>
      </c>
      <c r="K275" s="337">
        <v>0</v>
      </c>
    </row>
    <row r="276" ht="26.25" customHeight="1" spans="1:11">
      <c r="A276" s="335" t="s">
        <v>559</v>
      </c>
      <c r="B276" s="328" t="s">
        <v>560</v>
      </c>
      <c r="C276" s="336"/>
      <c r="D276" s="336"/>
      <c r="E276" s="336"/>
      <c r="F276" s="337">
        <f t="shared" si="129"/>
        <v>192</v>
      </c>
      <c r="G276" s="337">
        <v>192</v>
      </c>
      <c r="H276" s="337">
        <v>0</v>
      </c>
      <c r="I276" s="337">
        <v>192</v>
      </c>
      <c r="J276" s="337">
        <v>192</v>
      </c>
      <c r="K276" s="337">
        <v>0</v>
      </c>
    </row>
    <row r="277" ht="26.25" customHeight="1" spans="1:11">
      <c r="A277" s="335" t="s">
        <v>561</v>
      </c>
      <c r="B277" s="328" t="s">
        <v>562</v>
      </c>
      <c r="C277" s="336"/>
      <c r="D277" s="336"/>
      <c r="E277" s="336"/>
      <c r="F277" s="337">
        <f t="shared" si="129"/>
        <v>50</v>
      </c>
      <c r="G277" s="337">
        <v>50</v>
      </c>
      <c r="H277" s="337">
        <v>0</v>
      </c>
      <c r="I277" s="337">
        <v>50</v>
      </c>
      <c r="J277" s="337">
        <v>50</v>
      </c>
      <c r="K277" s="337">
        <v>0</v>
      </c>
    </row>
    <row r="278" ht="26.25" customHeight="1" spans="1:11">
      <c r="A278" s="335" t="s">
        <v>563</v>
      </c>
      <c r="B278" s="328" t="s">
        <v>564</v>
      </c>
      <c r="C278" s="336"/>
      <c r="D278" s="336"/>
      <c r="E278" s="336"/>
      <c r="F278" s="337">
        <f t="shared" si="129"/>
        <v>0</v>
      </c>
      <c r="G278" s="337">
        <v>0</v>
      </c>
      <c r="H278" s="337">
        <v>0</v>
      </c>
      <c r="I278" s="337">
        <v>124</v>
      </c>
      <c r="J278" s="337">
        <v>124</v>
      </c>
      <c r="K278" s="337">
        <v>0</v>
      </c>
    </row>
    <row r="279" ht="26.25" customHeight="1" spans="1:11">
      <c r="A279" s="335">
        <v>2130124</v>
      </c>
      <c r="B279" s="328" t="s">
        <v>565</v>
      </c>
      <c r="C279" s="336"/>
      <c r="D279" s="336"/>
      <c r="E279" s="336"/>
      <c r="F279" s="337">
        <f t="shared" si="129"/>
        <v>0</v>
      </c>
      <c r="G279" s="337">
        <v>0</v>
      </c>
      <c r="H279" s="337">
        <v>0</v>
      </c>
      <c r="I279" s="337">
        <v>47</v>
      </c>
      <c r="J279" s="337">
        <v>47</v>
      </c>
      <c r="K279" s="337">
        <v>0</v>
      </c>
    </row>
    <row r="280" ht="26.25" customHeight="1" spans="1:11">
      <c r="A280" s="335">
        <v>2130126</v>
      </c>
      <c r="B280" s="328" t="s">
        <v>566</v>
      </c>
      <c r="C280" s="336"/>
      <c r="D280" s="336"/>
      <c r="E280" s="336"/>
      <c r="F280" s="337">
        <f t="shared" si="129"/>
        <v>0</v>
      </c>
      <c r="G280" s="337">
        <v>0</v>
      </c>
      <c r="H280" s="337">
        <v>0</v>
      </c>
      <c r="I280" s="337">
        <v>50</v>
      </c>
      <c r="J280" s="337">
        <v>50</v>
      </c>
      <c r="K280" s="337">
        <v>0</v>
      </c>
    </row>
    <row r="281" ht="26.25" customHeight="1" spans="1:11">
      <c r="A281" s="335">
        <v>2130142</v>
      </c>
      <c r="B281" s="328" t="s">
        <v>567</v>
      </c>
      <c r="C281" s="336"/>
      <c r="D281" s="336"/>
      <c r="E281" s="336"/>
      <c r="F281" s="337">
        <f t="shared" si="129"/>
        <v>0</v>
      </c>
      <c r="G281" s="337">
        <v>0</v>
      </c>
      <c r="H281" s="337">
        <v>0</v>
      </c>
      <c r="I281" s="337">
        <v>20</v>
      </c>
      <c r="J281" s="337">
        <v>20</v>
      </c>
      <c r="K281" s="337">
        <v>0</v>
      </c>
    </row>
    <row r="282" ht="26.25" customHeight="1" spans="1:11">
      <c r="A282" s="335" t="s">
        <v>568</v>
      </c>
      <c r="B282" s="328" t="s">
        <v>569</v>
      </c>
      <c r="C282" s="336"/>
      <c r="D282" s="336"/>
      <c r="E282" s="336"/>
      <c r="F282" s="337">
        <f t="shared" si="129"/>
        <v>58.68</v>
      </c>
      <c r="G282" s="337">
        <v>58.68</v>
      </c>
      <c r="H282" s="337">
        <v>0</v>
      </c>
      <c r="I282" s="337">
        <v>138.77</v>
      </c>
      <c r="J282" s="337">
        <v>138.77</v>
      </c>
      <c r="K282" s="337">
        <v>0</v>
      </c>
    </row>
    <row r="283" ht="26.25" customHeight="1" spans="1:11">
      <c r="A283" s="335" t="s">
        <v>570</v>
      </c>
      <c r="B283" s="328" t="s">
        <v>571</v>
      </c>
      <c r="C283" s="336"/>
      <c r="D283" s="336"/>
      <c r="E283" s="336"/>
      <c r="F283" s="337">
        <f t="shared" si="129"/>
        <v>573.71</v>
      </c>
      <c r="G283" s="337">
        <v>573.71</v>
      </c>
      <c r="H283" s="337">
        <v>0</v>
      </c>
      <c r="I283" s="337">
        <v>1180.11</v>
      </c>
      <c r="J283" s="337">
        <v>1180.11</v>
      </c>
      <c r="K283" s="337">
        <v>0</v>
      </c>
    </row>
    <row r="284" ht="26.25" customHeight="1" spans="1:11">
      <c r="A284" s="327" t="s">
        <v>572</v>
      </c>
      <c r="B284" s="328" t="s">
        <v>573</v>
      </c>
      <c r="C284" s="336">
        <f t="shared" ref="C284:K284" si="133">SUM(C285:C291)</f>
        <v>0</v>
      </c>
      <c r="D284" s="336">
        <f t="shared" si="133"/>
        <v>0</v>
      </c>
      <c r="E284" s="336">
        <f t="shared" si="133"/>
        <v>0</v>
      </c>
      <c r="F284" s="337">
        <f t="shared" si="133"/>
        <v>500.6</v>
      </c>
      <c r="G284" s="337">
        <f t="shared" si="133"/>
        <v>500.6</v>
      </c>
      <c r="H284" s="337">
        <f t="shared" si="133"/>
        <v>0</v>
      </c>
      <c r="I284" s="337">
        <v>439.18</v>
      </c>
      <c r="J284" s="337">
        <v>432.43</v>
      </c>
      <c r="K284" s="337">
        <v>6.75</v>
      </c>
    </row>
    <row r="285" ht="26.25" customHeight="1" spans="1:11">
      <c r="A285" s="335" t="s">
        <v>574</v>
      </c>
      <c r="B285" s="328" t="s">
        <v>575</v>
      </c>
      <c r="C285" s="336"/>
      <c r="D285" s="336"/>
      <c r="E285" s="336"/>
      <c r="F285" s="337">
        <f t="shared" ref="F285:F291" si="134">SUM(G285:H285)</f>
        <v>54</v>
      </c>
      <c r="G285" s="337">
        <v>54</v>
      </c>
      <c r="H285" s="337">
        <v>0</v>
      </c>
      <c r="I285" s="337">
        <v>54</v>
      </c>
      <c r="J285" s="337">
        <v>54</v>
      </c>
      <c r="K285" s="337">
        <v>0</v>
      </c>
    </row>
    <row r="286" ht="26.25" customHeight="1" spans="1:11">
      <c r="A286" s="335" t="s">
        <v>576</v>
      </c>
      <c r="B286" s="328" t="s">
        <v>577</v>
      </c>
      <c r="C286" s="336"/>
      <c r="D286" s="336"/>
      <c r="E286" s="336"/>
      <c r="F286" s="337">
        <f t="shared" si="134"/>
        <v>100</v>
      </c>
      <c r="G286" s="337">
        <v>100</v>
      </c>
      <c r="H286" s="337">
        <v>0</v>
      </c>
      <c r="I286" s="337">
        <v>38</v>
      </c>
      <c r="J286" s="337">
        <v>38</v>
      </c>
      <c r="K286" s="337">
        <v>0</v>
      </c>
    </row>
    <row r="287" ht="26.25" customHeight="1" spans="1:11">
      <c r="A287" s="335" t="s">
        <v>578</v>
      </c>
      <c r="B287" s="328" t="s">
        <v>579</v>
      </c>
      <c r="C287" s="336"/>
      <c r="D287" s="336"/>
      <c r="E287" s="336"/>
      <c r="F287" s="337">
        <f t="shared" si="134"/>
        <v>0</v>
      </c>
      <c r="G287" s="337">
        <v>0</v>
      </c>
      <c r="H287" s="337">
        <v>0</v>
      </c>
      <c r="I287" s="337">
        <v>36.75</v>
      </c>
      <c r="J287" s="337">
        <v>30</v>
      </c>
      <c r="K287" s="337">
        <v>6.75</v>
      </c>
    </row>
    <row r="288" ht="26.25" customHeight="1" spans="1:11">
      <c r="A288" s="341" t="s">
        <v>580</v>
      </c>
      <c r="B288" s="328" t="s">
        <v>581</v>
      </c>
      <c r="C288" s="336"/>
      <c r="D288" s="336"/>
      <c r="E288" s="336"/>
      <c r="F288" s="337">
        <f t="shared" si="134"/>
        <v>0</v>
      </c>
      <c r="G288" s="337">
        <v>0</v>
      </c>
      <c r="H288" s="337">
        <v>0</v>
      </c>
      <c r="I288" s="337">
        <v>0</v>
      </c>
      <c r="J288" s="337">
        <v>0</v>
      </c>
      <c r="K288" s="337">
        <v>0</v>
      </c>
    </row>
    <row r="289" ht="26.25" customHeight="1" spans="1:11">
      <c r="A289" s="335" t="s">
        <v>582</v>
      </c>
      <c r="B289" s="328" t="s">
        <v>583</v>
      </c>
      <c r="C289" s="336"/>
      <c r="D289" s="336"/>
      <c r="E289" s="336"/>
      <c r="F289" s="337">
        <f t="shared" si="134"/>
        <v>40</v>
      </c>
      <c r="G289" s="337">
        <v>40</v>
      </c>
      <c r="H289" s="337">
        <v>0</v>
      </c>
      <c r="I289" s="337">
        <v>40</v>
      </c>
      <c r="J289" s="337">
        <v>40</v>
      </c>
      <c r="K289" s="337">
        <v>0</v>
      </c>
    </row>
    <row r="290" ht="26.25" customHeight="1" spans="1:11">
      <c r="A290" s="335" t="s">
        <v>584</v>
      </c>
      <c r="B290" s="328" t="s">
        <v>585</v>
      </c>
      <c r="C290" s="336"/>
      <c r="D290" s="336"/>
      <c r="E290" s="336"/>
      <c r="F290" s="337">
        <f t="shared" si="134"/>
        <v>250</v>
      </c>
      <c r="G290" s="337">
        <v>250</v>
      </c>
      <c r="H290" s="337">
        <v>0</v>
      </c>
      <c r="I290" s="337">
        <v>200</v>
      </c>
      <c r="J290" s="337">
        <v>200</v>
      </c>
      <c r="K290" s="337">
        <v>0</v>
      </c>
    </row>
    <row r="291" ht="26.25" customHeight="1" spans="1:11">
      <c r="A291" s="335" t="s">
        <v>586</v>
      </c>
      <c r="B291" s="328" t="s">
        <v>587</v>
      </c>
      <c r="C291" s="336"/>
      <c r="D291" s="336"/>
      <c r="E291" s="336"/>
      <c r="F291" s="337">
        <f t="shared" si="134"/>
        <v>56.6</v>
      </c>
      <c r="G291" s="337">
        <v>56.6</v>
      </c>
      <c r="H291" s="337">
        <v>0</v>
      </c>
      <c r="I291" s="337">
        <v>70.43</v>
      </c>
      <c r="J291" s="337">
        <v>70.43</v>
      </c>
      <c r="K291" s="337">
        <v>0</v>
      </c>
    </row>
    <row r="292" ht="26.25" customHeight="1" spans="1:11">
      <c r="A292" s="327" t="s">
        <v>588</v>
      </c>
      <c r="B292" s="328" t="s">
        <v>589</v>
      </c>
      <c r="C292" s="336">
        <f t="shared" ref="C292:K292" si="135">SUM(C293:C299)</f>
        <v>0</v>
      </c>
      <c r="D292" s="336">
        <f t="shared" si="135"/>
        <v>0</v>
      </c>
      <c r="E292" s="336">
        <f t="shared" si="135"/>
        <v>0</v>
      </c>
      <c r="F292" s="337">
        <f t="shared" si="135"/>
        <v>719</v>
      </c>
      <c r="G292" s="337">
        <f t="shared" si="135"/>
        <v>719</v>
      </c>
      <c r="H292" s="337">
        <f t="shared" si="135"/>
        <v>0</v>
      </c>
      <c r="I292" s="337">
        <v>2311.8</v>
      </c>
      <c r="J292" s="337">
        <v>2311.8</v>
      </c>
      <c r="K292" s="337">
        <v>0</v>
      </c>
    </row>
    <row r="293" ht="26.25" customHeight="1" spans="1:11">
      <c r="A293" s="335" t="s">
        <v>590</v>
      </c>
      <c r="B293" s="328" t="s">
        <v>591</v>
      </c>
      <c r="C293" s="336"/>
      <c r="D293" s="336"/>
      <c r="E293" s="336"/>
      <c r="F293" s="337">
        <f t="shared" ref="F293:F299" si="136">SUM(G293:H293)</f>
        <v>6</v>
      </c>
      <c r="G293" s="337">
        <v>6</v>
      </c>
      <c r="H293" s="337">
        <v>0</v>
      </c>
      <c r="I293" s="337">
        <v>6</v>
      </c>
      <c r="J293" s="337">
        <v>6</v>
      </c>
      <c r="K293" s="337">
        <v>0</v>
      </c>
    </row>
    <row r="294" ht="26.25" customHeight="1" spans="1:11">
      <c r="A294" s="335" t="s">
        <v>592</v>
      </c>
      <c r="B294" s="328" t="s">
        <v>593</v>
      </c>
      <c r="C294" s="336"/>
      <c r="D294" s="336"/>
      <c r="E294" s="336"/>
      <c r="F294" s="337">
        <f t="shared" si="136"/>
        <v>200</v>
      </c>
      <c r="G294" s="337">
        <v>200</v>
      </c>
      <c r="H294" s="337">
        <v>0</v>
      </c>
      <c r="I294" s="337">
        <v>1580.8</v>
      </c>
      <c r="J294" s="337">
        <v>1580.8</v>
      </c>
      <c r="K294" s="337">
        <v>0</v>
      </c>
    </row>
    <row r="295" ht="26.25" customHeight="1" spans="1:11">
      <c r="A295" s="335">
        <v>2130310</v>
      </c>
      <c r="B295" s="328" t="s">
        <v>594</v>
      </c>
      <c r="C295" s="336"/>
      <c r="D295" s="336"/>
      <c r="E295" s="336"/>
      <c r="F295" s="337">
        <f t="shared" si="136"/>
        <v>50</v>
      </c>
      <c r="G295" s="337">
        <v>50</v>
      </c>
      <c r="H295" s="337">
        <v>0</v>
      </c>
      <c r="I295" s="337">
        <v>50</v>
      </c>
      <c r="J295" s="337">
        <v>50</v>
      </c>
      <c r="K295" s="337">
        <v>0</v>
      </c>
    </row>
    <row r="296" ht="26.25" customHeight="1" spans="1:11">
      <c r="A296" s="335" t="s">
        <v>595</v>
      </c>
      <c r="B296" s="328" t="s">
        <v>596</v>
      </c>
      <c r="C296" s="336"/>
      <c r="D296" s="336"/>
      <c r="E296" s="336"/>
      <c r="F296" s="337">
        <f t="shared" si="136"/>
        <v>24</v>
      </c>
      <c r="G296" s="337">
        <v>24</v>
      </c>
      <c r="H296" s="337">
        <v>0</v>
      </c>
      <c r="I296" s="337">
        <v>12</v>
      </c>
      <c r="J296" s="337">
        <v>12</v>
      </c>
      <c r="K296" s="337">
        <v>0</v>
      </c>
    </row>
    <row r="297" ht="26.25" customHeight="1" spans="1:11">
      <c r="A297" s="335" t="s">
        <v>597</v>
      </c>
      <c r="B297" s="328" t="s">
        <v>598</v>
      </c>
      <c r="C297" s="336"/>
      <c r="D297" s="336"/>
      <c r="E297" s="336"/>
      <c r="F297" s="337">
        <f t="shared" si="136"/>
        <v>340</v>
      </c>
      <c r="G297" s="337">
        <v>340</v>
      </c>
      <c r="H297" s="337">
        <v>0</v>
      </c>
      <c r="I297" s="337">
        <v>340</v>
      </c>
      <c r="J297" s="337">
        <v>340</v>
      </c>
      <c r="K297" s="337">
        <v>0</v>
      </c>
    </row>
    <row r="298" ht="26.25" customHeight="1" spans="1:11">
      <c r="A298" s="335" t="s">
        <v>599</v>
      </c>
      <c r="B298" s="328" t="s">
        <v>600</v>
      </c>
      <c r="C298" s="336"/>
      <c r="D298" s="336"/>
      <c r="E298" s="336"/>
      <c r="F298" s="337">
        <f t="shared" si="136"/>
        <v>93</v>
      </c>
      <c r="G298" s="337">
        <v>93</v>
      </c>
      <c r="H298" s="337">
        <v>0</v>
      </c>
      <c r="I298" s="337">
        <v>93</v>
      </c>
      <c r="J298" s="337">
        <v>93</v>
      </c>
      <c r="K298" s="337">
        <v>0</v>
      </c>
    </row>
    <row r="299" ht="26.25" customHeight="1" spans="1:11">
      <c r="A299" s="335" t="s">
        <v>601</v>
      </c>
      <c r="B299" s="328" t="s">
        <v>602</v>
      </c>
      <c r="C299" s="336"/>
      <c r="D299" s="336"/>
      <c r="E299" s="336"/>
      <c r="F299" s="337">
        <f t="shared" si="136"/>
        <v>6</v>
      </c>
      <c r="G299" s="337">
        <v>6</v>
      </c>
      <c r="H299" s="337">
        <v>0</v>
      </c>
      <c r="I299" s="337">
        <v>230</v>
      </c>
      <c r="J299" s="337">
        <v>230</v>
      </c>
      <c r="K299" s="337">
        <v>0</v>
      </c>
    </row>
    <row r="300" ht="26.25" customHeight="1" spans="1:11">
      <c r="A300" s="327" t="s">
        <v>603</v>
      </c>
      <c r="B300" s="328" t="s">
        <v>604</v>
      </c>
      <c r="C300" s="336">
        <f t="shared" ref="C300:K300" si="137">SUM(C301:C302)</f>
        <v>0</v>
      </c>
      <c r="D300" s="336">
        <f t="shared" si="137"/>
        <v>0</v>
      </c>
      <c r="E300" s="336">
        <f t="shared" si="137"/>
        <v>0</v>
      </c>
      <c r="F300" s="337">
        <f t="shared" si="137"/>
        <v>3000</v>
      </c>
      <c r="G300" s="337">
        <f t="shared" si="137"/>
        <v>3000</v>
      </c>
      <c r="H300" s="337">
        <f t="shared" si="137"/>
        <v>0</v>
      </c>
      <c r="I300" s="337">
        <v>3872</v>
      </c>
      <c r="J300" s="337">
        <v>3872</v>
      </c>
      <c r="K300" s="337">
        <v>0</v>
      </c>
    </row>
    <row r="301" ht="26.25" customHeight="1" spans="1:11">
      <c r="A301" s="335">
        <v>2130504</v>
      </c>
      <c r="B301" s="328" t="s">
        <v>605</v>
      </c>
      <c r="C301" s="336"/>
      <c r="D301" s="336"/>
      <c r="E301" s="336"/>
      <c r="F301" s="337">
        <f t="shared" ref="F301:F307" si="138">SUM(G301:H301)</f>
        <v>0</v>
      </c>
      <c r="G301" s="337"/>
      <c r="H301" s="337">
        <v>0</v>
      </c>
      <c r="I301" s="337">
        <v>44</v>
      </c>
      <c r="J301" s="337">
        <v>44</v>
      </c>
      <c r="K301" s="337">
        <v>0</v>
      </c>
    </row>
    <row r="302" ht="26.25" customHeight="1" spans="1:11">
      <c r="A302" s="335" t="s">
        <v>606</v>
      </c>
      <c r="B302" s="328" t="s">
        <v>607</v>
      </c>
      <c r="C302" s="336"/>
      <c r="D302" s="336"/>
      <c r="E302" s="336"/>
      <c r="F302" s="337">
        <f t="shared" si="138"/>
        <v>3000</v>
      </c>
      <c r="G302" s="337">
        <v>3000</v>
      </c>
      <c r="H302" s="337">
        <v>0</v>
      </c>
      <c r="I302" s="337">
        <v>3828</v>
      </c>
      <c r="J302" s="337">
        <v>3828</v>
      </c>
      <c r="K302" s="337">
        <v>0</v>
      </c>
    </row>
    <row r="303" ht="26.25" customHeight="1" spans="1:11">
      <c r="A303" s="327" t="s">
        <v>608</v>
      </c>
      <c r="B303" s="328" t="s">
        <v>609</v>
      </c>
      <c r="C303" s="336">
        <f t="shared" ref="C303:K303" si="139">SUM(C304:C307)</f>
        <v>0</v>
      </c>
      <c r="D303" s="336">
        <f t="shared" si="139"/>
        <v>0</v>
      </c>
      <c r="E303" s="336">
        <f t="shared" si="139"/>
        <v>0</v>
      </c>
      <c r="F303" s="337">
        <f t="shared" si="139"/>
        <v>3167.3064</v>
      </c>
      <c r="G303" s="337">
        <f t="shared" si="139"/>
        <v>3167.3064</v>
      </c>
      <c r="H303" s="337">
        <f t="shared" si="139"/>
        <v>0</v>
      </c>
      <c r="I303" s="337">
        <v>3334.3564</v>
      </c>
      <c r="J303" s="337">
        <v>3334.3564</v>
      </c>
      <c r="K303" s="337">
        <v>0</v>
      </c>
    </row>
    <row r="304" ht="26.25" customHeight="1" spans="1:11">
      <c r="A304" s="335" t="s">
        <v>610</v>
      </c>
      <c r="B304" s="328" t="s">
        <v>611</v>
      </c>
      <c r="C304" s="336"/>
      <c r="D304" s="336"/>
      <c r="E304" s="336"/>
      <c r="F304" s="337">
        <f t="shared" si="138"/>
        <v>465</v>
      </c>
      <c r="G304" s="337">
        <v>465</v>
      </c>
      <c r="H304" s="337">
        <v>0</v>
      </c>
      <c r="I304" s="337">
        <v>186</v>
      </c>
      <c r="J304" s="337">
        <v>186</v>
      </c>
      <c r="K304" s="337">
        <v>0</v>
      </c>
    </row>
    <row r="305" ht="26.25" customHeight="1" spans="1:11">
      <c r="A305" s="335" t="s">
        <v>612</v>
      </c>
      <c r="B305" s="328" t="s">
        <v>613</v>
      </c>
      <c r="C305" s="336"/>
      <c r="D305" s="336"/>
      <c r="E305" s="336"/>
      <c r="F305" s="337">
        <f t="shared" si="138"/>
        <v>2699.3064</v>
      </c>
      <c r="G305" s="337">
        <v>2699.3064</v>
      </c>
      <c r="H305" s="337">
        <v>0</v>
      </c>
      <c r="I305" s="337">
        <v>3148.3564</v>
      </c>
      <c r="J305" s="337">
        <v>3148.3564</v>
      </c>
      <c r="K305" s="337">
        <v>0</v>
      </c>
    </row>
    <row r="306" ht="26.25" customHeight="1" spans="1:11">
      <c r="A306" s="335" t="s">
        <v>614</v>
      </c>
      <c r="B306" s="328" t="s">
        <v>615</v>
      </c>
      <c r="C306" s="336"/>
      <c r="D306" s="336"/>
      <c r="E306" s="336"/>
      <c r="F306" s="337">
        <f t="shared" si="138"/>
        <v>0</v>
      </c>
      <c r="G306" s="337">
        <v>0</v>
      </c>
      <c r="H306" s="337">
        <v>0</v>
      </c>
      <c r="I306" s="337">
        <v>0</v>
      </c>
      <c r="J306" s="337">
        <v>0</v>
      </c>
      <c r="K306" s="337">
        <v>0</v>
      </c>
    </row>
    <row r="307" ht="26.25" customHeight="1" spans="1:11">
      <c r="A307" s="335" t="s">
        <v>616</v>
      </c>
      <c r="B307" s="328" t="s">
        <v>617</v>
      </c>
      <c r="C307" s="336"/>
      <c r="D307" s="336"/>
      <c r="E307" s="336"/>
      <c r="F307" s="337">
        <f t="shared" si="138"/>
        <v>3</v>
      </c>
      <c r="G307" s="337">
        <v>3</v>
      </c>
      <c r="H307" s="337">
        <v>0</v>
      </c>
      <c r="I307" s="337">
        <v>0</v>
      </c>
      <c r="J307" s="337">
        <v>0</v>
      </c>
      <c r="K307" s="337">
        <v>0</v>
      </c>
    </row>
    <row r="308" ht="26.25" customHeight="1" spans="1:11">
      <c r="A308" s="327" t="s">
        <v>618</v>
      </c>
      <c r="B308" s="328" t="s">
        <v>619</v>
      </c>
      <c r="C308" s="336">
        <f t="shared" ref="C308:K308" si="140">SUM(C309)</f>
        <v>0</v>
      </c>
      <c r="D308" s="336">
        <f t="shared" si="140"/>
        <v>0</v>
      </c>
      <c r="E308" s="336">
        <f t="shared" si="140"/>
        <v>0</v>
      </c>
      <c r="F308" s="337">
        <f t="shared" si="140"/>
        <v>13</v>
      </c>
      <c r="G308" s="337">
        <f t="shared" si="140"/>
        <v>13</v>
      </c>
      <c r="H308" s="337">
        <f t="shared" si="140"/>
        <v>0</v>
      </c>
      <c r="I308" s="337">
        <v>38.04</v>
      </c>
      <c r="J308" s="337">
        <v>38.04</v>
      </c>
      <c r="K308" s="337">
        <v>0</v>
      </c>
    </row>
    <row r="309" ht="26.25" customHeight="1" spans="1:11">
      <c r="A309" s="335" t="s">
        <v>620</v>
      </c>
      <c r="B309" s="328" t="s">
        <v>621</v>
      </c>
      <c r="C309" s="336"/>
      <c r="D309" s="336"/>
      <c r="E309" s="336"/>
      <c r="F309" s="337">
        <f t="shared" ref="F309:F312" si="141">SUM(G309:H309)</f>
        <v>13</v>
      </c>
      <c r="G309" s="337">
        <v>13</v>
      </c>
      <c r="H309" s="337">
        <v>0</v>
      </c>
      <c r="I309" s="337">
        <v>38.04</v>
      </c>
      <c r="J309" s="337">
        <v>38.04</v>
      </c>
      <c r="K309" s="337">
        <v>0</v>
      </c>
    </row>
    <row r="310" ht="26.25" customHeight="1" spans="1:11">
      <c r="A310" s="396">
        <v>21399</v>
      </c>
      <c r="B310" s="328" t="s">
        <v>622</v>
      </c>
      <c r="C310" s="336">
        <f t="shared" ref="C310:K310" si="142">SUM(C311:C312)</f>
        <v>0</v>
      </c>
      <c r="D310" s="336">
        <f t="shared" si="142"/>
        <v>0</v>
      </c>
      <c r="E310" s="336">
        <f t="shared" si="142"/>
        <v>0</v>
      </c>
      <c r="F310" s="337">
        <f t="shared" si="142"/>
        <v>0</v>
      </c>
      <c r="G310" s="337">
        <f t="shared" si="142"/>
        <v>0</v>
      </c>
      <c r="H310" s="337">
        <f t="shared" si="142"/>
        <v>0</v>
      </c>
      <c r="I310" s="337">
        <v>239</v>
      </c>
      <c r="J310" s="337">
        <v>239</v>
      </c>
      <c r="K310" s="337">
        <v>0</v>
      </c>
    </row>
    <row r="311" ht="26.25" customHeight="1" spans="1:11">
      <c r="A311" s="335">
        <v>2139901</v>
      </c>
      <c r="B311" s="328" t="s">
        <v>623</v>
      </c>
      <c r="C311" s="336"/>
      <c r="D311" s="336"/>
      <c r="E311" s="336"/>
      <c r="F311" s="337">
        <f t="shared" si="141"/>
        <v>0</v>
      </c>
      <c r="G311" s="337"/>
      <c r="H311" s="337">
        <v>0</v>
      </c>
      <c r="I311" s="337">
        <v>70</v>
      </c>
      <c r="J311" s="337">
        <v>70</v>
      </c>
      <c r="K311" s="337">
        <v>0</v>
      </c>
    </row>
    <row r="312" ht="26.25" customHeight="1" spans="1:11">
      <c r="A312" s="335">
        <v>2139999</v>
      </c>
      <c r="B312" s="328" t="s">
        <v>624</v>
      </c>
      <c r="C312" s="336"/>
      <c r="D312" s="336"/>
      <c r="E312" s="336"/>
      <c r="F312" s="337">
        <f t="shared" si="141"/>
        <v>0</v>
      </c>
      <c r="G312" s="337"/>
      <c r="H312" s="337">
        <v>0</v>
      </c>
      <c r="I312" s="337">
        <v>169</v>
      </c>
      <c r="J312" s="337">
        <v>169</v>
      </c>
      <c r="K312" s="337">
        <v>0</v>
      </c>
    </row>
    <row r="313" ht="26.25" customHeight="1" spans="1:11">
      <c r="A313" s="327" t="s">
        <v>625</v>
      </c>
      <c r="B313" s="328" t="s">
        <v>626</v>
      </c>
      <c r="C313" s="329">
        <v>236</v>
      </c>
      <c r="D313" s="329">
        <v>236</v>
      </c>
      <c r="E313" s="329">
        <f t="shared" ref="E313:K313" si="143">E314+E316</f>
        <v>0</v>
      </c>
      <c r="F313" s="330">
        <f t="shared" si="143"/>
        <v>9</v>
      </c>
      <c r="G313" s="330">
        <f t="shared" si="143"/>
        <v>9</v>
      </c>
      <c r="H313" s="330">
        <f t="shared" si="143"/>
        <v>0</v>
      </c>
      <c r="I313" s="330">
        <v>8085</v>
      </c>
      <c r="J313" s="330">
        <v>8085</v>
      </c>
      <c r="K313" s="330">
        <v>0</v>
      </c>
    </row>
    <row r="314" ht="26.25" customHeight="1" spans="1:11">
      <c r="A314" s="327" t="s">
        <v>627</v>
      </c>
      <c r="B314" s="328" t="s">
        <v>628</v>
      </c>
      <c r="C314" s="329">
        <f t="shared" ref="C314:K314" si="144">SUM(C315)</f>
        <v>0</v>
      </c>
      <c r="D314" s="329">
        <f t="shared" si="144"/>
        <v>0</v>
      </c>
      <c r="E314" s="329">
        <f t="shared" si="144"/>
        <v>0</v>
      </c>
      <c r="F314" s="330">
        <f t="shared" si="144"/>
        <v>0</v>
      </c>
      <c r="G314" s="330">
        <f t="shared" si="144"/>
        <v>0</v>
      </c>
      <c r="H314" s="330">
        <f t="shared" si="144"/>
        <v>0</v>
      </c>
      <c r="I314" s="330">
        <v>8000</v>
      </c>
      <c r="J314" s="330">
        <v>8000</v>
      </c>
      <c r="K314" s="330">
        <v>0</v>
      </c>
    </row>
    <row r="315" ht="26.25" customHeight="1" spans="1:11">
      <c r="A315" s="335" t="s">
        <v>629</v>
      </c>
      <c r="B315" s="328" t="s">
        <v>630</v>
      </c>
      <c r="C315" s="336"/>
      <c r="D315" s="336"/>
      <c r="E315" s="336"/>
      <c r="F315" s="337">
        <f t="shared" ref="F315:F318" si="145">SUM(G315:H315)</f>
        <v>0</v>
      </c>
      <c r="G315" s="337">
        <v>0</v>
      </c>
      <c r="H315" s="337">
        <v>0</v>
      </c>
      <c r="I315" s="337">
        <v>8000</v>
      </c>
      <c r="J315" s="337">
        <v>8000</v>
      </c>
      <c r="K315" s="337">
        <v>0</v>
      </c>
    </row>
    <row r="316" ht="26.25" customHeight="1" spans="1:11">
      <c r="A316" s="327" t="s">
        <v>631</v>
      </c>
      <c r="B316" s="328" t="s">
        <v>632</v>
      </c>
      <c r="C316" s="336">
        <f t="shared" ref="C316:K316" si="146">SUM(C317:C318)</f>
        <v>0</v>
      </c>
      <c r="D316" s="336">
        <f t="shared" si="146"/>
        <v>0</v>
      </c>
      <c r="E316" s="336">
        <f t="shared" si="146"/>
        <v>0</v>
      </c>
      <c r="F316" s="337">
        <f t="shared" si="146"/>
        <v>9</v>
      </c>
      <c r="G316" s="337">
        <f t="shared" si="146"/>
        <v>9</v>
      </c>
      <c r="H316" s="337">
        <f t="shared" si="146"/>
        <v>0</v>
      </c>
      <c r="I316" s="337">
        <v>85</v>
      </c>
      <c r="J316" s="337">
        <v>85</v>
      </c>
      <c r="K316" s="337">
        <v>0</v>
      </c>
    </row>
    <row r="317" ht="26.25" customHeight="1" spans="1:11">
      <c r="A317" s="335" t="s">
        <v>633</v>
      </c>
      <c r="B317" s="328" t="s">
        <v>634</v>
      </c>
      <c r="C317" s="336"/>
      <c r="D317" s="336"/>
      <c r="E317" s="336"/>
      <c r="F317" s="337">
        <f t="shared" si="145"/>
        <v>9</v>
      </c>
      <c r="G317" s="337">
        <v>9</v>
      </c>
      <c r="H317" s="337">
        <v>0</v>
      </c>
      <c r="I317" s="337">
        <v>9</v>
      </c>
      <c r="J317" s="337">
        <v>9</v>
      </c>
      <c r="K317" s="337">
        <v>0</v>
      </c>
    </row>
    <row r="318" ht="26.25" customHeight="1" spans="1:11">
      <c r="A318" s="335">
        <v>2149999</v>
      </c>
      <c r="B318" s="328" t="s">
        <v>635</v>
      </c>
      <c r="C318" s="336"/>
      <c r="D318" s="336"/>
      <c r="E318" s="336"/>
      <c r="F318" s="337">
        <f t="shared" si="145"/>
        <v>0</v>
      </c>
      <c r="G318" s="337"/>
      <c r="H318" s="337">
        <v>0</v>
      </c>
      <c r="I318" s="337">
        <v>76</v>
      </c>
      <c r="J318" s="337">
        <v>76</v>
      </c>
      <c r="K318" s="337">
        <v>0</v>
      </c>
    </row>
    <row r="319" ht="26.25" customHeight="1" spans="1:11">
      <c r="A319" s="327" t="s">
        <v>636</v>
      </c>
      <c r="B319" s="328" t="s">
        <v>637</v>
      </c>
      <c r="C319" s="329">
        <v>15295</v>
      </c>
      <c r="D319" s="329">
        <v>14993</v>
      </c>
      <c r="E319" s="329">
        <v>302</v>
      </c>
      <c r="F319" s="330">
        <f t="shared" ref="F319:K319" si="147">F320+F323+F326+F328</f>
        <v>20266.55986</v>
      </c>
      <c r="G319" s="330">
        <f t="shared" si="147"/>
        <v>20169.6</v>
      </c>
      <c r="H319" s="330">
        <f t="shared" si="147"/>
        <v>96.95986</v>
      </c>
      <c r="I319" s="330">
        <v>15886.690739</v>
      </c>
      <c r="J319" s="330">
        <v>15789.730879</v>
      </c>
      <c r="K319" s="330">
        <v>96.95986</v>
      </c>
    </row>
    <row r="320" ht="26.25" customHeight="1" spans="1:11">
      <c r="A320" s="327" t="s">
        <v>638</v>
      </c>
      <c r="B320" s="328" t="s">
        <v>639</v>
      </c>
      <c r="C320" s="329">
        <f t="shared" ref="C320:K320" si="148">SUM(C321:C322)</f>
        <v>0</v>
      </c>
      <c r="D320" s="329">
        <f t="shared" si="148"/>
        <v>0</v>
      </c>
      <c r="E320" s="329">
        <f t="shared" si="148"/>
        <v>0</v>
      </c>
      <c r="F320" s="330">
        <f t="shared" si="148"/>
        <v>96.95986</v>
      </c>
      <c r="G320" s="330">
        <f t="shared" si="148"/>
        <v>0</v>
      </c>
      <c r="H320" s="330">
        <f t="shared" si="148"/>
        <v>96.95986</v>
      </c>
      <c r="I320" s="330">
        <v>96.95986</v>
      </c>
      <c r="J320" s="330">
        <v>0</v>
      </c>
      <c r="K320" s="330">
        <v>96.95986</v>
      </c>
    </row>
    <row r="321" ht="26.25" customHeight="1" spans="1:11">
      <c r="A321" s="335">
        <v>2150101</v>
      </c>
      <c r="B321" s="328" t="s">
        <v>640</v>
      </c>
      <c r="C321" s="336"/>
      <c r="D321" s="336"/>
      <c r="E321" s="336"/>
      <c r="F321" s="337">
        <f t="shared" ref="F321:F325" si="149">SUM(G321:H321)</f>
        <v>96.95986</v>
      </c>
      <c r="G321" s="337">
        <v>0</v>
      </c>
      <c r="H321" s="337">
        <v>96.95986</v>
      </c>
      <c r="I321" s="337">
        <v>96.95986</v>
      </c>
      <c r="J321" s="337">
        <v>0</v>
      </c>
      <c r="K321" s="337">
        <v>96.95986</v>
      </c>
    </row>
    <row r="322" ht="26.25" customHeight="1" spans="1:11">
      <c r="A322" s="335" t="s">
        <v>641</v>
      </c>
      <c r="B322" s="328" t="s">
        <v>642</v>
      </c>
      <c r="C322" s="336"/>
      <c r="D322" s="336"/>
      <c r="E322" s="336"/>
      <c r="F322" s="337">
        <f t="shared" si="149"/>
        <v>0</v>
      </c>
      <c r="G322" s="337">
        <v>0</v>
      </c>
      <c r="H322" s="337">
        <v>0</v>
      </c>
      <c r="I322" s="337">
        <v>0</v>
      </c>
      <c r="J322" s="337">
        <v>0</v>
      </c>
      <c r="K322" s="337">
        <v>0</v>
      </c>
    </row>
    <row r="323" ht="26.25" customHeight="1" spans="1:11">
      <c r="A323" s="396">
        <v>21502</v>
      </c>
      <c r="B323" s="328" t="s">
        <v>639</v>
      </c>
      <c r="C323" s="329">
        <f t="shared" ref="C323:H323" si="150">SUM(C324:C325)</f>
        <v>0</v>
      </c>
      <c r="D323" s="329">
        <f t="shared" si="150"/>
        <v>0</v>
      </c>
      <c r="E323" s="329">
        <f t="shared" si="150"/>
        <v>0</v>
      </c>
      <c r="F323" s="330">
        <f t="shared" si="150"/>
        <v>0</v>
      </c>
      <c r="G323" s="330">
        <f t="shared" si="150"/>
        <v>0</v>
      </c>
      <c r="H323" s="330">
        <f t="shared" si="150"/>
        <v>0</v>
      </c>
      <c r="I323" s="330">
        <v>450</v>
      </c>
      <c r="J323" s="330">
        <v>450</v>
      </c>
      <c r="K323" s="330">
        <v>0</v>
      </c>
    </row>
    <row r="324" ht="26.25" customHeight="1" spans="1:11">
      <c r="A324" s="335">
        <v>2150205</v>
      </c>
      <c r="B324" s="328" t="s">
        <v>643</v>
      </c>
      <c r="C324" s="336"/>
      <c r="D324" s="336"/>
      <c r="E324" s="336"/>
      <c r="F324" s="337">
        <f t="shared" si="149"/>
        <v>0</v>
      </c>
      <c r="G324" s="337">
        <v>0</v>
      </c>
      <c r="H324" s="337"/>
      <c r="I324" s="337">
        <v>200</v>
      </c>
      <c r="J324" s="337">
        <v>200</v>
      </c>
      <c r="K324" s="337">
        <v>0</v>
      </c>
    </row>
    <row r="325" ht="26.25" customHeight="1" spans="1:11">
      <c r="A325" s="335">
        <v>2150207</v>
      </c>
      <c r="B325" s="328" t="s">
        <v>644</v>
      </c>
      <c r="C325" s="336"/>
      <c r="D325" s="336"/>
      <c r="E325" s="336"/>
      <c r="F325" s="337">
        <f t="shared" si="149"/>
        <v>0</v>
      </c>
      <c r="G325" s="337">
        <v>0</v>
      </c>
      <c r="H325" s="337">
        <v>0</v>
      </c>
      <c r="I325" s="337">
        <v>250</v>
      </c>
      <c r="J325" s="337">
        <v>250</v>
      </c>
      <c r="K325" s="337">
        <v>0</v>
      </c>
    </row>
    <row r="326" ht="26.25" customHeight="1" spans="1:11">
      <c r="A326" s="327" t="s">
        <v>645</v>
      </c>
      <c r="B326" s="328" t="s">
        <v>646</v>
      </c>
      <c r="C326" s="336">
        <f t="shared" ref="C326:K326" si="151">SUM(C327)</f>
        <v>0</v>
      </c>
      <c r="D326" s="336">
        <f t="shared" si="151"/>
        <v>0</v>
      </c>
      <c r="E326" s="336">
        <f t="shared" si="151"/>
        <v>0</v>
      </c>
      <c r="F326" s="337">
        <f t="shared" si="151"/>
        <v>6</v>
      </c>
      <c r="G326" s="337">
        <f t="shared" si="151"/>
        <v>6</v>
      </c>
      <c r="H326" s="337">
        <f t="shared" si="151"/>
        <v>0</v>
      </c>
      <c r="I326" s="337">
        <v>6</v>
      </c>
      <c r="J326" s="337">
        <v>6</v>
      </c>
      <c r="K326" s="337">
        <v>0</v>
      </c>
    </row>
    <row r="327" ht="26.25" customHeight="1" spans="1:11">
      <c r="A327" s="335" t="s">
        <v>647</v>
      </c>
      <c r="B327" s="328" t="s">
        <v>648</v>
      </c>
      <c r="C327" s="336"/>
      <c r="D327" s="336"/>
      <c r="E327" s="336"/>
      <c r="F327" s="337">
        <f t="shared" ref="F327:F331" si="152">SUM(G327:H327)</f>
        <v>6</v>
      </c>
      <c r="G327" s="337">
        <v>6</v>
      </c>
      <c r="H327" s="337">
        <v>0</v>
      </c>
      <c r="I327" s="337">
        <v>6</v>
      </c>
      <c r="J327" s="337">
        <v>6</v>
      </c>
      <c r="K327" s="337">
        <v>0</v>
      </c>
    </row>
    <row r="328" ht="26.25" customHeight="1" spans="1:11">
      <c r="A328" s="327" t="s">
        <v>649</v>
      </c>
      <c r="B328" s="328" t="s">
        <v>650</v>
      </c>
      <c r="C328" s="336">
        <f t="shared" ref="C328:K328" si="153">SUM(C329:C331)</f>
        <v>0</v>
      </c>
      <c r="D328" s="336">
        <f t="shared" si="153"/>
        <v>0</v>
      </c>
      <c r="E328" s="336">
        <f t="shared" si="153"/>
        <v>0</v>
      </c>
      <c r="F328" s="337">
        <f t="shared" si="153"/>
        <v>20163.6</v>
      </c>
      <c r="G328" s="337">
        <f t="shared" si="153"/>
        <v>20163.6</v>
      </c>
      <c r="H328" s="337">
        <f t="shared" si="153"/>
        <v>0</v>
      </c>
      <c r="I328" s="337">
        <v>15333.730879</v>
      </c>
      <c r="J328" s="337">
        <v>15333.730879</v>
      </c>
      <c r="K328" s="337">
        <v>0</v>
      </c>
    </row>
    <row r="329" ht="26.25" customHeight="1" spans="1:11">
      <c r="A329" s="335">
        <v>2150801</v>
      </c>
      <c r="B329" s="328" t="s">
        <v>651</v>
      </c>
      <c r="C329" s="336"/>
      <c r="D329" s="336"/>
      <c r="E329" s="336"/>
      <c r="F329" s="337">
        <f t="shared" si="152"/>
        <v>0</v>
      </c>
      <c r="G329" s="337"/>
      <c r="H329" s="337">
        <v>0</v>
      </c>
      <c r="I329" s="337">
        <v>120.130879</v>
      </c>
      <c r="J329" s="337">
        <v>120.130879</v>
      </c>
      <c r="K329" s="337">
        <v>0</v>
      </c>
    </row>
    <row r="330" ht="26.25" customHeight="1" spans="1:11">
      <c r="A330" s="335" t="s">
        <v>652</v>
      </c>
      <c r="B330" s="328" t="s">
        <v>653</v>
      </c>
      <c r="C330" s="336"/>
      <c r="D330" s="336"/>
      <c r="E330" s="336"/>
      <c r="F330" s="337">
        <f t="shared" si="152"/>
        <v>59.6</v>
      </c>
      <c r="G330" s="337">
        <v>59.6</v>
      </c>
      <c r="H330" s="337">
        <v>0</v>
      </c>
      <c r="I330" s="337">
        <v>59.6</v>
      </c>
      <c r="J330" s="337">
        <v>59.6</v>
      </c>
      <c r="K330" s="337">
        <v>0</v>
      </c>
    </row>
    <row r="331" ht="26.25" customHeight="1" spans="1:11">
      <c r="A331" s="335" t="s">
        <v>654</v>
      </c>
      <c r="B331" s="328" t="s">
        <v>655</v>
      </c>
      <c r="C331" s="336"/>
      <c r="D331" s="336"/>
      <c r="E331" s="336"/>
      <c r="F331" s="337">
        <f t="shared" si="152"/>
        <v>20104</v>
      </c>
      <c r="G331" s="337">
        <v>20104</v>
      </c>
      <c r="H331" s="337">
        <v>0</v>
      </c>
      <c r="I331" s="337">
        <v>15154</v>
      </c>
      <c r="J331" s="337">
        <v>15154</v>
      </c>
      <c r="K331" s="337">
        <v>0</v>
      </c>
    </row>
    <row r="332" ht="26.25" customHeight="1" spans="1:11">
      <c r="A332" s="327" t="s">
        <v>656</v>
      </c>
      <c r="B332" s="328" t="s">
        <v>657</v>
      </c>
      <c r="C332" s="329">
        <v>134</v>
      </c>
      <c r="D332" s="329">
        <v>134</v>
      </c>
      <c r="E332" s="329">
        <f t="shared" ref="E332:K332" si="154">E333+E335</f>
        <v>0</v>
      </c>
      <c r="F332" s="330">
        <f t="shared" si="154"/>
        <v>0</v>
      </c>
      <c r="G332" s="330">
        <f t="shared" si="154"/>
        <v>0</v>
      </c>
      <c r="H332" s="330">
        <f t="shared" si="154"/>
        <v>0</v>
      </c>
      <c r="I332" s="330">
        <v>755.5</v>
      </c>
      <c r="J332" s="330">
        <v>755.5</v>
      </c>
      <c r="K332" s="330">
        <v>0</v>
      </c>
    </row>
    <row r="333" ht="26.25" customHeight="1" spans="1:11">
      <c r="A333" s="327" t="s">
        <v>658</v>
      </c>
      <c r="B333" s="328" t="s">
        <v>659</v>
      </c>
      <c r="C333" s="329">
        <f t="shared" ref="C333:K333" si="155">SUM(C334)</f>
        <v>0</v>
      </c>
      <c r="D333" s="329">
        <f t="shared" si="155"/>
        <v>0</v>
      </c>
      <c r="E333" s="329">
        <f t="shared" si="155"/>
        <v>0</v>
      </c>
      <c r="F333" s="330">
        <f t="shared" si="155"/>
        <v>0</v>
      </c>
      <c r="G333" s="330">
        <f t="shared" si="155"/>
        <v>0</v>
      </c>
      <c r="H333" s="330">
        <f t="shared" si="155"/>
        <v>0</v>
      </c>
      <c r="I333" s="330">
        <v>130.5</v>
      </c>
      <c r="J333" s="330">
        <v>130.5</v>
      </c>
      <c r="K333" s="330">
        <v>0</v>
      </c>
    </row>
    <row r="334" ht="26.25" customHeight="1" spans="1:11">
      <c r="A334" s="335" t="s">
        <v>660</v>
      </c>
      <c r="B334" s="328" t="s">
        <v>661</v>
      </c>
      <c r="C334" s="336"/>
      <c r="D334" s="336"/>
      <c r="E334" s="336"/>
      <c r="F334" s="337">
        <f t="shared" ref="F334:F337" si="156">SUM(G334:H334)</f>
        <v>0</v>
      </c>
      <c r="G334" s="337">
        <v>0</v>
      </c>
      <c r="H334" s="337">
        <v>0</v>
      </c>
      <c r="I334" s="337">
        <v>130.5</v>
      </c>
      <c r="J334" s="337">
        <v>130.5</v>
      </c>
      <c r="K334" s="337">
        <v>0</v>
      </c>
    </row>
    <row r="335" ht="26.25" customHeight="1" spans="1:11">
      <c r="A335" s="327" t="s">
        <v>662</v>
      </c>
      <c r="B335" s="328" t="s">
        <v>663</v>
      </c>
      <c r="C335" s="329">
        <f t="shared" ref="C335:K335" si="157">SUM(C336:C337)</f>
        <v>0</v>
      </c>
      <c r="D335" s="329">
        <f t="shared" si="157"/>
        <v>0</v>
      </c>
      <c r="E335" s="329">
        <f t="shared" si="157"/>
        <v>0</v>
      </c>
      <c r="F335" s="330">
        <f t="shared" si="157"/>
        <v>0</v>
      </c>
      <c r="G335" s="330">
        <f t="shared" si="157"/>
        <v>0</v>
      </c>
      <c r="H335" s="330">
        <f t="shared" si="157"/>
        <v>0</v>
      </c>
      <c r="I335" s="330">
        <v>625</v>
      </c>
      <c r="J335" s="330">
        <v>625</v>
      </c>
      <c r="K335" s="330">
        <v>0</v>
      </c>
    </row>
    <row r="336" ht="26.25" customHeight="1" spans="1:11">
      <c r="A336" s="335">
        <v>2169901</v>
      </c>
      <c r="B336" s="328" t="s">
        <v>664</v>
      </c>
      <c r="C336" s="336"/>
      <c r="D336" s="336"/>
      <c r="E336" s="336"/>
      <c r="F336" s="337">
        <f t="shared" si="156"/>
        <v>0</v>
      </c>
      <c r="G336" s="337">
        <v>0</v>
      </c>
      <c r="H336" s="337">
        <v>0</v>
      </c>
      <c r="I336" s="337">
        <v>200</v>
      </c>
      <c r="J336" s="337">
        <v>200</v>
      </c>
      <c r="K336" s="337">
        <v>0</v>
      </c>
    </row>
    <row r="337" ht="26.25" customHeight="1" spans="1:11">
      <c r="A337" s="335" t="s">
        <v>665</v>
      </c>
      <c r="B337" s="328" t="s">
        <v>666</v>
      </c>
      <c r="C337" s="336"/>
      <c r="D337" s="336"/>
      <c r="E337" s="336"/>
      <c r="F337" s="337">
        <f t="shared" si="156"/>
        <v>0</v>
      </c>
      <c r="G337" s="337">
        <v>0</v>
      </c>
      <c r="H337" s="337">
        <v>0</v>
      </c>
      <c r="I337" s="337">
        <v>425</v>
      </c>
      <c r="J337" s="337">
        <v>425</v>
      </c>
      <c r="K337" s="337">
        <v>0</v>
      </c>
    </row>
    <row r="338" ht="26.25" customHeight="1" spans="1:11">
      <c r="A338" s="327">
        <v>217</v>
      </c>
      <c r="B338" s="328" t="s">
        <v>667</v>
      </c>
      <c r="C338" s="329">
        <v>0</v>
      </c>
      <c r="D338" s="329">
        <f>D339</f>
        <v>0</v>
      </c>
      <c r="E338" s="329">
        <f>E339</f>
        <v>0</v>
      </c>
      <c r="F338" s="330">
        <f>F339</f>
        <v>0</v>
      </c>
      <c r="G338" s="330">
        <f>G339</f>
        <v>0</v>
      </c>
      <c r="H338" s="330">
        <f>H339</f>
        <v>0</v>
      </c>
      <c r="I338" s="330">
        <v>37.971</v>
      </c>
      <c r="J338" s="330">
        <v>37.971</v>
      </c>
      <c r="K338" s="330">
        <v>0</v>
      </c>
    </row>
    <row r="339" ht="26.25" customHeight="1" spans="1:11">
      <c r="A339" s="396">
        <v>21799</v>
      </c>
      <c r="B339" s="328" t="s">
        <v>668</v>
      </c>
      <c r="C339" s="329">
        <f t="shared" ref="C339:K339" si="158">SUM(C340)</f>
        <v>0</v>
      </c>
      <c r="D339" s="329">
        <f t="shared" si="158"/>
        <v>0</v>
      </c>
      <c r="E339" s="329">
        <f t="shared" si="158"/>
        <v>0</v>
      </c>
      <c r="F339" s="330">
        <f t="shared" si="158"/>
        <v>0</v>
      </c>
      <c r="G339" s="330">
        <f t="shared" si="158"/>
        <v>0</v>
      </c>
      <c r="H339" s="330">
        <f t="shared" si="158"/>
        <v>0</v>
      </c>
      <c r="I339" s="330">
        <v>37.971</v>
      </c>
      <c r="J339" s="330">
        <v>37.971</v>
      </c>
      <c r="K339" s="330">
        <v>0</v>
      </c>
    </row>
    <row r="340" ht="26.25" customHeight="1" spans="1:11">
      <c r="A340" s="335">
        <v>2179902</v>
      </c>
      <c r="B340" s="328" t="s">
        <v>669</v>
      </c>
      <c r="C340" s="336"/>
      <c r="D340" s="336"/>
      <c r="E340" s="336"/>
      <c r="F340" s="337">
        <f t="shared" ref="F340:F346" si="159">SUM(G340:H340)</f>
        <v>0</v>
      </c>
      <c r="G340" s="337"/>
      <c r="H340" s="337">
        <v>0</v>
      </c>
      <c r="I340" s="337">
        <v>37.971</v>
      </c>
      <c r="J340" s="337">
        <v>37.971</v>
      </c>
      <c r="K340" s="337">
        <v>0</v>
      </c>
    </row>
    <row r="341" ht="26.25" customHeight="1" spans="1:11">
      <c r="A341" s="327" t="s">
        <v>670</v>
      </c>
      <c r="B341" s="328" t="s">
        <v>671</v>
      </c>
      <c r="C341" s="329">
        <v>4880</v>
      </c>
      <c r="D341" s="329">
        <v>4880</v>
      </c>
      <c r="E341" s="329">
        <f t="shared" ref="E341:K341" si="160">E342</f>
        <v>0</v>
      </c>
      <c r="F341" s="330">
        <f t="shared" si="160"/>
        <v>1860.626661</v>
      </c>
      <c r="G341" s="330">
        <f t="shared" si="160"/>
        <v>1860.626661</v>
      </c>
      <c r="H341" s="330">
        <f t="shared" si="160"/>
        <v>0</v>
      </c>
      <c r="I341" s="330">
        <v>8781.696661</v>
      </c>
      <c r="J341" s="330">
        <v>8781.696661</v>
      </c>
      <c r="K341" s="330">
        <v>0</v>
      </c>
    </row>
    <row r="342" ht="26.25" customHeight="1" spans="1:11">
      <c r="A342" s="327" t="s">
        <v>672</v>
      </c>
      <c r="B342" s="328" t="s">
        <v>673</v>
      </c>
      <c r="C342" s="329">
        <f t="shared" ref="C342:K342" si="161">SUM(C343:C346)</f>
        <v>0</v>
      </c>
      <c r="D342" s="329">
        <f t="shared" si="161"/>
        <v>0</v>
      </c>
      <c r="E342" s="329">
        <f t="shared" si="161"/>
        <v>0</v>
      </c>
      <c r="F342" s="330">
        <f t="shared" si="161"/>
        <v>1860.626661</v>
      </c>
      <c r="G342" s="330">
        <f t="shared" si="161"/>
        <v>1860.626661</v>
      </c>
      <c r="H342" s="330">
        <f t="shared" si="161"/>
        <v>0</v>
      </c>
      <c r="I342" s="330">
        <v>8781.696661</v>
      </c>
      <c r="J342" s="330">
        <v>8781.696661</v>
      </c>
      <c r="K342" s="330">
        <v>0</v>
      </c>
    </row>
    <row r="343" ht="26.25" customHeight="1" spans="1:11">
      <c r="A343" s="335" t="s">
        <v>674</v>
      </c>
      <c r="B343" s="328" t="s">
        <v>675</v>
      </c>
      <c r="C343" s="336"/>
      <c r="D343" s="336"/>
      <c r="E343" s="336"/>
      <c r="F343" s="337">
        <f t="shared" si="159"/>
        <v>1221.846661</v>
      </c>
      <c r="G343" s="337">
        <v>1221.846661</v>
      </c>
      <c r="H343" s="337">
        <v>0</v>
      </c>
      <c r="I343" s="337">
        <v>1221.846661</v>
      </c>
      <c r="J343" s="337">
        <v>1221.846661</v>
      </c>
      <c r="K343" s="337">
        <v>0</v>
      </c>
    </row>
    <row r="344" ht="26.25" customHeight="1" spans="1:11">
      <c r="A344" s="335" t="s">
        <v>676</v>
      </c>
      <c r="B344" s="328" t="s">
        <v>677</v>
      </c>
      <c r="C344" s="336"/>
      <c r="D344" s="336"/>
      <c r="E344" s="336"/>
      <c r="F344" s="337">
        <f t="shared" si="159"/>
        <v>8</v>
      </c>
      <c r="G344" s="337">
        <v>8</v>
      </c>
      <c r="H344" s="337">
        <v>0</v>
      </c>
      <c r="I344" s="337">
        <v>7.2</v>
      </c>
      <c r="J344" s="337">
        <v>7.2</v>
      </c>
      <c r="K344" s="337">
        <v>0</v>
      </c>
    </row>
    <row r="345" ht="26.25" customHeight="1" spans="1:11">
      <c r="A345" s="335" t="s">
        <v>678</v>
      </c>
      <c r="B345" s="328" t="s">
        <v>679</v>
      </c>
      <c r="C345" s="336"/>
      <c r="D345" s="336"/>
      <c r="E345" s="336"/>
      <c r="F345" s="337">
        <f t="shared" si="159"/>
        <v>630.78</v>
      </c>
      <c r="G345" s="337">
        <v>630.78</v>
      </c>
      <c r="H345" s="337">
        <v>0</v>
      </c>
      <c r="I345" s="337">
        <v>7548.05</v>
      </c>
      <c r="J345" s="337">
        <v>7548.05</v>
      </c>
      <c r="K345" s="337">
        <v>0</v>
      </c>
    </row>
    <row r="346" ht="26.25" customHeight="1" spans="1:11">
      <c r="A346" s="335">
        <v>2200199</v>
      </c>
      <c r="B346" s="328" t="s">
        <v>680</v>
      </c>
      <c r="C346" s="336"/>
      <c r="D346" s="336"/>
      <c r="E346" s="336"/>
      <c r="F346" s="337">
        <f t="shared" si="159"/>
        <v>0</v>
      </c>
      <c r="G346" s="337"/>
      <c r="H346" s="337">
        <v>0</v>
      </c>
      <c r="I346" s="337">
        <v>4.6</v>
      </c>
      <c r="J346" s="337">
        <v>4.6</v>
      </c>
      <c r="K346" s="337">
        <v>0</v>
      </c>
    </row>
    <row r="347" ht="26.25" customHeight="1" spans="1:11">
      <c r="A347" s="327" t="s">
        <v>681</v>
      </c>
      <c r="B347" s="328" t="s">
        <v>682</v>
      </c>
      <c r="C347" s="329">
        <v>3491</v>
      </c>
      <c r="D347" s="329">
        <v>3491</v>
      </c>
      <c r="E347" s="329">
        <f t="shared" ref="E347:K347" si="162">E348</f>
        <v>0</v>
      </c>
      <c r="F347" s="330">
        <f t="shared" si="162"/>
        <v>0</v>
      </c>
      <c r="G347" s="330">
        <f t="shared" si="162"/>
        <v>0</v>
      </c>
      <c r="H347" s="330">
        <f t="shared" si="162"/>
        <v>0</v>
      </c>
      <c r="I347" s="330">
        <v>6971</v>
      </c>
      <c r="J347" s="330">
        <v>6971</v>
      </c>
      <c r="K347" s="330">
        <v>0</v>
      </c>
    </row>
    <row r="348" ht="26.25" customHeight="1" spans="1:11">
      <c r="A348" s="327" t="s">
        <v>683</v>
      </c>
      <c r="B348" s="328" t="s">
        <v>684</v>
      </c>
      <c r="C348" s="329">
        <f t="shared" ref="C348:K348" si="163">SUM(C349:C350)</f>
        <v>0</v>
      </c>
      <c r="D348" s="329">
        <f t="shared" si="163"/>
        <v>0</v>
      </c>
      <c r="E348" s="329">
        <f t="shared" si="163"/>
        <v>0</v>
      </c>
      <c r="F348" s="330">
        <f t="shared" si="163"/>
        <v>0</v>
      </c>
      <c r="G348" s="330">
        <f t="shared" si="163"/>
        <v>0</v>
      </c>
      <c r="H348" s="330">
        <f t="shared" si="163"/>
        <v>0</v>
      </c>
      <c r="I348" s="330">
        <v>6971</v>
      </c>
      <c r="J348" s="330">
        <v>6971</v>
      </c>
      <c r="K348" s="330">
        <v>0</v>
      </c>
    </row>
    <row r="349" ht="26.25" customHeight="1" spans="1:11">
      <c r="A349" s="335" t="s">
        <v>685</v>
      </c>
      <c r="B349" s="328" t="s">
        <v>686</v>
      </c>
      <c r="C349" s="336"/>
      <c r="D349" s="336"/>
      <c r="E349" s="336"/>
      <c r="F349" s="337">
        <f t="shared" ref="F349:F359" si="164">SUM(G349:H349)</f>
        <v>0</v>
      </c>
      <c r="G349" s="337">
        <v>0</v>
      </c>
      <c r="H349" s="337">
        <v>0</v>
      </c>
      <c r="I349" s="337">
        <v>6948</v>
      </c>
      <c r="J349" s="337">
        <v>6948</v>
      </c>
      <c r="K349" s="337">
        <v>0</v>
      </c>
    </row>
    <row r="350" ht="26.25" customHeight="1" spans="1:11">
      <c r="A350" s="335">
        <v>2210105</v>
      </c>
      <c r="B350" s="328" t="s">
        <v>687</v>
      </c>
      <c r="C350" s="336"/>
      <c r="D350" s="336"/>
      <c r="E350" s="336"/>
      <c r="F350" s="337">
        <f t="shared" si="164"/>
        <v>0</v>
      </c>
      <c r="G350" s="337">
        <v>0</v>
      </c>
      <c r="H350" s="337">
        <v>0</v>
      </c>
      <c r="I350" s="337">
        <v>23</v>
      </c>
      <c r="J350" s="337">
        <v>23</v>
      </c>
      <c r="K350" s="337">
        <v>0</v>
      </c>
    </row>
    <row r="351" ht="26.25" customHeight="1" spans="1:11">
      <c r="A351" s="327" t="s">
        <v>688</v>
      </c>
      <c r="B351" s="328" t="s">
        <v>689</v>
      </c>
      <c r="C351" s="329">
        <v>1514</v>
      </c>
      <c r="D351" s="329">
        <v>1352</v>
      </c>
      <c r="E351" s="329">
        <v>162</v>
      </c>
      <c r="F351" s="330">
        <f t="shared" ref="F351:K351" si="165">F352+F360+F362+F364+F367</f>
        <v>1594.153062</v>
      </c>
      <c r="G351" s="330">
        <f t="shared" si="165"/>
        <v>1594.153062</v>
      </c>
      <c r="H351" s="330">
        <f t="shared" si="165"/>
        <v>0</v>
      </c>
      <c r="I351" s="330">
        <v>1805.643062</v>
      </c>
      <c r="J351" s="330">
        <v>1805.643062</v>
      </c>
      <c r="K351" s="330">
        <v>0</v>
      </c>
    </row>
    <row r="352" ht="26.25" customHeight="1" spans="1:11">
      <c r="A352" s="327" t="s">
        <v>690</v>
      </c>
      <c r="B352" s="328" t="s">
        <v>691</v>
      </c>
      <c r="C352" s="329">
        <f t="shared" ref="C352:K352" si="166">SUM(C353:C359)</f>
        <v>0</v>
      </c>
      <c r="D352" s="329">
        <f t="shared" si="166"/>
        <v>0</v>
      </c>
      <c r="E352" s="329">
        <f t="shared" si="166"/>
        <v>0</v>
      </c>
      <c r="F352" s="330">
        <f t="shared" si="166"/>
        <v>809.153062</v>
      </c>
      <c r="G352" s="330">
        <f t="shared" si="166"/>
        <v>809.153062</v>
      </c>
      <c r="H352" s="330">
        <f t="shared" si="166"/>
        <v>0</v>
      </c>
      <c r="I352" s="330">
        <v>850.643062</v>
      </c>
      <c r="J352" s="330">
        <v>850.643062</v>
      </c>
      <c r="K352" s="330">
        <v>0</v>
      </c>
    </row>
    <row r="353" ht="26.25" customHeight="1" spans="1:11">
      <c r="A353" s="335" t="s">
        <v>692</v>
      </c>
      <c r="B353" s="328" t="s">
        <v>198</v>
      </c>
      <c r="C353" s="336"/>
      <c r="D353" s="336"/>
      <c r="E353" s="336"/>
      <c r="F353" s="337">
        <f t="shared" si="164"/>
        <v>199.553062</v>
      </c>
      <c r="G353" s="337">
        <v>199.553062</v>
      </c>
      <c r="H353" s="337">
        <v>0</v>
      </c>
      <c r="I353" s="337">
        <v>199.553062</v>
      </c>
      <c r="J353" s="337">
        <v>199.553062</v>
      </c>
      <c r="K353" s="337">
        <v>0</v>
      </c>
    </row>
    <row r="354" ht="26.25" customHeight="1" spans="1:11">
      <c r="A354" s="335" t="s">
        <v>693</v>
      </c>
      <c r="B354" s="328" t="s">
        <v>194</v>
      </c>
      <c r="C354" s="336"/>
      <c r="D354" s="336"/>
      <c r="E354" s="336"/>
      <c r="F354" s="337">
        <f t="shared" si="164"/>
        <v>15.6</v>
      </c>
      <c r="G354" s="337">
        <v>15.6</v>
      </c>
      <c r="H354" s="337">
        <v>0</v>
      </c>
      <c r="I354" s="337">
        <v>27.09</v>
      </c>
      <c r="J354" s="337">
        <v>27.09</v>
      </c>
      <c r="K354" s="337">
        <v>0</v>
      </c>
    </row>
    <row r="355" ht="26.25" customHeight="1" spans="1:11">
      <c r="A355" s="335">
        <v>2240104</v>
      </c>
      <c r="B355" s="328" t="s">
        <v>694</v>
      </c>
      <c r="C355" s="336"/>
      <c r="D355" s="336"/>
      <c r="E355" s="336"/>
      <c r="F355" s="337">
        <f t="shared" si="164"/>
        <v>200</v>
      </c>
      <c r="G355" s="337">
        <v>200</v>
      </c>
      <c r="H355" s="337">
        <v>0</v>
      </c>
      <c r="I355" s="337">
        <v>180</v>
      </c>
      <c r="J355" s="337">
        <v>180</v>
      </c>
      <c r="K355" s="337">
        <v>0</v>
      </c>
    </row>
    <row r="356" ht="26.25" customHeight="1" spans="1:11">
      <c r="A356" s="335" t="s">
        <v>695</v>
      </c>
      <c r="B356" s="328" t="s">
        <v>696</v>
      </c>
      <c r="C356" s="336"/>
      <c r="D356" s="336"/>
      <c r="E356" s="336"/>
      <c r="F356" s="337">
        <f t="shared" si="164"/>
        <v>307</v>
      </c>
      <c r="G356" s="337">
        <v>307</v>
      </c>
      <c r="H356" s="337">
        <v>0</v>
      </c>
      <c r="I356" s="337">
        <v>307</v>
      </c>
      <c r="J356" s="337">
        <v>307</v>
      </c>
      <c r="K356" s="337">
        <v>0</v>
      </c>
    </row>
    <row r="357" ht="26.25" customHeight="1" spans="1:11">
      <c r="A357" s="335" t="s">
        <v>697</v>
      </c>
      <c r="B357" s="328" t="s">
        <v>698</v>
      </c>
      <c r="C357" s="336"/>
      <c r="D357" s="336"/>
      <c r="E357" s="336"/>
      <c r="F357" s="337">
        <f t="shared" si="164"/>
        <v>20</v>
      </c>
      <c r="G357" s="337">
        <v>20</v>
      </c>
      <c r="H357" s="337">
        <v>0</v>
      </c>
      <c r="I357" s="337">
        <v>20</v>
      </c>
      <c r="J357" s="337">
        <v>20</v>
      </c>
      <c r="K357" s="337">
        <v>0</v>
      </c>
    </row>
    <row r="358" ht="26.25" customHeight="1" spans="1:11">
      <c r="A358" s="335" t="s">
        <v>699</v>
      </c>
      <c r="B358" s="328" t="s">
        <v>700</v>
      </c>
      <c r="C358" s="336"/>
      <c r="D358" s="336"/>
      <c r="E358" s="336"/>
      <c r="F358" s="337">
        <f t="shared" si="164"/>
        <v>67</v>
      </c>
      <c r="G358" s="337">
        <v>67</v>
      </c>
      <c r="H358" s="337">
        <v>0</v>
      </c>
      <c r="I358" s="337">
        <v>67</v>
      </c>
      <c r="J358" s="337">
        <v>67</v>
      </c>
      <c r="K358" s="337">
        <v>0</v>
      </c>
    </row>
    <row r="359" ht="26.25" customHeight="1" spans="1:11">
      <c r="A359" s="335" t="s">
        <v>701</v>
      </c>
      <c r="B359" s="328" t="s">
        <v>702</v>
      </c>
      <c r="C359" s="336"/>
      <c r="D359" s="336"/>
      <c r="E359" s="336"/>
      <c r="F359" s="337">
        <f t="shared" si="164"/>
        <v>0</v>
      </c>
      <c r="G359" s="337">
        <v>0</v>
      </c>
      <c r="H359" s="337">
        <v>0</v>
      </c>
      <c r="I359" s="337">
        <v>50</v>
      </c>
      <c r="J359" s="337">
        <v>50</v>
      </c>
      <c r="K359" s="337">
        <v>0</v>
      </c>
    </row>
    <row r="360" ht="26.25" customHeight="1" spans="1:11">
      <c r="A360" s="327" t="s">
        <v>703</v>
      </c>
      <c r="B360" s="328" t="s">
        <v>704</v>
      </c>
      <c r="C360" s="336">
        <f t="shared" ref="C360:K360" si="167">SUM(C361)</f>
        <v>0</v>
      </c>
      <c r="D360" s="336">
        <f t="shared" si="167"/>
        <v>0</v>
      </c>
      <c r="E360" s="336">
        <f t="shared" si="167"/>
        <v>0</v>
      </c>
      <c r="F360" s="337">
        <f t="shared" si="167"/>
        <v>785</v>
      </c>
      <c r="G360" s="337">
        <f t="shared" si="167"/>
        <v>785</v>
      </c>
      <c r="H360" s="337">
        <f t="shared" si="167"/>
        <v>0</v>
      </c>
      <c r="I360" s="337">
        <v>785</v>
      </c>
      <c r="J360" s="337">
        <v>785</v>
      </c>
      <c r="K360" s="337">
        <v>0</v>
      </c>
    </row>
    <row r="361" ht="26.25" customHeight="1" spans="1:11">
      <c r="A361" s="335" t="s">
        <v>705</v>
      </c>
      <c r="B361" s="328" t="s">
        <v>706</v>
      </c>
      <c r="C361" s="336"/>
      <c r="D361" s="336"/>
      <c r="E361" s="336"/>
      <c r="F361" s="337">
        <f t="shared" ref="F361:F366" si="168">SUM(G361:H361)</f>
        <v>785</v>
      </c>
      <c r="G361" s="337">
        <v>785</v>
      </c>
      <c r="H361" s="337">
        <v>0</v>
      </c>
      <c r="I361" s="337">
        <v>785</v>
      </c>
      <c r="J361" s="337">
        <v>785</v>
      </c>
      <c r="K361" s="337">
        <v>0</v>
      </c>
    </row>
    <row r="362" ht="26.25" customHeight="1" spans="1:11">
      <c r="A362" s="327" t="s">
        <v>707</v>
      </c>
      <c r="B362" s="328" t="s">
        <v>708</v>
      </c>
      <c r="C362" s="336">
        <f t="shared" ref="C362:K362" si="169">SUM(C363)</f>
        <v>0</v>
      </c>
      <c r="D362" s="336">
        <f t="shared" si="169"/>
        <v>0</v>
      </c>
      <c r="E362" s="336">
        <f t="shared" si="169"/>
        <v>0</v>
      </c>
      <c r="F362" s="337">
        <f t="shared" si="169"/>
        <v>0</v>
      </c>
      <c r="G362" s="337">
        <f t="shared" si="169"/>
        <v>0</v>
      </c>
      <c r="H362" s="337">
        <f t="shared" si="169"/>
        <v>0</v>
      </c>
      <c r="I362" s="337">
        <v>0</v>
      </c>
      <c r="J362" s="337">
        <v>0</v>
      </c>
      <c r="K362" s="337">
        <v>0</v>
      </c>
    </row>
    <row r="363" ht="26.25" customHeight="1" spans="1:11">
      <c r="A363" s="335" t="s">
        <v>709</v>
      </c>
      <c r="B363" s="328" t="s">
        <v>194</v>
      </c>
      <c r="C363" s="336"/>
      <c r="D363" s="336"/>
      <c r="E363" s="336"/>
      <c r="F363" s="337">
        <f t="shared" si="168"/>
        <v>0</v>
      </c>
      <c r="G363" s="337">
        <v>0</v>
      </c>
      <c r="H363" s="337">
        <v>0</v>
      </c>
      <c r="I363" s="337">
        <v>0</v>
      </c>
      <c r="J363" s="337">
        <v>0</v>
      </c>
      <c r="K363" s="337">
        <v>0</v>
      </c>
    </row>
    <row r="364" customFormat="1" ht="26.25" customHeight="1" spans="1:11">
      <c r="A364" s="327" t="s">
        <v>710</v>
      </c>
      <c r="B364" s="328" t="s">
        <v>711</v>
      </c>
      <c r="C364" s="336">
        <f t="shared" ref="C364:K364" si="170">SUM(C365:C366)</f>
        <v>0</v>
      </c>
      <c r="D364" s="336">
        <f t="shared" si="170"/>
        <v>0</v>
      </c>
      <c r="E364" s="336">
        <f t="shared" si="170"/>
        <v>0</v>
      </c>
      <c r="F364" s="337">
        <f t="shared" si="170"/>
        <v>0</v>
      </c>
      <c r="G364" s="337">
        <f t="shared" si="170"/>
        <v>0</v>
      </c>
      <c r="H364" s="337">
        <f t="shared" si="170"/>
        <v>0</v>
      </c>
      <c r="I364" s="337">
        <v>170</v>
      </c>
      <c r="J364" s="337">
        <v>170</v>
      </c>
      <c r="K364" s="337">
        <v>0</v>
      </c>
    </row>
    <row r="365" customFormat="1" ht="26.25" customHeight="1" spans="1:11">
      <c r="A365" s="335" t="s">
        <v>712</v>
      </c>
      <c r="B365" s="328" t="s">
        <v>713</v>
      </c>
      <c r="C365" s="336"/>
      <c r="D365" s="336"/>
      <c r="E365" s="336"/>
      <c r="F365" s="337">
        <f t="shared" si="168"/>
        <v>0</v>
      </c>
      <c r="G365" s="337">
        <v>0</v>
      </c>
      <c r="H365" s="337">
        <v>0</v>
      </c>
      <c r="I365" s="337">
        <v>160</v>
      </c>
      <c r="J365" s="337">
        <v>160</v>
      </c>
      <c r="K365" s="337">
        <v>0</v>
      </c>
    </row>
    <row r="366" customFormat="1" ht="26.25" customHeight="1" spans="1:11">
      <c r="A366" s="335">
        <v>2240699</v>
      </c>
      <c r="B366" s="328" t="s">
        <v>714</v>
      </c>
      <c r="C366" s="336"/>
      <c r="D366" s="336"/>
      <c r="E366" s="336"/>
      <c r="F366" s="337">
        <f t="shared" si="168"/>
        <v>0</v>
      </c>
      <c r="G366" s="337">
        <v>0</v>
      </c>
      <c r="H366" s="337">
        <v>0</v>
      </c>
      <c r="I366" s="337">
        <v>10</v>
      </c>
      <c r="J366" s="337">
        <v>10</v>
      </c>
      <c r="K366" s="337">
        <v>0</v>
      </c>
    </row>
    <row r="367" customFormat="1" ht="26.25" customHeight="1" spans="1:11">
      <c r="A367" s="327" t="s">
        <v>715</v>
      </c>
      <c r="B367" s="328" t="s">
        <v>716</v>
      </c>
      <c r="C367" s="336">
        <f t="shared" ref="C367:K367" si="171">SUM(C368)</f>
        <v>0</v>
      </c>
      <c r="D367" s="336">
        <f t="shared" si="171"/>
        <v>0</v>
      </c>
      <c r="E367" s="336">
        <f t="shared" si="171"/>
        <v>0</v>
      </c>
      <c r="F367" s="337">
        <f t="shared" si="171"/>
        <v>0</v>
      </c>
      <c r="G367" s="337">
        <f t="shared" si="171"/>
        <v>0</v>
      </c>
      <c r="H367" s="337">
        <f t="shared" si="171"/>
        <v>0</v>
      </c>
      <c r="I367" s="337">
        <v>0</v>
      </c>
      <c r="J367" s="337">
        <v>0</v>
      </c>
      <c r="K367" s="337">
        <v>0</v>
      </c>
    </row>
    <row r="368" customFormat="1" ht="26.25" customHeight="1" spans="1:11">
      <c r="A368" s="335" t="s">
        <v>717</v>
      </c>
      <c r="B368" s="328" t="s">
        <v>718</v>
      </c>
      <c r="C368" s="336"/>
      <c r="D368" s="336"/>
      <c r="E368" s="336"/>
      <c r="F368" s="337">
        <f>SUM(G368:H368)</f>
        <v>0</v>
      </c>
      <c r="G368" s="337">
        <v>0</v>
      </c>
      <c r="H368" s="337">
        <v>0</v>
      </c>
      <c r="I368" s="337">
        <v>0</v>
      </c>
      <c r="J368" s="337">
        <v>0</v>
      </c>
      <c r="K368" s="337">
        <v>0</v>
      </c>
    </row>
    <row r="369" ht="26.25" customHeight="1" spans="1:11">
      <c r="A369" s="327" t="s">
        <v>719</v>
      </c>
      <c r="B369" s="328" t="s">
        <v>720</v>
      </c>
      <c r="C369" s="329"/>
      <c r="D369" s="336"/>
      <c r="E369" s="336"/>
      <c r="F369" s="330">
        <f>SUM(G369:H369)</f>
        <v>5000</v>
      </c>
      <c r="G369" s="337">
        <v>4300</v>
      </c>
      <c r="H369" s="337">
        <v>700</v>
      </c>
      <c r="I369" s="330">
        <v>3668.0031</v>
      </c>
      <c r="J369" s="337">
        <v>3068.5031</v>
      </c>
      <c r="K369" s="337">
        <v>599.5</v>
      </c>
    </row>
    <row r="370" ht="26.25" customHeight="1" spans="1:11">
      <c r="A370" s="327" t="s">
        <v>721</v>
      </c>
      <c r="B370" s="328" t="s">
        <v>722</v>
      </c>
      <c r="C370" s="329">
        <v>9828</v>
      </c>
      <c r="D370" s="329">
        <v>3168</v>
      </c>
      <c r="E370" s="329">
        <v>6660</v>
      </c>
      <c r="F370" s="330">
        <f t="shared" ref="F370:K370" si="172">F371+F373</f>
        <v>21639.72</v>
      </c>
      <c r="G370" s="330">
        <f t="shared" si="172"/>
        <v>13087.4</v>
      </c>
      <c r="H370" s="330">
        <f t="shared" si="172"/>
        <v>8552.32</v>
      </c>
      <c r="I370" s="330">
        <v>3096.8</v>
      </c>
      <c r="J370" s="330">
        <v>2870.8</v>
      </c>
      <c r="K370" s="330">
        <v>226</v>
      </c>
    </row>
    <row r="371" ht="26.25" customHeight="1" spans="1:11">
      <c r="A371" s="327" t="s">
        <v>723</v>
      </c>
      <c r="B371" s="328" t="s">
        <v>724</v>
      </c>
      <c r="C371" s="329">
        <f t="shared" ref="C371:K371" si="173">SUM(C372)</f>
        <v>0</v>
      </c>
      <c r="D371" s="329">
        <f t="shared" si="173"/>
        <v>0</v>
      </c>
      <c r="E371" s="329">
        <f t="shared" si="173"/>
        <v>0</v>
      </c>
      <c r="F371" s="330">
        <f t="shared" si="173"/>
        <v>5000</v>
      </c>
      <c r="G371" s="330">
        <f t="shared" si="173"/>
        <v>4000</v>
      </c>
      <c r="H371" s="330">
        <f t="shared" si="173"/>
        <v>1000</v>
      </c>
      <c r="I371" s="330">
        <v>0</v>
      </c>
      <c r="J371" s="330">
        <v>0</v>
      </c>
      <c r="K371" s="330">
        <v>0</v>
      </c>
    </row>
    <row r="372" ht="26.25" customHeight="1" spans="1:11">
      <c r="A372" s="335">
        <v>2290201</v>
      </c>
      <c r="B372" s="328" t="s">
        <v>725</v>
      </c>
      <c r="C372" s="336"/>
      <c r="D372" s="336"/>
      <c r="E372" s="336"/>
      <c r="F372" s="337">
        <f t="shared" ref="F372:F377" si="174">SUM(G372:H372)</f>
        <v>5000</v>
      </c>
      <c r="G372" s="337">
        <v>4000</v>
      </c>
      <c r="H372" s="337">
        <v>1000</v>
      </c>
      <c r="I372" s="337">
        <v>0</v>
      </c>
      <c r="J372" s="337">
        <v>0</v>
      </c>
      <c r="K372" s="337">
        <v>0</v>
      </c>
    </row>
    <row r="373" ht="26.25" customHeight="1" spans="1:11">
      <c r="A373" s="327" t="s">
        <v>726</v>
      </c>
      <c r="B373" s="328" t="s">
        <v>727</v>
      </c>
      <c r="C373" s="329">
        <f t="shared" ref="C373:K373" si="175">SUM(C374)</f>
        <v>0</v>
      </c>
      <c r="D373" s="329">
        <f t="shared" si="175"/>
        <v>0</v>
      </c>
      <c r="E373" s="329">
        <f t="shared" si="175"/>
        <v>0</v>
      </c>
      <c r="F373" s="330">
        <f t="shared" si="175"/>
        <v>16639.72</v>
      </c>
      <c r="G373" s="330">
        <f t="shared" si="175"/>
        <v>9087.4</v>
      </c>
      <c r="H373" s="330">
        <f t="shared" si="175"/>
        <v>7552.32</v>
      </c>
      <c r="I373" s="330">
        <v>3096.8</v>
      </c>
      <c r="J373" s="330">
        <v>2870.8</v>
      </c>
      <c r="K373" s="330">
        <v>226</v>
      </c>
    </row>
    <row r="374" ht="26.25" customHeight="1" spans="1:11">
      <c r="A374" s="335" t="s">
        <v>728</v>
      </c>
      <c r="B374" s="328" t="s">
        <v>729</v>
      </c>
      <c r="C374" s="336"/>
      <c r="D374" s="336"/>
      <c r="E374" s="336"/>
      <c r="F374" s="337">
        <f t="shared" si="174"/>
        <v>16639.72</v>
      </c>
      <c r="G374" s="337">
        <v>9087.4</v>
      </c>
      <c r="H374" s="337">
        <v>7552.32</v>
      </c>
      <c r="I374" s="337">
        <v>3096.8</v>
      </c>
      <c r="J374" s="337">
        <v>2870.8</v>
      </c>
      <c r="K374" s="337">
        <v>226</v>
      </c>
    </row>
    <row r="375" ht="26.25" customHeight="1" spans="1:11">
      <c r="A375" s="327" t="s">
        <v>730</v>
      </c>
      <c r="B375" s="328" t="s">
        <v>731</v>
      </c>
      <c r="C375" s="329">
        <v>3397</v>
      </c>
      <c r="D375" s="329">
        <v>3085</v>
      </c>
      <c r="E375" s="329">
        <v>312</v>
      </c>
      <c r="F375" s="330">
        <f t="shared" ref="F375:K375" si="176">F376</f>
        <v>4300</v>
      </c>
      <c r="G375" s="330">
        <f t="shared" si="176"/>
        <v>3780</v>
      </c>
      <c r="H375" s="330">
        <f t="shared" si="176"/>
        <v>520</v>
      </c>
      <c r="I375" s="330">
        <v>3693.1934</v>
      </c>
      <c r="J375" s="330">
        <v>3215.6775</v>
      </c>
      <c r="K375" s="330">
        <v>477.5159</v>
      </c>
    </row>
    <row r="376" ht="26.25" customHeight="1" spans="1:11">
      <c r="A376" s="327" t="s">
        <v>732</v>
      </c>
      <c r="B376" s="328" t="s">
        <v>733</v>
      </c>
      <c r="C376" s="329">
        <f t="shared" ref="C376:K376" si="177">SUM(C377:C377)</f>
        <v>0</v>
      </c>
      <c r="D376" s="329">
        <f t="shared" si="177"/>
        <v>0</v>
      </c>
      <c r="E376" s="329">
        <f t="shared" si="177"/>
        <v>0</v>
      </c>
      <c r="F376" s="330">
        <f t="shared" si="177"/>
        <v>4300</v>
      </c>
      <c r="G376" s="330">
        <f t="shared" si="177"/>
        <v>3780</v>
      </c>
      <c r="H376" s="330">
        <f t="shared" si="177"/>
        <v>520</v>
      </c>
      <c r="I376" s="330">
        <v>3693.1934</v>
      </c>
      <c r="J376" s="330">
        <v>3215.6775</v>
      </c>
      <c r="K376" s="330">
        <v>477.5159</v>
      </c>
    </row>
    <row r="377" ht="26.25" customHeight="1" spans="1:11">
      <c r="A377" s="335" t="s">
        <v>734</v>
      </c>
      <c r="B377" s="328" t="s">
        <v>735</v>
      </c>
      <c r="C377" s="336"/>
      <c r="D377" s="336"/>
      <c r="E377" s="336"/>
      <c r="F377" s="337">
        <f t="shared" si="174"/>
        <v>4300</v>
      </c>
      <c r="G377" s="337">
        <v>3780</v>
      </c>
      <c r="H377" s="337">
        <v>520</v>
      </c>
      <c r="I377" s="337">
        <v>3693.1934</v>
      </c>
      <c r="J377" s="337">
        <v>3215.6775</v>
      </c>
      <c r="K377" s="337">
        <v>477.5159</v>
      </c>
    </row>
    <row r="378" ht="26.25" customHeight="1" spans="1:11">
      <c r="A378" s="335" t="s">
        <v>736</v>
      </c>
      <c r="B378" s="328" t="s">
        <v>737</v>
      </c>
      <c r="C378" s="329">
        <v>23</v>
      </c>
      <c r="D378" s="329">
        <v>17</v>
      </c>
      <c r="E378" s="329">
        <v>6</v>
      </c>
      <c r="F378" s="330">
        <f t="shared" ref="F378:K378" si="178">SUM(F379:F379)</f>
        <v>0</v>
      </c>
      <c r="G378" s="330">
        <f t="shared" si="178"/>
        <v>0</v>
      </c>
      <c r="H378" s="330">
        <f t="shared" si="178"/>
        <v>0</v>
      </c>
      <c r="I378" s="330">
        <v>16.8066</v>
      </c>
      <c r="J378" s="330">
        <v>14.3225</v>
      </c>
      <c r="K378" s="330">
        <v>2.4841</v>
      </c>
    </row>
    <row r="379" ht="26.25" customHeight="1" spans="1:11">
      <c r="A379" s="327" t="s">
        <v>738</v>
      </c>
      <c r="B379" s="328" t="s">
        <v>739</v>
      </c>
      <c r="C379" s="329"/>
      <c r="D379" s="336"/>
      <c r="E379" s="336"/>
      <c r="F379" s="337">
        <f>SUM(G379:H379)</f>
        <v>0</v>
      </c>
      <c r="G379" s="337">
        <v>0</v>
      </c>
      <c r="H379" s="337">
        <v>0</v>
      </c>
      <c r="I379" s="330">
        <v>16.8066</v>
      </c>
      <c r="J379" s="337">
        <v>14.3225</v>
      </c>
      <c r="K379" s="337">
        <v>2.4841</v>
      </c>
    </row>
  </sheetData>
  <autoFilter ref="A1:L379">
    <extLst/>
  </autoFilter>
  <mergeCells count="6">
    <mergeCell ref="A1:K1"/>
    <mergeCell ref="A3:B3"/>
    <mergeCell ref="C3:E3"/>
    <mergeCell ref="F3:H3"/>
    <mergeCell ref="I3:K3"/>
    <mergeCell ref="A5:B5"/>
  </mergeCells>
  <printOptions horizontalCentered="1"/>
  <pageMargins left="0.393055555555556" right="0.393055555555556" top="0.590277777777778" bottom="0.393055555555556" header="0.393055555555556" footer="0.196527777777778"/>
  <pageSetup paperSize="9" firstPageNumber="3" fitToHeight="0" orientation="landscape" useFirstPageNumber="1" horizontalDpi="600"/>
  <headerFooter>
    <oddHeader>&amp;L&amp;"黑体"&amp;12表二：</oddHeader>
    <oddFooter>&amp;C&amp;"黑体"&amp;9第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9"/>
  <sheetViews>
    <sheetView showZeros="0" workbookViewId="0">
      <selection activeCell="E12" sqref="E12"/>
    </sheetView>
  </sheetViews>
  <sheetFormatPr defaultColWidth="9.025" defaultRowHeight="13.5"/>
  <cols>
    <col min="1" max="1" width="10.625" style="63" customWidth="1"/>
    <col min="2" max="2" width="32.625" style="63" customWidth="1"/>
    <col min="3" max="5" width="11.625" style="379" customWidth="1"/>
    <col min="6" max="11" width="11.625" style="380" customWidth="1"/>
    <col min="12" max="16384" width="9.025" style="376"/>
  </cols>
  <sheetData>
    <row r="1" s="376" customFormat="1" ht="32" customHeight="1" spans="1:11">
      <c r="A1" s="92" t="s">
        <v>740</v>
      </c>
      <c r="B1" s="92"/>
      <c r="C1" s="92"/>
      <c r="D1" s="92"/>
      <c r="E1" s="92"/>
      <c r="F1" s="92"/>
      <c r="G1" s="92"/>
      <c r="H1" s="92"/>
      <c r="I1" s="92"/>
      <c r="J1" s="92"/>
      <c r="K1" s="92"/>
    </row>
    <row r="2" s="376" customFormat="1" ht="18" customHeight="1" spans="1:11">
      <c r="A2" s="63"/>
      <c r="B2" s="63"/>
      <c r="C2" s="379"/>
      <c r="D2" s="379"/>
      <c r="E2" s="379"/>
      <c r="F2" s="381"/>
      <c r="G2" s="381"/>
      <c r="H2" s="381"/>
      <c r="I2" s="390"/>
      <c r="J2" s="390"/>
      <c r="K2" s="391" t="s">
        <v>1</v>
      </c>
    </row>
    <row r="3" s="377" customFormat="1" ht="22" customHeight="1" spans="1:11">
      <c r="A3" s="294" t="s">
        <v>741</v>
      </c>
      <c r="B3" s="294" t="s">
        <v>742</v>
      </c>
      <c r="C3" s="382" t="s">
        <v>743</v>
      </c>
      <c r="D3" s="382"/>
      <c r="E3" s="382"/>
      <c r="F3" s="383" t="s">
        <v>5</v>
      </c>
      <c r="G3" s="383"/>
      <c r="H3" s="383"/>
      <c r="I3" s="383" t="s">
        <v>744</v>
      </c>
      <c r="J3" s="383"/>
      <c r="K3" s="383"/>
    </row>
    <row r="4" s="378" customFormat="1" ht="22" customHeight="1" spans="1:11">
      <c r="A4" s="10"/>
      <c r="B4" s="10"/>
      <c r="C4" s="12" t="s">
        <v>6</v>
      </c>
      <c r="D4" s="12" t="s">
        <v>745</v>
      </c>
      <c r="E4" s="12" t="s">
        <v>746</v>
      </c>
      <c r="F4" s="12" t="s">
        <v>6</v>
      </c>
      <c r="G4" s="12" t="s">
        <v>745</v>
      </c>
      <c r="H4" s="12" t="s">
        <v>746</v>
      </c>
      <c r="I4" s="12" t="s">
        <v>6</v>
      </c>
      <c r="J4" s="12" t="s">
        <v>745</v>
      </c>
      <c r="K4" s="12" t="s">
        <v>746</v>
      </c>
    </row>
    <row r="5" s="377" customFormat="1" ht="24" customHeight="1" spans="1:11">
      <c r="A5" s="10" t="s">
        <v>747</v>
      </c>
      <c r="B5" s="10"/>
      <c r="C5" s="384">
        <f>C6+C23</f>
        <v>206007.917387</v>
      </c>
      <c r="D5" s="384">
        <f t="shared" ref="D5:K5" si="0">D6+D23</f>
        <v>50648.988987</v>
      </c>
      <c r="E5" s="384">
        <f t="shared" si="0"/>
        <v>155358.9284</v>
      </c>
      <c r="F5" s="384">
        <f t="shared" si="0"/>
        <v>227465.557656</v>
      </c>
      <c r="G5" s="384">
        <f t="shared" si="0"/>
        <v>49364.094656</v>
      </c>
      <c r="H5" s="384">
        <f t="shared" si="0"/>
        <v>178101.463</v>
      </c>
      <c r="I5" s="384">
        <f t="shared" si="0"/>
        <v>21457.640269</v>
      </c>
      <c r="J5" s="384">
        <f t="shared" si="0"/>
        <v>-1284.894331</v>
      </c>
      <c r="K5" s="384">
        <f t="shared" si="0"/>
        <v>22742.5346</v>
      </c>
    </row>
    <row r="6" s="376" customFormat="1" ht="24" customHeight="1" spans="1:11">
      <c r="A6" s="385" t="s">
        <v>8</v>
      </c>
      <c r="B6" s="385"/>
      <c r="C6" s="386">
        <f>C7+C11+C16+C18+C21</f>
        <v>28778.733694</v>
      </c>
      <c r="D6" s="386">
        <f t="shared" ref="D6:K6" si="1">D7+D11+D16+D18+D21</f>
        <v>10622.933694</v>
      </c>
      <c r="E6" s="386">
        <f t="shared" si="1"/>
        <v>18155.8</v>
      </c>
      <c r="F6" s="386">
        <f t="shared" si="1"/>
        <v>24711.490931</v>
      </c>
      <c r="G6" s="386">
        <f t="shared" si="1"/>
        <v>9689.065931</v>
      </c>
      <c r="H6" s="386">
        <f t="shared" si="1"/>
        <v>15022.425</v>
      </c>
      <c r="I6" s="386">
        <f t="shared" si="1"/>
        <v>-4067.242763</v>
      </c>
      <c r="J6" s="386">
        <f t="shared" si="1"/>
        <v>-933.867763</v>
      </c>
      <c r="K6" s="386">
        <f t="shared" si="1"/>
        <v>-3133.375</v>
      </c>
    </row>
    <row r="7" s="376" customFormat="1" ht="24" customHeight="1" spans="1:11">
      <c r="A7" s="387" t="s">
        <v>748</v>
      </c>
      <c r="B7" s="21"/>
      <c r="C7" s="386">
        <f>SUM(C8:C10)</f>
        <v>1512.49287</v>
      </c>
      <c r="D7" s="386">
        <f t="shared" ref="D7:K7" si="2">SUM(D8:D10)</f>
        <v>1431.09287</v>
      </c>
      <c r="E7" s="386">
        <f t="shared" si="2"/>
        <v>81.4</v>
      </c>
      <c r="F7" s="386">
        <f t="shared" si="2"/>
        <v>1509.92287</v>
      </c>
      <c r="G7" s="386">
        <f t="shared" si="2"/>
        <v>1431.09287</v>
      </c>
      <c r="H7" s="386">
        <f t="shared" si="2"/>
        <v>78.83</v>
      </c>
      <c r="I7" s="386">
        <f t="shared" si="2"/>
        <v>-2.56999999999994</v>
      </c>
      <c r="J7" s="386">
        <f t="shared" si="2"/>
        <v>0</v>
      </c>
      <c r="K7" s="386">
        <f t="shared" si="2"/>
        <v>-2.57</v>
      </c>
    </row>
    <row r="8" s="376" customFormat="1" ht="24" customHeight="1" spans="1:11">
      <c r="A8" s="387" t="s">
        <v>749</v>
      </c>
      <c r="B8" s="353" t="s">
        <v>750</v>
      </c>
      <c r="C8" s="386">
        <v>842.051542</v>
      </c>
      <c r="D8" s="386">
        <f>SUMIFS('附加01-基本支出'!D:D,'附加01-基本支出'!B:B,A8)</f>
        <v>791.351542</v>
      </c>
      <c r="E8" s="386">
        <f>SUMIFS('附加02-项目支出'!D:D,'附加02-项目支出'!B:B,A8)</f>
        <v>50.7</v>
      </c>
      <c r="F8" s="388">
        <f>SUMIFS('附加02-项目支出'!Q:Q,'附加02-项目支出'!B:B,A8)+SUMIFS('附加01-基本支出'!E:E,'附加01-基本支出'!B:B,A8)</f>
        <v>836.551542</v>
      </c>
      <c r="G8" s="386">
        <f>SUMIFS('附加01-基本支出'!E:E,'附加01-基本支出'!B:B,A8)</f>
        <v>791.351542</v>
      </c>
      <c r="H8" s="386">
        <f>SUMIFS('附加02-项目支出'!Q:Q,'附加02-项目支出'!B:B,A8)</f>
        <v>45.2</v>
      </c>
      <c r="I8" s="388">
        <f t="shared" ref="I8:I10" si="3">F8-C8</f>
        <v>-5.5</v>
      </c>
      <c r="J8" s="388">
        <f t="shared" ref="J8:J10" si="4">G8-D8</f>
        <v>0</v>
      </c>
      <c r="K8" s="388">
        <f t="shared" ref="K8:K10" si="5">H8-E8</f>
        <v>-5.5</v>
      </c>
    </row>
    <row r="9" s="376" customFormat="1" ht="24" customHeight="1" spans="1:11">
      <c r="A9" s="387" t="s">
        <v>751</v>
      </c>
      <c r="B9" s="353" t="s">
        <v>752</v>
      </c>
      <c r="C9" s="386">
        <v>573.481468</v>
      </c>
      <c r="D9" s="386">
        <f>SUMIFS('附加01-基本支出'!D:D,'附加01-基本支出'!B:B,A9)</f>
        <v>542.781468</v>
      </c>
      <c r="E9" s="386">
        <f>SUMIFS('附加02-项目支出'!D:D,'附加02-项目支出'!B:B,A9)</f>
        <v>30.7</v>
      </c>
      <c r="F9" s="388">
        <f>SUMIFS('附加02-项目支出'!Q:Q,'附加02-项目支出'!B:B,A9)+SUMIFS('附加01-基本支出'!E:E,'附加01-基本支出'!B:B,A9)</f>
        <v>576.411468</v>
      </c>
      <c r="G9" s="386">
        <f>SUMIFS('附加01-基本支出'!E:E,'附加01-基本支出'!B:B,A9)</f>
        <v>542.781468</v>
      </c>
      <c r="H9" s="386">
        <f>SUMIFS('附加02-项目支出'!Q:Q,'附加02-项目支出'!B:B,A9)</f>
        <v>33.63</v>
      </c>
      <c r="I9" s="388">
        <f t="shared" si="3"/>
        <v>2.93000000000006</v>
      </c>
      <c r="J9" s="388">
        <f t="shared" si="4"/>
        <v>0</v>
      </c>
      <c r="K9" s="388">
        <f t="shared" si="5"/>
        <v>2.93</v>
      </c>
    </row>
    <row r="10" s="376" customFormat="1" ht="24" customHeight="1" spans="1:11">
      <c r="A10" s="387" t="s">
        <v>753</v>
      </c>
      <c r="B10" s="353" t="s">
        <v>754</v>
      </c>
      <c r="C10" s="386">
        <v>96.95986</v>
      </c>
      <c r="D10" s="386">
        <f>SUMIFS('附加01-基本支出'!D:D,'附加01-基本支出'!B:B,A10)</f>
        <v>96.95986</v>
      </c>
      <c r="E10" s="386">
        <f>SUMIFS('附加02-项目支出'!D:D,'附加02-项目支出'!B:B,A10)</f>
        <v>0</v>
      </c>
      <c r="F10" s="388">
        <f>SUMIFS('附加02-项目支出'!Q:Q,'附加02-项目支出'!B:B,A10)+SUMIFS('附加01-基本支出'!E:E,'附加01-基本支出'!B:B,A10)</f>
        <v>96.95986</v>
      </c>
      <c r="G10" s="386">
        <f>SUMIFS('附加01-基本支出'!E:E,'附加01-基本支出'!B:B,A10)</f>
        <v>96.95986</v>
      </c>
      <c r="H10" s="386">
        <f>SUMIFS('附加02-项目支出'!Q:Q,'附加02-项目支出'!B:B,A10)</f>
        <v>0</v>
      </c>
      <c r="I10" s="388">
        <f t="shared" si="3"/>
        <v>0</v>
      </c>
      <c r="J10" s="388">
        <f t="shared" si="4"/>
        <v>0</v>
      </c>
      <c r="K10" s="388">
        <f t="shared" si="5"/>
        <v>0</v>
      </c>
    </row>
    <row r="11" s="376" customFormat="1" ht="24" customHeight="1" spans="1:11">
      <c r="A11" s="387" t="s">
        <v>755</v>
      </c>
      <c r="B11" s="353"/>
      <c r="C11" s="386">
        <f>SUM(C12:C15)</f>
        <v>8474.937836</v>
      </c>
      <c r="D11" s="386">
        <f t="shared" ref="D11:K11" si="6">SUM(D12:D15)</f>
        <v>8137.437836</v>
      </c>
      <c r="E11" s="386">
        <f t="shared" si="6"/>
        <v>337.5</v>
      </c>
      <c r="F11" s="386">
        <f t="shared" si="6"/>
        <v>7600.235073</v>
      </c>
      <c r="G11" s="386">
        <f t="shared" si="6"/>
        <v>7203.570073</v>
      </c>
      <c r="H11" s="386">
        <f t="shared" si="6"/>
        <v>396.665</v>
      </c>
      <c r="I11" s="386">
        <f t="shared" si="6"/>
        <v>-874.702763</v>
      </c>
      <c r="J11" s="386">
        <f t="shared" si="6"/>
        <v>-933.867763</v>
      </c>
      <c r="K11" s="386">
        <f t="shared" si="6"/>
        <v>59.165</v>
      </c>
    </row>
    <row r="12" s="376" customFormat="1" ht="24" customHeight="1" spans="1:11">
      <c r="A12" s="387" t="s">
        <v>756</v>
      </c>
      <c r="B12" s="353" t="s">
        <v>757</v>
      </c>
      <c r="C12" s="386">
        <v>3187.081839</v>
      </c>
      <c r="D12" s="386">
        <f>SUMIFS('附加01-基本支出'!D:D,'附加01-基本支出'!B:B,A12)</f>
        <v>3108.541839</v>
      </c>
      <c r="E12" s="386">
        <f>SUMIFS('附加02-项目支出'!D:D,'附加02-项目支出'!B:B,A12)</f>
        <v>78.54</v>
      </c>
      <c r="F12" s="388">
        <f>SUMIFS('附加02-项目支出'!Q:Q,'附加02-项目支出'!B:B,A12)+SUMIFS('附加01-基本支出'!E:E,'附加01-基本支出'!B:B,A12)</f>
        <v>2955.954126</v>
      </c>
      <c r="G12" s="386">
        <f>SUMIFS('附加01-基本支出'!E:E,'附加01-基本支出'!B:B,A12)</f>
        <v>2876.524126</v>
      </c>
      <c r="H12" s="386">
        <f>SUMIFS('附加02-项目支出'!Q:Q,'附加02-项目支出'!B:B,A12)</f>
        <v>79.43</v>
      </c>
      <c r="I12" s="388">
        <f t="shared" ref="I12:I15" si="7">F12-C12</f>
        <v>-231.127713</v>
      </c>
      <c r="J12" s="388">
        <f t="shared" ref="J12:J15" si="8">G12-D12</f>
        <v>-232.017713</v>
      </c>
      <c r="K12" s="388">
        <f t="shared" ref="K12:K15" si="9">H12-E12</f>
        <v>0.890000000000001</v>
      </c>
    </row>
    <row r="13" s="376" customFormat="1" ht="24" customHeight="1" spans="1:11">
      <c r="A13" s="387" t="s">
        <v>758</v>
      </c>
      <c r="B13" s="353" t="s">
        <v>759</v>
      </c>
      <c r="C13" s="386">
        <v>509.385989</v>
      </c>
      <c r="D13" s="386">
        <f>SUMIFS('附加01-基本支出'!D:D,'附加01-基本支出'!B:B,A13)</f>
        <v>501.195989</v>
      </c>
      <c r="E13" s="386">
        <f>SUMIFS('附加02-项目支出'!D:D,'附加02-项目支出'!B:B,A13)</f>
        <v>8.19</v>
      </c>
      <c r="F13" s="388">
        <f>SUMIFS('附加02-项目支出'!Q:Q,'附加02-项目支出'!B:B,A13)+SUMIFS('附加01-基本支出'!E:E,'附加01-基本支出'!B:B,A13)</f>
        <v>424.85592</v>
      </c>
      <c r="G13" s="386">
        <f>SUMIFS('附加01-基本支出'!E:E,'附加01-基本支出'!B:B,A13)</f>
        <v>411.65762</v>
      </c>
      <c r="H13" s="386">
        <f>SUMIFS('附加02-项目支出'!Q:Q,'附加02-项目支出'!B:B,A13)</f>
        <v>13.1983</v>
      </c>
      <c r="I13" s="388">
        <f t="shared" si="7"/>
        <v>-84.530069</v>
      </c>
      <c r="J13" s="388">
        <f t="shared" si="8"/>
        <v>-89.538369</v>
      </c>
      <c r="K13" s="388">
        <f t="shared" si="9"/>
        <v>5.0083</v>
      </c>
    </row>
    <row r="14" s="376" customFormat="1" ht="24" customHeight="1" spans="1:11">
      <c r="A14" s="387" t="s">
        <v>760</v>
      </c>
      <c r="B14" s="353" t="s">
        <v>761</v>
      </c>
      <c r="C14" s="386">
        <v>2169.084378</v>
      </c>
      <c r="D14" s="386">
        <f>SUMIFS('附加01-基本支出'!D:D,'附加01-基本支出'!B:B,A14)</f>
        <v>2112.014378</v>
      </c>
      <c r="E14" s="386">
        <f>SUMIFS('附加02-项目支出'!D:D,'附加02-项目支出'!B:B,A14)</f>
        <v>57.07</v>
      </c>
      <c r="F14" s="388">
        <f>SUMIFS('附加02-项目支出'!Q:Q,'附加02-项目支出'!B:B,A14)+SUMIFS('附加01-基本支出'!E:E,'附加01-基本支出'!B:B,A14)</f>
        <v>1852.64014</v>
      </c>
      <c r="G14" s="386">
        <f>SUMIFS('附加01-基本支出'!E:E,'附加01-基本支出'!B:B,A14)</f>
        <v>1802.16014</v>
      </c>
      <c r="H14" s="386">
        <f>SUMIFS('附加02-项目支出'!Q:Q,'附加02-项目支出'!B:B,A14)</f>
        <v>50.48</v>
      </c>
      <c r="I14" s="388">
        <f t="shared" si="7"/>
        <v>-316.444238</v>
      </c>
      <c r="J14" s="388">
        <f t="shared" si="8"/>
        <v>-309.854238</v>
      </c>
      <c r="K14" s="388">
        <f t="shared" si="9"/>
        <v>-6.59</v>
      </c>
    </row>
    <row r="15" s="376" customFormat="1" ht="24" customHeight="1" spans="1:11">
      <c r="A15" s="387" t="s">
        <v>762</v>
      </c>
      <c r="B15" s="353" t="s">
        <v>763</v>
      </c>
      <c r="C15" s="386">
        <v>2609.38563</v>
      </c>
      <c r="D15" s="386">
        <f>SUMIFS('附加01-基本支出'!D:D,'附加01-基本支出'!B:B,A15)</f>
        <v>2415.68563</v>
      </c>
      <c r="E15" s="386">
        <f>SUMIFS('附加02-项目支出'!D:D,'附加02-项目支出'!B:B,A15)</f>
        <v>193.7</v>
      </c>
      <c r="F15" s="388">
        <f>SUMIFS('附加02-项目支出'!Q:Q,'附加02-项目支出'!B:B,A15)+SUMIFS('附加01-基本支出'!E:E,'附加01-基本支出'!B:B,A15)</f>
        <v>2366.784887</v>
      </c>
      <c r="G15" s="386">
        <f>SUMIFS('附加01-基本支出'!E:E,'附加01-基本支出'!B:B,A15)</f>
        <v>2113.228187</v>
      </c>
      <c r="H15" s="386">
        <f>SUMIFS('附加02-项目支出'!Q:Q,'附加02-项目支出'!B:B,A15)</f>
        <v>253.5567</v>
      </c>
      <c r="I15" s="388">
        <f t="shared" si="7"/>
        <v>-242.600743</v>
      </c>
      <c r="J15" s="388">
        <f t="shared" si="8"/>
        <v>-302.457443</v>
      </c>
      <c r="K15" s="388">
        <f t="shared" si="9"/>
        <v>59.8567</v>
      </c>
    </row>
    <row r="16" s="376" customFormat="1" ht="24" customHeight="1" spans="1:11">
      <c r="A16" s="387" t="s">
        <v>764</v>
      </c>
      <c r="B16" s="353"/>
      <c r="C16" s="386">
        <f>SUM(C17)</f>
        <v>425</v>
      </c>
      <c r="D16" s="386">
        <f t="shared" ref="D16:K16" si="10">SUM(D17)</f>
        <v>0</v>
      </c>
      <c r="E16" s="386">
        <f t="shared" si="10"/>
        <v>425</v>
      </c>
      <c r="F16" s="386">
        <f t="shared" si="10"/>
        <v>760.2</v>
      </c>
      <c r="G16" s="386">
        <f t="shared" si="10"/>
        <v>0</v>
      </c>
      <c r="H16" s="386">
        <f t="shared" si="10"/>
        <v>760.2</v>
      </c>
      <c r="I16" s="386">
        <f t="shared" si="10"/>
        <v>335.2</v>
      </c>
      <c r="J16" s="386">
        <f t="shared" si="10"/>
        <v>0</v>
      </c>
      <c r="K16" s="386">
        <f t="shared" si="10"/>
        <v>335.2</v>
      </c>
    </row>
    <row r="17" s="376" customFormat="1" ht="24" customHeight="1" spans="1:11">
      <c r="A17" s="387" t="s">
        <v>765</v>
      </c>
      <c r="B17" s="353" t="s">
        <v>766</v>
      </c>
      <c r="C17" s="386">
        <v>425</v>
      </c>
      <c r="D17" s="386">
        <f>SUMIFS('附加01-基本支出'!D:D,'附加01-基本支出'!B:B,A17)</f>
        <v>0</v>
      </c>
      <c r="E17" s="386">
        <f>SUMIFS('附加02-项目支出'!D:D,'附加02-项目支出'!B:B,A17)</f>
        <v>425</v>
      </c>
      <c r="F17" s="388">
        <f>SUMIFS('附加02-项目支出'!Q:Q,'附加02-项目支出'!B:B,A17)+SUMIFS('附加01-基本支出'!E:E,'附加01-基本支出'!B:B,A17)</f>
        <v>760.2</v>
      </c>
      <c r="G17" s="386">
        <f>SUMIFS('附加01-基本支出'!E:E,'附加01-基本支出'!B:B,A17)</f>
        <v>0</v>
      </c>
      <c r="H17" s="386">
        <f>SUMIFS('附加02-项目支出'!Q:Q,'附加02-项目支出'!B:B,A17)</f>
        <v>760.2</v>
      </c>
      <c r="I17" s="388">
        <f t="shared" ref="I17:I20" si="11">F17-C17</f>
        <v>335.2</v>
      </c>
      <c r="J17" s="388">
        <f t="shared" ref="J17:J20" si="12">G17-D17</f>
        <v>0</v>
      </c>
      <c r="K17" s="388">
        <f t="shared" ref="K17:K20" si="13">H17-E17</f>
        <v>335.2</v>
      </c>
    </row>
    <row r="18" s="376" customFormat="1" ht="24" customHeight="1" spans="1:11">
      <c r="A18" s="387" t="s">
        <v>767</v>
      </c>
      <c r="B18" s="353"/>
      <c r="C18" s="386">
        <f>SUM(C19:C20)</f>
        <v>3869.292988</v>
      </c>
      <c r="D18" s="386">
        <f t="shared" ref="D18:K18" si="14">SUM(D19:D20)</f>
        <v>1054.402988</v>
      </c>
      <c r="E18" s="386">
        <f t="shared" si="14"/>
        <v>2814.89</v>
      </c>
      <c r="F18" s="386">
        <f t="shared" si="14"/>
        <v>4673.022988</v>
      </c>
      <c r="G18" s="386">
        <f t="shared" si="14"/>
        <v>1054.402988</v>
      </c>
      <c r="H18" s="386">
        <f t="shared" si="14"/>
        <v>3618.62</v>
      </c>
      <c r="I18" s="386">
        <f t="shared" si="14"/>
        <v>803.73</v>
      </c>
      <c r="J18" s="386">
        <f t="shared" si="14"/>
        <v>0</v>
      </c>
      <c r="K18" s="386">
        <f t="shared" si="14"/>
        <v>803.73</v>
      </c>
    </row>
    <row r="19" s="376" customFormat="1" ht="24" customHeight="1" spans="1:11">
      <c r="A19" s="387" t="s">
        <v>768</v>
      </c>
      <c r="B19" s="353" t="s">
        <v>769</v>
      </c>
      <c r="C19" s="386">
        <v>3373.292988</v>
      </c>
      <c r="D19" s="386">
        <f>SUMIFS('附加01-基本支出'!D:D,'附加01-基本支出'!B:B,A19)</f>
        <v>910.902988</v>
      </c>
      <c r="E19" s="386">
        <f>SUMIFS('附加02-项目支出'!D:D,'附加02-项目支出'!B:B,A19)</f>
        <v>2462.39</v>
      </c>
      <c r="F19" s="388">
        <f>SUMIFS('附加02-项目支出'!Q:Q,'附加02-项目支出'!B:B,A19)+SUMIFS('附加01-基本支出'!E:E,'附加01-基本支出'!B:B,A19)</f>
        <v>4177.022988</v>
      </c>
      <c r="G19" s="386">
        <f>SUMIFS('附加01-基本支出'!E:E,'附加01-基本支出'!B:B,A19)</f>
        <v>910.902988</v>
      </c>
      <c r="H19" s="386">
        <f>SUMIFS('附加02-项目支出'!Q:Q,'附加02-项目支出'!B:B,A19)</f>
        <v>3266.12</v>
      </c>
      <c r="I19" s="388">
        <f t="shared" si="11"/>
        <v>803.73</v>
      </c>
      <c r="J19" s="388">
        <f t="shared" si="12"/>
        <v>0</v>
      </c>
      <c r="K19" s="388">
        <f t="shared" si="13"/>
        <v>803.73</v>
      </c>
    </row>
    <row r="20" s="376" customFormat="1" ht="24" customHeight="1" spans="1:11">
      <c r="A20" s="387" t="s">
        <v>770</v>
      </c>
      <c r="B20" s="353" t="s">
        <v>771</v>
      </c>
      <c r="C20" s="386">
        <v>496</v>
      </c>
      <c r="D20" s="386">
        <f>SUMIFS('附加01-基本支出'!D:D,'附加01-基本支出'!B:B,A20)</f>
        <v>143.5</v>
      </c>
      <c r="E20" s="386">
        <f>SUMIFS('附加02-项目支出'!D:D,'附加02-项目支出'!B:B,A20)</f>
        <v>352.5</v>
      </c>
      <c r="F20" s="388">
        <f>SUMIFS('附加02-项目支出'!Q:Q,'附加02-项目支出'!B:B,A20)+SUMIFS('附加01-基本支出'!E:E,'附加01-基本支出'!B:B,A20)</f>
        <v>496</v>
      </c>
      <c r="G20" s="386">
        <f>SUMIFS('附加01-基本支出'!E:E,'附加01-基本支出'!B:B,A20)</f>
        <v>143.5</v>
      </c>
      <c r="H20" s="386">
        <f>SUMIFS('附加02-项目支出'!Q:Q,'附加02-项目支出'!B:B,A20)</f>
        <v>352.5</v>
      </c>
      <c r="I20" s="388">
        <f t="shared" si="11"/>
        <v>0</v>
      </c>
      <c r="J20" s="388">
        <f t="shared" si="12"/>
        <v>0</v>
      </c>
      <c r="K20" s="388">
        <f t="shared" si="13"/>
        <v>0</v>
      </c>
    </row>
    <row r="21" s="376" customFormat="1" ht="24" customHeight="1" spans="1:11">
      <c r="A21" s="387" t="s">
        <v>772</v>
      </c>
      <c r="B21" s="353"/>
      <c r="C21" s="386">
        <f>SUM(C22)</f>
        <v>14497.01</v>
      </c>
      <c r="D21" s="386">
        <f t="shared" ref="D21:K21" si="15">SUM(D22)</f>
        <v>0</v>
      </c>
      <c r="E21" s="386">
        <f t="shared" si="15"/>
        <v>14497.01</v>
      </c>
      <c r="F21" s="386">
        <f t="shared" si="15"/>
        <v>10168.11</v>
      </c>
      <c r="G21" s="386">
        <f t="shared" si="15"/>
        <v>0</v>
      </c>
      <c r="H21" s="386">
        <f t="shared" si="15"/>
        <v>10168.11</v>
      </c>
      <c r="I21" s="386">
        <f t="shared" si="15"/>
        <v>-4328.9</v>
      </c>
      <c r="J21" s="386">
        <f t="shared" si="15"/>
        <v>0</v>
      </c>
      <c r="K21" s="386">
        <f t="shared" si="15"/>
        <v>-4328.9</v>
      </c>
    </row>
    <row r="22" s="376" customFormat="1" ht="24" customHeight="1" spans="1:11">
      <c r="A22" s="389" t="s">
        <v>773</v>
      </c>
      <c r="B22" s="353"/>
      <c r="C22" s="386">
        <v>14497.01</v>
      </c>
      <c r="D22" s="386">
        <f>SUMIFS('附加01-基本支出'!D:D,'附加01-基本支出'!B:B,A22)</f>
        <v>0</v>
      </c>
      <c r="E22" s="386">
        <f>SUMIFS('附加02-项目支出'!D:D,'附加02-项目支出'!B:B,A22)</f>
        <v>14497.01</v>
      </c>
      <c r="F22" s="388">
        <f>SUMIFS('附加02-项目支出'!Q:Q,'附加02-项目支出'!B:B,A22)+SUMIFS('附加01-基本支出'!E:E,'附加01-基本支出'!B:B,A22)</f>
        <v>10168.11</v>
      </c>
      <c r="G22" s="386">
        <f>SUMIFS('附加01-基本支出'!E:E,'附加01-基本支出'!B:B,A22)</f>
        <v>0</v>
      </c>
      <c r="H22" s="386">
        <f>SUMIFS('附加02-项目支出'!Q:Q,'附加02-项目支出'!B:B,A22)</f>
        <v>10168.11</v>
      </c>
      <c r="I22" s="388">
        <f t="shared" ref="I22:I60" si="16">F22-C22</f>
        <v>-4328.9</v>
      </c>
      <c r="J22" s="388">
        <f t="shared" ref="J22:J60" si="17">G22-D22</f>
        <v>0</v>
      </c>
      <c r="K22" s="388">
        <f t="shared" ref="K22:K60" si="18">H22-E22</f>
        <v>-4328.9</v>
      </c>
    </row>
    <row r="23" s="376" customFormat="1" ht="24" customHeight="1" spans="1:11">
      <c r="A23" s="385" t="s">
        <v>7</v>
      </c>
      <c r="B23" s="385"/>
      <c r="C23" s="386">
        <f>C24+C61+C74+C79+C88</f>
        <v>177229.183693</v>
      </c>
      <c r="D23" s="386">
        <f t="shared" ref="D23:K23" si="19">D24+D61+D74+D79+D88</f>
        <v>40026.055293</v>
      </c>
      <c r="E23" s="386">
        <f t="shared" si="19"/>
        <v>137203.1284</v>
      </c>
      <c r="F23" s="386">
        <f t="shared" si="19"/>
        <v>202754.066725</v>
      </c>
      <c r="G23" s="386">
        <f t="shared" si="19"/>
        <v>39675.028725</v>
      </c>
      <c r="H23" s="386">
        <f t="shared" si="19"/>
        <v>163079.038</v>
      </c>
      <c r="I23" s="386">
        <f t="shared" si="19"/>
        <v>25524.883032</v>
      </c>
      <c r="J23" s="386">
        <f t="shared" si="19"/>
        <v>-351.026568</v>
      </c>
      <c r="K23" s="386">
        <f t="shared" si="19"/>
        <v>25875.9096</v>
      </c>
    </row>
    <row r="24" s="376" customFormat="1" ht="24" customHeight="1" spans="1:11">
      <c r="A24" s="387" t="s">
        <v>748</v>
      </c>
      <c r="B24" s="21"/>
      <c r="C24" s="386">
        <f>SUM(C25:C60)</f>
        <v>102047.294515</v>
      </c>
      <c r="D24" s="386">
        <f t="shared" ref="D24:K24" si="20">SUM(D25:D60)</f>
        <v>12962.618115</v>
      </c>
      <c r="E24" s="386">
        <f t="shared" si="20"/>
        <v>89084.6764</v>
      </c>
      <c r="F24" s="386">
        <f t="shared" si="20"/>
        <v>131178.182278</v>
      </c>
      <c r="G24" s="386">
        <f t="shared" si="20"/>
        <v>12958.588478</v>
      </c>
      <c r="H24" s="386">
        <f t="shared" si="20"/>
        <v>118219.5938</v>
      </c>
      <c r="I24" s="386">
        <f t="shared" si="20"/>
        <v>29130.887763</v>
      </c>
      <c r="J24" s="386">
        <f t="shared" si="20"/>
        <v>-4.02963700000006</v>
      </c>
      <c r="K24" s="386">
        <f t="shared" si="20"/>
        <v>29134.9174</v>
      </c>
    </row>
    <row r="25" s="376" customFormat="1" ht="24" customHeight="1" spans="1:11">
      <c r="A25" s="387" t="s">
        <v>774</v>
      </c>
      <c r="B25" s="353" t="s">
        <v>775</v>
      </c>
      <c r="C25" s="386">
        <v>3373.969663</v>
      </c>
      <c r="D25" s="386">
        <f>SUMIFS('附加01-基本支出'!D:D,'附加01-基本支出'!B:B,A25)</f>
        <v>1044.889663</v>
      </c>
      <c r="E25" s="386">
        <f>SUMIFS('附加02-项目支出'!D:D,'附加02-项目支出'!B:B,A25)</f>
        <v>2329.08</v>
      </c>
      <c r="F25" s="388">
        <f>SUMIFS('附加02-项目支出'!Q:Q,'附加02-项目支出'!B:B,A25)+SUMIFS('附加01-基本支出'!E:E,'附加01-基本支出'!B:B,A25)</f>
        <v>3222.513663</v>
      </c>
      <c r="G25" s="386">
        <f>SUMIFS('附加01-基本支出'!E:E,'附加01-基本支出'!B:B,A25)</f>
        <v>1044.889663</v>
      </c>
      <c r="H25" s="386">
        <f>SUMIFS('附加02-项目支出'!Q:Q,'附加02-项目支出'!B:B,A25)</f>
        <v>2177.624</v>
      </c>
      <c r="I25" s="388">
        <f t="shared" si="16"/>
        <v>-151.456</v>
      </c>
      <c r="J25" s="388">
        <f t="shared" si="17"/>
        <v>0</v>
      </c>
      <c r="K25" s="388">
        <f t="shared" si="18"/>
        <v>-151.456</v>
      </c>
    </row>
    <row r="26" s="376" customFormat="1" ht="24" customHeight="1" spans="1:11">
      <c r="A26" s="387" t="s">
        <v>776</v>
      </c>
      <c r="B26" s="353" t="s">
        <v>777</v>
      </c>
      <c r="C26" s="386">
        <v>2302.155344</v>
      </c>
      <c r="D26" s="386">
        <f>SUMIFS('附加01-基本支出'!D:D,'附加01-基本支出'!B:B,A26)</f>
        <v>544.835344</v>
      </c>
      <c r="E26" s="386">
        <f>SUMIFS('附加02-项目支出'!D:D,'附加02-项目支出'!B:B,A26)</f>
        <v>1757.32</v>
      </c>
      <c r="F26" s="388">
        <f>SUMIFS('附加02-项目支出'!Q:Q,'附加02-项目支出'!B:B,A26)+SUMIFS('附加01-基本支出'!E:E,'附加01-基本支出'!B:B,A26)</f>
        <v>1432.765344</v>
      </c>
      <c r="G26" s="386">
        <f>SUMIFS('附加01-基本支出'!E:E,'附加01-基本支出'!B:B,A26)</f>
        <v>544.835344</v>
      </c>
      <c r="H26" s="386">
        <f>SUMIFS('附加02-项目支出'!Q:Q,'附加02-项目支出'!B:B,A26)</f>
        <v>887.93</v>
      </c>
      <c r="I26" s="388">
        <f t="shared" si="16"/>
        <v>-869.39</v>
      </c>
      <c r="J26" s="388">
        <f t="shared" si="17"/>
        <v>0</v>
      </c>
      <c r="K26" s="388">
        <f t="shared" si="18"/>
        <v>-869.39</v>
      </c>
    </row>
    <row r="27" s="376" customFormat="1" ht="24" customHeight="1" spans="1:11">
      <c r="A27" s="387" t="s">
        <v>778</v>
      </c>
      <c r="B27" s="353" t="s">
        <v>779</v>
      </c>
      <c r="C27" s="386">
        <v>1191.777261</v>
      </c>
      <c r="D27" s="386">
        <f>SUMIFS('附加01-基本支出'!D:D,'附加01-基本支出'!B:B,A27)</f>
        <v>737.457261</v>
      </c>
      <c r="E27" s="386">
        <f>SUMIFS('附加02-项目支出'!D:D,'附加02-项目支出'!B:B,A27)</f>
        <v>454.32</v>
      </c>
      <c r="F27" s="388">
        <f>SUMIFS('附加02-项目支出'!Q:Q,'附加02-项目支出'!B:B,A27)+SUMIFS('附加01-基本支出'!E:E,'附加01-基本支出'!B:B,A27)</f>
        <v>1177.347261</v>
      </c>
      <c r="G27" s="386">
        <f>SUMIFS('附加01-基本支出'!E:E,'附加01-基本支出'!B:B,A27)</f>
        <v>737.457261</v>
      </c>
      <c r="H27" s="386">
        <f>SUMIFS('附加02-项目支出'!Q:Q,'附加02-项目支出'!B:B,A27)</f>
        <v>439.89</v>
      </c>
      <c r="I27" s="388">
        <f t="shared" si="16"/>
        <v>-14.4299999999998</v>
      </c>
      <c r="J27" s="388">
        <f t="shared" si="17"/>
        <v>0</v>
      </c>
      <c r="K27" s="388">
        <f t="shared" si="18"/>
        <v>-14.43</v>
      </c>
    </row>
    <row r="28" s="376" customFormat="1" ht="24" customHeight="1" spans="1:11">
      <c r="A28" s="387" t="s">
        <v>780</v>
      </c>
      <c r="B28" s="353" t="s">
        <v>781</v>
      </c>
      <c r="C28" s="386">
        <v>3912.567326</v>
      </c>
      <c r="D28" s="386">
        <f>SUMIFS('附加01-基本支出'!D:D,'附加01-基本支出'!B:B,A28)</f>
        <v>639.187326</v>
      </c>
      <c r="E28" s="386">
        <f>SUMIFS('附加02-项目支出'!D:D,'附加02-项目支出'!B:B,A28)</f>
        <v>3273.38</v>
      </c>
      <c r="F28" s="388">
        <f>SUMIFS('附加02-项目支出'!Q:Q,'附加02-项目支出'!B:B,A28)+SUMIFS('附加01-基本支出'!E:E,'附加01-基本支出'!B:B,A28)</f>
        <v>3698.477326</v>
      </c>
      <c r="G28" s="386">
        <f>SUMIFS('附加01-基本支出'!E:E,'附加01-基本支出'!B:B,A28)</f>
        <v>639.187326</v>
      </c>
      <c r="H28" s="386">
        <f>SUMIFS('附加02-项目支出'!Q:Q,'附加02-项目支出'!B:B,A28)</f>
        <v>3059.29</v>
      </c>
      <c r="I28" s="388">
        <f t="shared" si="16"/>
        <v>-214.09</v>
      </c>
      <c r="J28" s="388">
        <f t="shared" si="17"/>
        <v>0</v>
      </c>
      <c r="K28" s="388">
        <f t="shared" si="18"/>
        <v>-214.09</v>
      </c>
    </row>
    <row r="29" s="376" customFormat="1" ht="24" customHeight="1" spans="1:11">
      <c r="A29" s="387" t="s">
        <v>782</v>
      </c>
      <c r="B29" s="353" t="s">
        <v>783</v>
      </c>
      <c r="C29" s="386">
        <v>70.641639</v>
      </c>
      <c r="D29" s="386">
        <f>SUMIFS('附加01-基本支出'!D:D,'附加01-基本支出'!B:B,A29)</f>
        <v>44.641639</v>
      </c>
      <c r="E29" s="386">
        <f>SUMIFS('附加02-项目支出'!D:D,'附加02-项目支出'!B:B,A29)</f>
        <v>26</v>
      </c>
      <c r="F29" s="388">
        <f>SUMIFS('附加02-项目支出'!Q:Q,'附加02-项目支出'!B:B,A29)+SUMIFS('附加01-基本支出'!E:E,'附加01-基本支出'!B:B,A29)</f>
        <v>71.041639</v>
      </c>
      <c r="G29" s="386">
        <f>SUMIFS('附加01-基本支出'!E:E,'附加01-基本支出'!B:B,A29)</f>
        <v>44.641639</v>
      </c>
      <c r="H29" s="386">
        <f>SUMIFS('附加02-项目支出'!Q:Q,'附加02-项目支出'!B:B,A29)</f>
        <v>26.4</v>
      </c>
      <c r="I29" s="388">
        <f t="shared" si="16"/>
        <v>0.400000000000006</v>
      </c>
      <c r="J29" s="388">
        <f t="shared" si="17"/>
        <v>0</v>
      </c>
      <c r="K29" s="388">
        <f t="shared" si="18"/>
        <v>0.399999999999999</v>
      </c>
    </row>
    <row r="30" s="376" customFormat="1" ht="24" customHeight="1" spans="1:11">
      <c r="A30" s="387" t="s">
        <v>784</v>
      </c>
      <c r="B30" s="353" t="s">
        <v>785</v>
      </c>
      <c r="C30" s="386">
        <v>1382.314814</v>
      </c>
      <c r="D30" s="386">
        <f>SUMIFS('附加01-基本支出'!D:D,'附加01-基本支出'!B:B,A30)-0.97848</f>
        <v>887.234814</v>
      </c>
      <c r="E30" s="386">
        <f>SUMIFS('附加02-项目支出'!D:D,'附加02-项目支出'!B:B,A30)</f>
        <v>495.08</v>
      </c>
      <c r="F30" s="388">
        <f>SUMIFS('附加02-项目支出'!Q:Q,'附加02-项目支出'!B:B,A30)+SUMIFS('附加01-基本支出'!E:E,'附加01-基本支出'!B:B,A30)</f>
        <v>1342.453294</v>
      </c>
      <c r="G30" s="386">
        <f>SUMIFS('附加01-基本支出'!E:E,'附加01-基本支出'!B:B,A30)</f>
        <v>888.213294</v>
      </c>
      <c r="H30" s="386">
        <f>SUMIFS('附加02-项目支出'!Q:Q,'附加02-项目支出'!B:B,A30)</f>
        <v>454.24</v>
      </c>
      <c r="I30" s="388">
        <f t="shared" si="16"/>
        <v>-39.8615200000002</v>
      </c>
      <c r="J30" s="388">
        <f t="shared" si="17"/>
        <v>0.97847999999999</v>
      </c>
      <c r="K30" s="388">
        <f t="shared" si="18"/>
        <v>-40.84</v>
      </c>
    </row>
    <row r="31" s="376" customFormat="1" ht="24" customHeight="1" spans="1:11">
      <c r="A31" s="387" t="s">
        <v>786</v>
      </c>
      <c r="B31" s="353" t="s">
        <v>787</v>
      </c>
      <c r="C31" s="386">
        <v>572.276673</v>
      </c>
      <c r="D31" s="386">
        <f>SUMIFS('附加01-基本支出'!D:D,'附加01-基本支出'!B:B,A31)</f>
        <v>477.276673</v>
      </c>
      <c r="E31" s="386">
        <f>SUMIFS('附加02-项目支出'!D:D,'附加02-项目支出'!B:B,A31)</f>
        <v>95</v>
      </c>
      <c r="F31" s="388">
        <f>SUMIFS('附加02-项目支出'!Q:Q,'附加02-项目支出'!B:B,A31)+SUMIFS('附加01-基本支出'!E:E,'附加01-基本支出'!B:B,A31)</f>
        <v>680.976673</v>
      </c>
      <c r="G31" s="386">
        <f>SUMIFS('附加01-基本支出'!E:E,'附加01-基本支出'!B:B,A31)</f>
        <v>477.276673</v>
      </c>
      <c r="H31" s="386">
        <f>SUMIFS('附加02-项目支出'!Q:Q,'附加02-项目支出'!B:B,A31)</f>
        <v>203.7</v>
      </c>
      <c r="I31" s="388">
        <f t="shared" si="16"/>
        <v>108.7</v>
      </c>
      <c r="J31" s="388">
        <f t="shared" si="17"/>
        <v>0</v>
      </c>
      <c r="K31" s="388">
        <f t="shared" si="18"/>
        <v>108.7</v>
      </c>
    </row>
    <row r="32" s="376" customFormat="1" ht="24" customHeight="1" spans="1:11">
      <c r="A32" s="387" t="s">
        <v>788</v>
      </c>
      <c r="B32" s="353" t="s">
        <v>789</v>
      </c>
      <c r="C32" s="386">
        <v>302.651493</v>
      </c>
      <c r="D32" s="386">
        <f>SUMIFS('附加01-基本支出'!D:D,'附加01-基本支出'!B:B,A32)</f>
        <v>184.651493</v>
      </c>
      <c r="E32" s="386">
        <f>SUMIFS('附加02-项目支出'!D:D,'附加02-项目支出'!B:B,A32)</f>
        <v>118</v>
      </c>
      <c r="F32" s="388">
        <f>SUMIFS('附加02-项目支出'!Q:Q,'附加02-项目支出'!B:B,A32)+SUMIFS('附加01-基本支出'!E:E,'附加01-基本支出'!B:B,A32)</f>
        <v>290.851493</v>
      </c>
      <c r="G32" s="386">
        <f>SUMIFS('附加01-基本支出'!E:E,'附加01-基本支出'!B:B,A32)</f>
        <v>184.651493</v>
      </c>
      <c r="H32" s="386">
        <f>SUMIFS('附加02-项目支出'!Q:Q,'附加02-项目支出'!B:B,A32)</f>
        <v>106.2</v>
      </c>
      <c r="I32" s="388">
        <f t="shared" si="16"/>
        <v>-11.8</v>
      </c>
      <c r="J32" s="388">
        <f t="shared" si="17"/>
        <v>0</v>
      </c>
      <c r="K32" s="388">
        <f t="shared" si="18"/>
        <v>-11.8</v>
      </c>
    </row>
    <row r="33" s="376" customFormat="1" ht="24" customHeight="1" spans="1:11">
      <c r="A33" s="387" t="s">
        <v>790</v>
      </c>
      <c r="B33" s="353" t="s">
        <v>791</v>
      </c>
      <c r="C33" s="386">
        <v>226.07992</v>
      </c>
      <c r="D33" s="386">
        <f>SUMIFS('附加01-基本支出'!D:D,'附加01-基本支出'!B:B,A33)</f>
        <v>156.07992</v>
      </c>
      <c r="E33" s="386">
        <f>SUMIFS('附加02-项目支出'!D:D,'附加02-项目支出'!B:B,A33)</f>
        <v>70</v>
      </c>
      <c r="F33" s="388">
        <f>SUMIFS('附加02-项目支出'!Q:Q,'附加02-项目支出'!B:B,A33)+SUMIFS('附加01-基本支出'!E:E,'附加01-基本支出'!B:B,A33)</f>
        <v>224.57992</v>
      </c>
      <c r="G33" s="386">
        <f>SUMIFS('附加01-基本支出'!E:E,'附加01-基本支出'!B:B,A33)</f>
        <v>156.07992</v>
      </c>
      <c r="H33" s="386">
        <f>SUMIFS('附加02-项目支出'!Q:Q,'附加02-项目支出'!B:B,A33)</f>
        <v>68.5</v>
      </c>
      <c r="I33" s="388">
        <f t="shared" si="16"/>
        <v>-1.49999999999997</v>
      </c>
      <c r="J33" s="388">
        <f t="shared" si="17"/>
        <v>0</v>
      </c>
      <c r="K33" s="388">
        <f t="shared" si="18"/>
        <v>-1.5</v>
      </c>
    </row>
    <row r="34" s="376" customFormat="1" ht="24" customHeight="1" spans="1:11">
      <c r="A34" s="387" t="s">
        <v>792</v>
      </c>
      <c r="B34" s="353" t="s">
        <v>793</v>
      </c>
      <c r="C34" s="386">
        <v>1589.73978</v>
      </c>
      <c r="D34" s="386">
        <f>SUMIFS('附加01-基本支出'!D:D,'附加01-基本支出'!B:B,A34)</f>
        <v>287.73978</v>
      </c>
      <c r="E34" s="386">
        <f>SUMIFS('附加02-项目支出'!D:D,'附加02-项目支出'!B:B,A34)</f>
        <v>1302</v>
      </c>
      <c r="F34" s="388">
        <f>SUMIFS('附加02-项目支出'!Q:Q,'附加02-项目支出'!B:B,A34)+SUMIFS('附加01-基本支出'!E:E,'附加01-基本支出'!B:B,A34)</f>
        <v>1574.73978</v>
      </c>
      <c r="G34" s="386">
        <f>SUMIFS('附加01-基本支出'!E:E,'附加01-基本支出'!B:B,A34)</f>
        <v>287.73978</v>
      </c>
      <c r="H34" s="386">
        <f>SUMIFS('附加02-项目支出'!Q:Q,'附加02-项目支出'!B:B,A34)</f>
        <v>1287</v>
      </c>
      <c r="I34" s="388">
        <f t="shared" si="16"/>
        <v>-15.0000000000002</v>
      </c>
      <c r="J34" s="388">
        <f t="shared" si="17"/>
        <v>0</v>
      </c>
      <c r="K34" s="388">
        <f t="shared" si="18"/>
        <v>-15</v>
      </c>
    </row>
    <row r="35" s="376" customFormat="1" ht="24" customHeight="1" spans="1:11">
      <c r="A35" s="387" t="s">
        <v>794</v>
      </c>
      <c r="B35" s="353" t="s">
        <v>795</v>
      </c>
      <c r="C35" s="386">
        <v>213.992322</v>
      </c>
      <c r="D35" s="386">
        <f>SUMIFS('附加01-基本支出'!D:D,'附加01-基本支出'!B:B,A35)-0.003348</f>
        <v>131.992322</v>
      </c>
      <c r="E35" s="386">
        <f>SUMIFS('附加02-项目支出'!D:D,'附加02-项目支出'!B:B,A35)</f>
        <v>82</v>
      </c>
      <c r="F35" s="388">
        <f>SUMIFS('附加02-项目支出'!Q:Q,'附加02-项目支出'!B:B,A35)+SUMIFS('附加01-基本支出'!E:E,'附加01-基本支出'!B:B,A35)</f>
        <v>505.79567</v>
      </c>
      <c r="G35" s="386">
        <f>SUMIFS('附加01-基本支出'!E:E,'附加01-基本支出'!B:B,A35)</f>
        <v>131.99567</v>
      </c>
      <c r="H35" s="386">
        <f>SUMIFS('附加02-项目支出'!Q:Q,'附加02-项目支出'!B:B,A35)</f>
        <v>373.8</v>
      </c>
      <c r="I35" s="388">
        <f t="shared" si="16"/>
        <v>291.803348</v>
      </c>
      <c r="J35" s="388">
        <f t="shared" si="17"/>
        <v>0.00334799999998836</v>
      </c>
      <c r="K35" s="388">
        <f t="shared" si="18"/>
        <v>291.8</v>
      </c>
    </row>
    <row r="36" s="376" customFormat="1" ht="24" customHeight="1" spans="1:11">
      <c r="A36" s="387" t="s">
        <v>796</v>
      </c>
      <c r="B36" s="353" t="s">
        <v>797</v>
      </c>
      <c r="C36" s="386">
        <v>555.874053</v>
      </c>
      <c r="D36" s="386">
        <f>SUMIFS('附加01-基本支出'!D:D,'附加01-基本支出'!B:B,A36)+7.22</f>
        <v>245.174053</v>
      </c>
      <c r="E36" s="386">
        <f>SUMIFS('附加02-项目支出'!D:D,'附加02-项目支出'!B:B,A36)</f>
        <v>310.7</v>
      </c>
      <c r="F36" s="388">
        <f>SUMIFS('附加02-项目支出'!Q:Q,'附加02-项目支出'!B:B,A36)+SUMIFS('附加01-基本支出'!E:E,'附加01-基本支出'!B:B,A36)</f>
        <v>590.814053</v>
      </c>
      <c r="G36" s="386">
        <f>SUMIFS('附加01-基本支出'!E:E,'附加01-基本支出'!B:B,A36)</f>
        <v>237.954053</v>
      </c>
      <c r="H36" s="386">
        <f>SUMIFS('附加02-项目支出'!Q:Q,'附加02-项目支出'!B:B,A36)</f>
        <v>352.86</v>
      </c>
      <c r="I36" s="388">
        <f t="shared" si="16"/>
        <v>34.9400000000001</v>
      </c>
      <c r="J36" s="388">
        <f t="shared" si="17"/>
        <v>-7.22</v>
      </c>
      <c r="K36" s="388">
        <f t="shared" si="18"/>
        <v>42.16</v>
      </c>
    </row>
    <row r="37" s="376" customFormat="1" ht="24" customHeight="1" spans="1:11">
      <c r="A37" s="387" t="s">
        <v>798</v>
      </c>
      <c r="B37" s="353" t="s">
        <v>799</v>
      </c>
      <c r="C37" s="386">
        <v>20587.059336</v>
      </c>
      <c r="D37" s="386">
        <f>SUMIFS('附加01-基本支出'!D:D,'附加01-基本支出'!B:B,A37)-7.22</f>
        <v>416.239336</v>
      </c>
      <c r="E37" s="386">
        <f>SUMIFS('附加02-项目支出'!D:D,'附加02-项目支出'!B:B,A37)</f>
        <v>20170.82</v>
      </c>
      <c r="F37" s="388">
        <f>SUMIFS('附加02-项目支出'!Q:Q,'附加02-项目支出'!B:B,A37)+SUMIFS('附加01-基本支出'!E:E,'附加01-基本支出'!B:B,A37)</f>
        <v>15441.399336</v>
      </c>
      <c r="G37" s="386">
        <f>SUMIFS('附加01-基本支出'!E:E,'附加01-基本支出'!B:B,A37)</f>
        <v>423.459336</v>
      </c>
      <c r="H37" s="386">
        <f>SUMIFS('附加02-项目支出'!Q:Q,'附加02-项目支出'!B:B,A37)</f>
        <v>15017.94</v>
      </c>
      <c r="I37" s="388">
        <f t="shared" si="16"/>
        <v>-5145.66</v>
      </c>
      <c r="J37" s="388">
        <f t="shared" si="17"/>
        <v>7.22000000000003</v>
      </c>
      <c r="K37" s="388">
        <f t="shared" si="18"/>
        <v>-5152.88</v>
      </c>
    </row>
    <row r="38" s="376" customFormat="1" ht="24" customHeight="1" spans="1:11">
      <c r="A38" s="387" t="s">
        <v>800</v>
      </c>
      <c r="B38" s="353" t="s">
        <v>801</v>
      </c>
      <c r="C38" s="386">
        <v>252.253075</v>
      </c>
      <c r="D38" s="386">
        <f>SUMIFS('附加01-基本支出'!D:D,'附加01-基本支出'!B:B,A38)</f>
        <v>111.753075</v>
      </c>
      <c r="E38" s="386">
        <f>SUMIFS('附加02-项目支出'!D:D,'附加02-项目支出'!B:B,A38)</f>
        <v>140.5</v>
      </c>
      <c r="F38" s="388">
        <f>SUMIFS('附加02-项目支出'!Q:Q,'附加02-项目支出'!B:B,A38)+SUMIFS('附加01-基本支出'!E:E,'附加01-基本支出'!B:B,A38)</f>
        <v>261.953075</v>
      </c>
      <c r="G38" s="386">
        <f>SUMIFS('附加01-基本支出'!E:E,'附加01-基本支出'!B:B,A38)</f>
        <v>111.753075</v>
      </c>
      <c r="H38" s="386">
        <f>SUMIFS('附加02-项目支出'!Q:Q,'附加02-项目支出'!B:B,A38)</f>
        <v>150.2</v>
      </c>
      <c r="I38" s="388">
        <f t="shared" si="16"/>
        <v>9.70000000000002</v>
      </c>
      <c r="J38" s="388">
        <f t="shared" si="17"/>
        <v>0</v>
      </c>
      <c r="K38" s="388">
        <f t="shared" si="18"/>
        <v>9.69999999999999</v>
      </c>
    </row>
    <row r="39" s="376" customFormat="1" ht="24" customHeight="1" spans="1:11">
      <c r="A39" s="387" t="s">
        <v>802</v>
      </c>
      <c r="B39" s="353" t="s">
        <v>803</v>
      </c>
      <c r="C39" s="386"/>
      <c r="D39" s="386">
        <f>SUMIFS('附加01-基本支出'!D:D,'附加01-基本支出'!B:B,A39)</f>
        <v>0</v>
      </c>
      <c r="E39" s="386">
        <f>SUMIFS('附加02-项目支出'!D:D,'附加02-项目支出'!B:B,A39)</f>
        <v>0</v>
      </c>
      <c r="F39" s="388">
        <f>SUMIFS('附加02-项目支出'!Q:Q,'附加02-项目支出'!B:B,A39)+SUMIFS('附加01-基本支出'!E:E,'附加01-基本支出'!B:B,A39)</f>
        <v>22.68</v>
      </c>
      <c r="G39" s="386">
        <f>SUMIFS('附加01-基本支出'!E:E,'附加01-基本支出'!B:B,A39)</f>
        <v>0</v>
      </c>
      <c r="H39" s="386">
        <f>SUMIFS('附加02-项目支出'!Q:Q,'附加02-项目支出'!B:B,A39)</f>
        <v>22.68</v>
      </c>
      <c r="I39" s="388">
        <f t="shared" si="16"/>
        <v>22.68</v>
      </c>
      <c r="J39" s="388">
        <f t="shared" si="17"/>
        <v>0</v>
      </c>
      <c r="K39" s="388">
        <f t="shared" si="18"/>
        <v>22.68</v>
      </c>
    </row>
    <row r="40" s="376" customFormat="1" ht="24" customHeight="1" spans="1:11">
      <c r="A40" s="387" t="s">
        <v>804</v>
      </c>
      <c r="B40" s="353" t="s">
        <v>805</v>
      </c>
      <c r="C40" s="386">
        <v>5014.878824</v>
      </c>
      <c r="D40" s="386">
        <f>SUMIFS('附加01-基本支出'!D:D,'附加01-基本支出'!B:B,A40)</f>
        <v>356.978824</v>
      </c>
      <c r="E40" s="386">
        <f>SUMIFS('附加02-项目支出'!D:D,'附加02-项目支出'!B:B,A40)</f>
        <v>4657.9</v>
      </c>
      <c r="F40" s="388">
        <f>SUMIFS('附加02-项目支出'!Q:Q,'附加02-项目支出'!B:B,A40)+SUMIFS('附加01-基本支出'!E:E,'附加01-基本支出'!B:B,A40)</f>
        <v>5089.583524</v>
      </c>
      <c r="G40" s="386">
        <f>SUMIFS('附加01-基本支出'!E:E,'附加01-基本支出'!B:B,A40)</f>
        <v>356.978824</v>
      </c>
      <c r="H40" s="386">
        <f>SUMIFS('附加02-项目支出'!Q:Q,'附加02-项目支出'!B:B,A40)</f>
        <v>4732.6047</v>
      </c>
      <c r="I40" s="388">
        <f t="shared" si="16"/>
        <v>74.7046999999993</v>
      </c>
      <c r="J40" s="388">
        <f t="shared" si="17"/>
        <v>0</v>
      </c>
      <c r="K40" s="388">
        <f t="shared" si="18"/>
        <v>74.7047000000002</v>
      </c>
    </row>
    <row r="41" s="376" customFormat="1" ht="24" customHeight="1" spans="1:11">
      <c r="A41" s="387" t="s">
        <v>806</v>
      </c>
      <c r="B41" s="353" t="s">
        <v>807</v>
      </c>
      <c r="C41" s="386">
        <v>9985.189945</v>
      </c>
      <c r="D41" s="386">
        <f>SUMIFS('附加01-基本支出'!D:D,'附加01-基本支出'!B:B,A41)</f>
        <v>366.389945</v>
      </c>
      <c r="E41" s="386">
        <f>SUMIFS('附加02-项目支出'!D:D,'附加02-项目支出'!B:B,A41)</f>
        <v>9618.8</v>
      </c>
      <c r="F41" s="388">
        <f>SUMIFS('附加02-项目支出'!Q:Q,'附加02-项目支出'!B:B,A41)+SUMIFS('附加01-基本支出'!E:E,'附加01-基本支出'!B:B,A41)</f>
        <v>10271.219945</v>
      </c>
      <c r="G41" s="386">
        <f>SUMIFS('附加01-基本支出'!E:E,'附加01-基本支出'!B:B,A41)</f>
        <v>366.389945</v>
      </c>
      <c r="H41" s="386">
        <f>SUMIFS('附加02-项目支出'!Q:Q,'附加02-项目支出'!B:B,A41)</f>
        <v>9904.83</v>
      </c>
      <c r="I41" s="388">
        <f t="shared" si="16"/>
        <v>286.030000000002</v>
      </c>
      <c r="J41" s="388">
        <f t="shared" si="17"/>
        <v>0</v>
      </c>
      <c r="K41" s="388">
        <f t="shared" si="18"/>
        <v>286.030000000002</v>
      </c>
    </row>
    <row r="42" s="376" customFormat="1" ht="24" customHeight="1" spans="1:11">
      <c r="A42" s="387" t="s">
        <v>808</v>
      </c>
      <c r="B42" s="353" t="s">
        <v>809</v>
      </c>
      <c r="C42" s="386">
        <v>1625.014344</v>
      </c>
      <c r="D42" s="386">
        <f>SUMIFS('附加01-基本支出'!D:D,'附加01-基本支出'!B:B,A42)</f>
        <v>214.514344</v>
      </c>
      <c r="E42" s="386">
        <f>SUMIFS('附加02-项目支出'!D:D,'附加02-项目支出'!B:B,A42)</f>
        <v>1410.5</v>
      </c>
      <c r="F42" s="388">
        <f>SUMIFS('附加02-项目支出'!Q:Q,'附加02-项目支出'!B:B,A42)+SUMIFS('附加01-基本支出'!E:E,'附加01-基本支出'!B:B,A42)</f>
        <v>6923.304244</v>
      </c>
      <c r="G42" s="386">
        <f>SUMIFS('附加01-基本支出'!E:E,'附加01-基本支出'!B:B,A42)</f>
        <v>214.514344</v>
      </c>
      <c r="H42" s="386">
        <f>SUMIFS('附加02-项目支出'!Q:Q,'附加02-项目支出'!B:B,A42)</f>
        <v>6708.7899</v>
      </c>
      <c r="I42" s="388">
        <f t="shared" si="16"/>
        <v>5298.2899</v>
      </c>
      <c r="J42" s="388">
        <f t="shared" si="17"/>
        <v>0</v>
      </c>
      <c r="K42" s="388">
        <f t="shared" si="18"/>
        <v>5298.2899</v>
      </c>
    </row>
    <row r="43" s="376" customFormat="1" ht="24" customHeight="1" spans="1:11">
      <c r="A43" s="387" t="s">
        <v>810</v>
      </c>
      <c r="B43" s="353" t="s">
        <v>811</v>
      </c>
      <c r="C43" s="386">
        <v>183.693789</v>
      </c>
      <c r="D43" s="386">
        <f>SUMIFS('附加01-基本支出'!D:D,'附加01-基本支出'!B:B,A43)</f>
        <v>23.223789</v>
      </c>
      <c r="E43" s="386">
        <f>SUMIFS('附加02-项目支出'!D:D,'附加02-项目支出'!B:B,A43)</f>
        <v>160.47</v>
      </c>
      <c r="F43" s="388">
        <f>SUMIFS('附加02-项目支出'!Q:Q,'附加02-项目支出'!B:B,A43)+SUMIFS('附加01-基本支出'!E:E,'附加01-基本支出'!B:B,A43)</f>
        <v>548.943789</v>
      </c>
      <c r="G43" s="386">
        <f>SUMIFS('附加01-基本支出'!E:E,'附加01-基本支出'!B:B,A43)</f>
        <v>23.223789</v>
      </c>
      <c r="H43" s="386">
        <f>SUMIFS('附加02-项目支出'!Q:Q,'附加02-项目支出'!B:B,A43)</f>
        <v>525.72</v>
      </c>
      <c r="I43" s="388">
        <f t="shared" si="16"/>
        <v>365.25</v>
      </c>
      <c r="J43" s="388">
        <f t="shared" si="17"/>
        <v>0</v>
      </c>
      <c r="K43" s="388">
        <f t="shared" si="18"/>
        <v>365.25</v>
      </c>
    </row>
    <row r="44" s="376" customFormat="1" ht="24" customHeight="1" spans="1:11">
      <c r="A44" s="387" t="s">
        <v>812</v>
      </c>
      <c r="B44" s="353" t="s">
        <v>813</v>
      </c>
      <c r="C44" s="386">
        <v>598.765466</v>
      </c>
      <c r="D44" s="386">
        <f>SUMIFS('附加01-基本支出'!D:D,'附加01-基本支出'!B:B,A44)+0.48924</f>
        <v>181.365466</v>
      </c>
      <c r="E44" s="386">
        <f>SUMIFS('附加02-项目支出'!D:D,'附加02-项目支出'!B:B,A44)</f>
        <v>417.4</v>
      </c>
      <c r="F44" s="388">
        <f>SUMIFS('附加02-项目支出'!Q:Q,'附加02-项目支出'!B:B,A44)+SUMIFS('附加01-基本支出'!E:E,'附加01-基本支出'!B:B,A44)</f>
        <v>1445.546226</v>
      </c>
      <c r="G44" s="386">
        <f>SUMIFS('附加01-基本支出'!E:E,'附加01-基本支出'!B:B,A44)</f>
        <v>180.876226</v>
      </c>
      <c r="H44" s="386">
        <f>SUMIFS('附加02-项目支出'!Q:Q,'附加02-项目支出'!B:B,A44)</f>
        <v>1264.67</v>
      </c>
      <c r="I44" s="388">
        <f t="shared" si="16"/>
        <v>846.78076</v>
      </c>
      <c r="J44" s="388">
        <f t="shared" si="17"/>
        <v>-0.489239999999995</v>
      </c>
      <c r="K44" s="388">
        <f t="shared" si="18"/>
        <v>847.27</v>
      </c>
    </row>
    <row r="45" s="376" customFormat="1" ht="24" customHeight="1" spans="1:11">
      <c r="A45" s="387" t="s">
        <v>814</v>
      </c>
      <c r="B45" s="353" t="s">
        <v>815</v>
      </c>
      <c r="C45" s="386">
        <v>1346.356667</v>
      </c>
      <c r="D45" s="386">
        <f>SUMIFS('附加01-基本支出'!D:D,'附加01-基本支出'!B:B,A45)</f>
        <v>298.600267</v>
      </c>
      <c r="E45" s="386">
        <f>SUMIFS('附加02-项目支出'!D:D,'附加02-项目支出'!B:B,A45)</f>
        <v>1047.7564</v>
      </c>
      <c r="F45" s="388">
        <f>SUMIFS('附加02-项目支出'!Q:Q,'附加02-项目支出'!B:B,A45)+SUMIFS('附加01-基本支出'!E:E,'附加01-基本支出'!B:B,A45)</f>
        <v>2047.592667</v>
      </c>
      <c r="G45" s="386">
        <f>SUMIFS('附加01-基本支出'!E:E,'附加01-基本支出'!B:B,A45)</f>
        <v>298.600267</v>
      </c>
      <c r="H45" s="386">
        <f>SUMIFS('附加02-项目支出'!Q:Q,'附加02-项目支出'!B:B,A45)</f>
        <v>1748.9924</v>
      </c>
      <c r="I45" s="388">
        <f t="shared" si="16"/>
        <v>701.236</v>
      </c>
      <c r="J45" s="388">
        <f t="shared" si="17"/>
        <v>0</v>
      </c>
      <c r="K45" s="388">
        <f t="shared" si="18"/>
        <v>701.236</v>
      </c>
    </row>
    <row r="46" s="376" customFormat="1" ht="24" customHeight="1" spans="1:11">
      <c r="A46" s="387" t="s">
        <v>816</v>
      </c>
      <c r="B46" s="353" t="s">
        <v>817</v>
      </c>
      <c r="C46" s="386">
        <v>2223.065528</v>
      </c>
      <c r="D46" s="386">
        <f>SUMIFS('附加01-基本支出'!D:D,'附加01-基本支出'!B:B,A46)</f>
        <v>135.365528</v>
      </c>
      <c r="E46" s="386">
        <f>SUMIFS('附加02-项目支出'!D:D,'附加02-项目支出'!B:B,A46)</f>
        <v>2087.7</v>
      </c>
      <c r="F46" s="388">
        <f>SUMIFS('附加02-项目支出'!Q:Q,'附加02-项目支出'!B:B,A46)+SUMIFS('附加01-基本支出'!E:E,'附加01-基本支出'!B:B,A46)</f>
        <v>2403.668528</v>
      </c>
      <c r="G46" s="386">
        <f>SUMIFS('附加01-基本支出'!E:E,'附加01-基本支出'!B:B,A46)</f>
        <v>135.365528</v>
      </c>
      <c r="H46" s="386">
        <f>SUMIFS('附加02-项目支出'!Q:Q,'附加02-项目支出'!B:B,A46)</f>
        <v>2268.303</v>
      </c>
      <c r="I46" s="388">
        <f t="shared" si="16"/>
        <v>180.603</v>
      </c>
      <c r="J46" s="388">
        <f t="shared" si="17"/>
        <v>0</v>
      </c>
      <c r="K46" s="388">
        <f t="shared" si="18"/>
        <v>180.603</v>
      </c>
    </row>
    <row r="47" s="376" customFormat="1" ht="24" customHeight="1" spans="1:11">
      <c r="A47" s="387" t="s">
        <v>818</v>
      </c>
      <c r="B47" s="353" t="s">
        <v>819</v>
      </c>
      <c r="C47" s="386">
        <v>6968.554012</v>
      </c>
      <c r="D47" s="386">
        <f>SUMIFS('附加01-基本支出'!D:D,'附加01-基本支出'!B:B,A47)</f>
        <v>419.674012</v>
      </c>
      <c r="E47" s="386">
        <f>SUMIFS('附加02-项目支出'!D:D,'附加02-项目支出'!B:B,A47)</f>
        <v>6548.88</v>
      </c>
      <c r="F47" s="388">
        <f>SUMIFS('附加02-项目支出'!Q:Q,'附加02-项目支出'!B:B,A47)+SUMIFS('附加01-基本支出'!E:E,'附加01-基本支出'!B:B,A47)</f>
        <v>6445.921312</v>
      </c>
      <c r="G47" s="386">
        <f>SUMIFS('附加01-基本支出'!E:E,'附加01-基本支出'!B:B,A47)</f>
        <v>419.674012</v>
      </c>
      <c r="H47" s="386">
        <f>SUMIFS('附加02-项目支出'!Q:Q,'附加02-项目支出'!B:B,A47)</f>
        <v>6026.2473</v>
      </c>
      <c r="I47" s="388">
        <f t="shared" si="16"/>
        <v>-522.6327</v>
      </c>
      <c r="J47" s="388">
        <f t="shared" si="17"/>
        <v>0</v>
      </c>
      <c r="K47" s="388">
        <f t="shared" si="18"/>
        <v>-522.632700000001</v>
      </c>
    </row>
    <row r="48" s="376" customFormat="1" ht="24" customHeight="1" spans="1:11">
      <c r="A48" s="387" t="s">
        <v>820</v>
      </c>
      <c r="B48" s="353" t="s">
        <v>821</v>
      </c>
      <c r="C48" s="386">
        <v>275.109636</v>
      </c>
      <c r="D48" s="386">
        <f>SUMIFS('附加01-基本支出'!D:D,'附加01-基本支出'!B:B,A48)+4.523331</f>
        <v>174.629636</v>
      </c>
      <c r="E48" s="386">
        <f>SUMIFS('附加02-项目支出'!D:D,'附加02-项目支出'!B:B,A48)</f>
        <v>100.48</v>
      </c>
      <c r="F48" s="388">
        <f>SUMIFS('附加02-项目支出'!Q:Q,'附加02-项目支出'!B:B,A48)+SUMIFS('附加01-基本支出'!E:E,'附加01-基本支出'!B:B,A48)</f>
        <v>281.296305</v>
      </c>
      <c r="G48" s="386">
        <f>SUMIFS('附加01-基本支出'!E:E,'附加01-基本支出'!B:B,A48)</f>
        <v>170.106305</v>
      </c>
      <c r="H48" s="386">
        <f>SUMIFS('附加02-项目支出'!Q:Q,'附加02-项目支出'!B:B,A48)</f>
        <v>111.19</v>
      </c>
      <c r="I48" s="388">
        <f t="shared" si="16"/>
        <v>6.18666899999999</v>
      </c>
      <c r="J48" s="388">
        <f t="shared" si="17"/>
        <v>-4.52333100000001</v>
      </c>
      <c r="K48" s="388">
        <f t="shared" si="18"/>
        <v>10.71</v>
      </c>
    </row>
    <row r="49" s="376" customFormat="1" ht="24" customHeight="1" spans="1:11">
      <c r="A49" s="387" t="s">
        <v>822</v>
      </c>
      <c r="B49" s="353" t="s">
        <v>823</v>
      </c>
      <c r="C49" s="386">
        <v>1516.27012</v>
      </c>
      <c r="D49" s="386">
        <f>SUMIFS('附加01-基本支出'!D:D,'附加01-基本支出'!B:B,A49)</f>
        <v>75.87012</v>
      </c>
      <c r="E49" s="386">
        <f>SUMIFS('附加02-项目支出'!D:D,'附加02-项目支出'!B:B,A49)</f>
        <v>1440.4</v>
      </c>
      <c r="F49" s="388">
        <f>SUMIFS('附加02-项目支出'!Q:Q,'附加02-项目支出'!B:B,A49)+SUMIFS('附加01-基本支出'!E:E,'附加01-基本支出'!B:B,A49)</f>
        <v>1347.27012</v>
      </c>
      <c r="G49" s="386">
        <f>SUMIFS('附加01-基本支出'!E:E,'附加01-基本支出'!B:B,A49)</f>
        <v>75.87012</v>
      </c>
      <c r="H49" s="386">
        <f>SUMIFS('附加02-项目支出'!Q:Q,'附加02-项目支出'!B:B,A49)</f>
        <v>1271.4</v>
      </c>
      <c r="I49" s="388">
        <f t="shared" si="16"/>
        <v>-169</v>
      </c>
      <c r="J49" s="388">
        <f t="shared" si="17"/>
        <v>0</v>
      </c>
      <c r="K49" s="388">
        <f t="shared" si="18"/>
        <v>-169</v>
      </c>
    </row>
    <row r="50" s="376" customFormat="1" ht="24" customHeight="1" spans="1:11">
      <c r="A50" s="387" t="s">
        <v>824</v>
      </c>
      <c r="B50" s="353" t="s">
        <v>825</v>
      </c>
      <c r="C50" s="386">
        <v>465.130879</v>
      </c>
      <c r="D50" s="386">
        <f>SUMIFS('附加01-基本支出'!D:D,'附加01-基本支出'!B:B,A50)</f>
        <v>120.130879</v>
      </c>
      <c r="E50" s="386">
        <f>SUMIFS('附加02-项目支出'!D:D,'附加02-项目支出'!B:B,A50)</f>
        <v>345</v>
      </c>
      <c r="F50" s="388">
        <f>SUMIFS('附加02-项目支出'!Q:Q,'附加02-项目支出'!B:B,A50)+SUMIFS('附加01-基本支出'!E:E,'附加01-基本支出'!B:B,A50)</f>
        <v>447.680879</v>
      </c>
      <c r="G50" s="386">
        <f>SUMIFS('附加01-基本支出'!E:E,'附加01-基本支出'!B:B,A50)</f>
        <v>120.130879</v>
      </c>
      <c r="H50" s="386">
        <f>SUMIFS('附加02-项目支出'!Q:Q,'附加02-项目支出'!B:B,A50)</f>
        <v>327.55</v>
      </c>
      <c r="I50" s="388">
        <f t="shared" si="16"/>
        <v>-17.45</v>
      </c>
      <c r="J50" s="388">
        <f t="shared" si="17"/>
        <v>0</v>
      </c>
      <c r="K50" s="388">
        <f t="shared" si="18"/>
        <v>-17.45</v>
      </c>
    </row>
    <row r="51" s="376" customFormat="1" ht="24" customHeight="1" spans="1:11">
      <c r="A51" s="387" t="s">
        <v>826</v>
      </c>
      <c r="B51" s="353" t="s">
        <v>827</v>
      </c>
      <c r="C51" s="386">
        <v>1051.400616</v>
      </c>
      <c r="D51" s="386">
        <f>SUMIFS('附加01-基本支出'!D:D,'附加01-基本支出'!B:B,A51)</f>
        <v>266.920616</v>
      </c>
      <c r="E51" s="386">
        <f>SUMIFS('附加02-项目支出'!D:D,'附加02-项目支出'!B:B,A51)</f>
        <v>784.48</v>
      </c>
      <c r="F51" s="388">
        <f>SUMIFS('附加02-项目支出'!Q:Q,'附加02-项目支出'!B:B,A51)+SUMIFS('附加01-基本支出'!E:E,'附加01-基本支出'!B:B,A51)</f>
        <v>1594.127016</v>
      </c>
      <c r="G51" s="386">
        <f>SUMIFS('附加01-基本支出'!E:E,'附加01-基本支出'!B:B,A51)</f>
        <v>266.920616</v>
      </c>
      <c r="H51" s="386">
        <f>SUMIFS('附加02-项目支出'!Q:Q,'附加02-项目支出'!B:B,A51)</f>
        <v>1327.2064</v>
      </c>
      <c r="I51" s="388">
        <f t="shared" si="16"/>
        <v>542.7264</v>
      </c>
      <c r="J51" s="388">
        <f t="shared" si="17"/>
        <v>0</v>
      </c>
      <c r="K51" s="388">
        <f t="shared" si="18"/>
        <v>542.7264</v>
      </c>
    </row>
    <row r="52" s="376" customFormat="1" ht="24" customHeight="1" spans="1:11">
      <c r="A52" s="387" t="s">
        <v>828</v>
      </c>
      <c r="B52" s="353" t="s">
        <v>829</v>
      </c>
      <c r="C52" s="386">
        <v>1873.248937</v>
      </c>
      <c r="D52" s="386">
        <f>SUMIFS('附加01-基本支出'!D:D,'附加01-基本支出'!B:B,A52)-0.001106</f>
        <v>1223.248937</v>
      </c>
      <c r="E52" s="386">
        <f>SUMIFS('附加02-项目支出'!D:D,'附加02-项目支出'!B:B,A52)</f>
        <v>650</v>
      </c>
      <c r="F52" s="388">
        <f>SUMIFS('附加02-项目支出'!Q:Q,'附加02-项目支出'!B:B,A52)+SUMIFS('附加01-基本支出'!E:E,'附加01-基本支出'!B:B,A52)</f>
        <v>2003.650043</v>
      </c>
      <c r="G52" s="386">
        <f>SUMIFS('附加01-基本支出'!E:E,'附加01-基本支出'!B:B,A52)</f>
        <v>1223.250043</v>
      </c>
      <c r="H52" s="386">
        <f>SUMIFS('附加02-项目支出'!Q:Q,'附加02-项目支出'!B:B,A52)</f>
        <v>780.4</v>
      </c>
      <c r="I52" s="388">
        <f t="shared" si="16"/>
        <v>130.401106</v>
      </c>
      <c r="J52" s="388">
        <f t="shared" si="17"/>
        <v>0.0011059999999361</v>
      </c>
      <c r="K52" s="388">
        <f t="shared" si="18"/>
        <v>130.4</v>
      </c>
    </row>
    <row r="53" s="376" customFormat="1" ht="24" customHeight="1" spans="1:11">
      <c r="A53" s="387" t="s">
        <v>830</v>
      </c>
      <c r="B53" s="353" t="s">
        <v>831</v>
      </c>
      <c r="C53" s="386">
        <v>1479.878621</v>
      </c>
      <c r="D53" s="386">
        <f>SUMIFS('附加01-基本支出'!D:D,'附加01-基本支出'!B:B,A53)</f>
        <v>242.478621</v>
      </c>
      <c r="E53" s="386">
        <f>SUMIFS('附加02-项目支出'!D:D,'附加02-项目支出'!B:B,A53)</f>
        <v>1237.4</v>
      </c>
      <c r="F53" s="388">
        <f>SUMIFS('附加02-项目支出'!Q:Q,'附加02-项目支出'!B:B,A53)+SUMIFS('附加01-基本支出'!E:E,'附加01-基本支出'!B:B,A53)</f>
        <v>1807.378621</v>
      </c>
      <c r="G53" s="386">
        <f>SUMIFS('附加01-基本支出'!E:E,'附加01-基本支出'!B:B,A53)</f>
        <v>242.478621</v>
      </c>
      <c r="H53" s="386">
        <f>SUMIFS('附加02-项目支出'!Q:Q,'附加02-项目支出'!B:B,A53)</f>
        <v>1564.9</v>
      </c>
      <c r="I53" s="388">
        <f t="shared" si="16"/>
        <v>327.5</v>
      </c>
      <c r="J53" s="388">
        <f t="shared" si="17"/>
        <v>0</v>
      </c>
      <c r="K53" s="388">
        <f t="shared" si="18"/>
        <v>327.5</v>
      </c>
    </row>
    <row r="54" s="376" customFormat="1" ht="24" customHeight="1" spans="1:11">
      <c r="A54" s="387" t="s">
        <v>832</v>
      </c>
      <c r="B54" s="353" t="s">
        <v>833</v>
      </c>
      <c r="C54" s="386">
        <v>22182.799855</v>
      </c>
      <c r="D54" s="386">
        <f>SUMIFS('附加01-基本支出'!D:D,'附加01-基本支出'!B:B,A54)</f>
        <v>562.199855</v>
      </c>
      <c r="E54" s="386">
        <f>SUMIFS('附加02-项目支出'!D:D,'附加02-项目支出'!B:B,A54)</f>
        <v>21620.6</v>
      </c>
      <c r="F54" s="388">
        <f>SUMIFS('附加02-项目支出'!Q:Q,'附加02-项目支出'!B:B,A54)+SUMIFS('附加01-基本支出'!E:E,'附加01-基本支出'!B:B,A54)</f>
        <v>29896.639855</v>
      </c>
      <c r="G54" s="386">
        <f>SUMIFS('附加01-基本支出'!E:E,'附加01-基本支出'!B:B,A54)</f>
        <v>562.199855</v>
      </c>
      <c r="H54" s="386">
        <f>SUMIFS('附加02-项目支出'!Q:Q,'附加02-项目支出'!B:B,A54)</f>
        <v>29334.44</v>
      </c>
      <c r="I54" s="388">
        <f t="shared" si="16"/>
        <v>7713.84</v>
      </c>
      <c r="J54" s="388">
        <f t="shared" si="17"/>
        <v>0</v>
      </c>
      <c r="K54" s="388">
        <f t="shared" si="18"/>
        <v>7713.84</v>
      </c>
    </row>
    <row r="55" s="376" customFormat="1" ht="24" customHeight="1" spans="1:11">
      <c r="A55" s="387" t="s">
        <v>834</v>
      </c>
      <c r="B55" s="353" t="s">
        <v>835</v>
      </c>
      <c r="C55" s="386">
        <v>399.701015</v>
      </c>
      <c r="D55" s="386">
        <f>SUMIFS('附加01-基本支出'!D:D,'附加01-基本支出'!B:B,A55)</f>
        <v>394.101015</v>
      </c>
      <c r="E55" s="386">
        <f>SUMIFS('附加02-项目支出'!D:D,'附加02-项目支出'!B:B,A55)</f>
        <v>5.6</v>
      </c>
      <c r="F55" s="388">
        <f>SUMIFS('附加02-项目支出'!Q:Q,'附加02-项目支出'!B:B,A55)+SUMIFS('附加01-基本支出'!E:E,'附加01-基本支出'!B:B,A55)</f>
        <v>7422.341015</v>
      </c>
      <c r="G55" s="386">
        <f>SUMIFS('附加01-基本支出'!E:E,'附加01-基本支出'!B:B,A55)</f>
        <v>394.101015</v>
      </c>
      <c r="H55" s="386">
        <f>SUMIFS('附加02-项目支出'!Q:Q,'附加02-项目支出'!B:B,A55)</f>
        <v>7028.24</v>
      </c>
      <c r="I55" s="388">
        <f t="shared" si="16"/>
        <v>7022.64</v>
      </c>
      <c r="J55" s="388">
        <f t="shared" si="17"/>
        <v>0</v>
      </c>
      <c r="K55" s="388">
        <f t="shared" si="18"/>
        <v>7022.64</v>
      </c>
    </row>
    <row r="56" s="376" customFormat="1" ht="24" customHeight="1" spans="1:11">
      <c r="A56" s="387" t="s">
        <v>836</v>
      </c>
      <c r="B56" s="353" t="s">
        <v>837</v>
      </c>
      <c r="C56" s="386">
        <v>5147.789992</v>
      </c>
      <c r="D56" s="386">
        <f>SUMIFS('附加01-基本支出'!D:D,'附加01-基本支出'!B:B,A56)</f>
        <v>256.589992</v>
      </c>
      <c r="E56" s="386">
        <f>SUMIFS('附加02-项目支出'!D:D,'附加02-项目支出'!B:B,A56)</f>
        <v>4891.2</v>
      </c>
      <c r="F56" s="388">
        <f>SUMIFS('附加02-项目支出'!Q:Q,'附加02-项目支出'!B:B,A56)+SUMIFS('附加01-基本支出'!E:E,'附加01-基本支出'!B:B,A56)</f>
        <v>5663.326092</v>
      </c>
      <c r="G56" s="386">
        <f>SUMIFS('附加01-基本支出'!E:E,'附加01-基本支出'!B:B,A56)</f>
        <v>256.589992</v>
      </c>
      <c r="H56" s="386">
        <f>SUMIFS('附加02-项目支出'!Q:Q,'附加02-项目支出'!B:B,A56)</f>
        <v>5406.7361</v>
      </c>
      <c r="I56" s="388">
        <f t="shared" si="16"/>
        <v>515.5361</v>
      </c>
      <c r="J56" s="388">
        <f t="shared" si="17"/>
        <v>0</v>
      </c>
      <c r="K56" s="388">
        <f t="shared" si="18"/>
        <v>515.5361</v>
      </c>
    </row>
    <row r="57" s="376" customFormat="1" ht="24" customHeight="1" spans="1:11">
      <c r="A57" s="387" t="s">
        <v>838</v>
      </c>
      <c r="B57" s="353" t="s">
        <v>839</v>
      </c>
      <c r="C57" s="386">
        <v>683.153062</v>
      </c>
      <c r="D57" s="386">
        <f>SUMIFS('附加01-基本支出'!D:D,'附加01-基本支出'!B:B,A57)</f>
        <v>199.553062</v>
      </c>
      <c r="E57" s="386">
        <f>SUMIFS('附加02-项目支出'!D:D,'附加02-项目支出'!B:B,A57)</f>
        <v>483.6</v>
      </c>
      <c r="F57" s="388">
        <f>SUMIFS('附加02-项目支出'!Q:Q,'附加02-项目支出'!B:B,A57)+SUMIFS('附加01-基本支出'!E:E,'附加01-基本支出'!B:B,A57)</f>
        <v>680.443062</v>
      </c>
      <c r="G57" s="386">
        <f>SUMIFS('附加01-基本支出'!E:E,'附加01-基本支出'!B:B,A57)</f>
        <v>199.553062</v>
      </c>
      <c r="H57" s="386">
        <f>SUMIFS('附加02-项目支出'!Q:Q,'附加02-项目支出'!B:B,A57)</f>
        <v>480.89</v>
      </c>
      <c r="I57" s="388">
        <f t="shared" si="16"/>
        <v>-2.70999999999992</v>
      </c>
      <c r="J57" s="388">
        <f t="shared" si="17"/>
        <v>0</v>
      </c>
      <c r="K57" s="388">
        <f t="shared" si="18"/>
        <v>-2.71000000000004</v>
      </c>
    </row>
    <row r="58" s="376" customFormat="1" ht="24" customHeight="1" spans="1:11">
      <c r="A58" s="387" t="s">
        <v>840</v>
      </c>
      <c r="B58" s="353" t="s">
        <v>841</v>
      </c>
      <c r="C58" s="386">
        <v>586.313847</v>
      </c>
      <c r="D58" s="386">
        <f>SUMIFS('附加01-基本支出'!D:D,'附加01-基本支出'!B:B,A58)</f>
        <v>346.493847</v>
      </c>
      <c r="E58" s="386">
        <f>SUMIFS('附加02-项目支出'!D:D,'附加02-项目支出'!B:B,A58)</f>
        <v>239.82</v>
      </c>
      <c r="F58" s="388">
        <f>SUMIFS('附加02-项目支出'!Q:Q,'附加02-项目支出'!B:B,A58)+SUMIFS('附加01-基本支出'!E:E,'附加01-基本支出'!B:B,A58)</f>
        <v>5621.783847</v>
      </c>
      <c r="G58" s="386">
        <f>SUMIFS('附加01-基本支出'!E:E,'附加01-基本支出'!B:B,A58)</f>
        <v>346.493847</v>
      </c>
      <c r="H58" s="386">
        <f>SUMIFS('附加02-项目支出'!Q:Q,'附加02-项目支出'!B:B,A58)</f>
        <v>5275.29</v>
      </c>
      <c r="I58" s="388">
        <f t="shared" si="16"/>
        <v>5035.47</v>
      </c>
      <c r="J58" s="388">
        <f t="shared" si="17"/>
        <v>0</v>
      </c>
      <c r="K58" s="388">
        <f t="shared" si="18"/>
        <v>5035.47</v>
      </c>
    </row>
    <row r="59" s="376" customFormat="1" ht="24" customHeight="1" spans="1:11">
      <c r="A59" s="387" t="s">
        <v>842</v>
      </c>
      <c r="B59" s="353" t="s">
        <v>843</v>
      </c>
      <c r="C59" s="386">
        <v>1649.691058</v>
      </c>
      <c r="D59" s="386">
        <f>SUMIFS('附加01-基本支出'!D:D,'附加01-基本支出'!B:B,A59)</f>
        <v>945.201058</v>
      </c>
      <c r="E59" s="386">
        <f>SUMIFS('附加02-项目支出'!D:D,'附加02-项目支出'!B:B,A59)</f>
        <v>704.49</v>
      </c>
      <c r="F59" s="388">
        <f>SUMIFS('附加02-项目支出'!Q:Q,'附加02-项目支出'!B:B,A59)+SUMIFS('附加01-基本支出'!E:E,'附加01-基本支出'!B:B,A59)</f>
        <v>8440.941058</v>
      </c>
      <c r="G59" s="386">
        <f>SUMIFS('附加01-基本支出'!E:E,'附加01-基本支出'!B:B,A59)</f>
        <v>945.201058</v>
      </c>
      <c r="H59" s="386">
        <f>SUMIFS('附加02-项目支出'!Q:Q,'附加02-项目支出'!B:B,A59)</f>
        <v>7495.74</v>
      </c>
      <c r="I59" s="388">
        <f t="shared" si="16"/>
        <v>6791.25</v>
      </c>
      <c r="J59" s="388">
        <f t="shared" si="17"/>
        <v>0</v>
      </c>
      <c r="K59" s="388">
        <f t="shared" si="18"/>
        <v>6791.25</v>
      </c>
    </row>
    <row r="60" s="376" customFormat="1" ht="24" customHeight="1" spans="1:11">
      <c r="A60" s="387" t="s">
        <v>844</v>
      </c>
      <c r="B60" s="353" t="s">
        <v>845</v>
      </c>
      <c r="C60" s="386">
        <v>257.935603</v>
      </c>
      <c r="D60" s="386">
        <f>SUMIFS('附加01-基本支出'!D:D,'附加01-基本支出'!B:B,A60)</f>
        <v>249.935603</v>
      </c>
      <c r="E60" s="386">
        <f>SUMIFS('附加02-项目支出'!D:D,'附加02-项目支出'!B:B,A60)</f>
        <v>8</v>
      </c>
      <c r="F60" s="388">
        <f>SUMIFS('附加02-项目支出'!Q:Q,'附加02-项目支出'!B:B,A60)+SUMIFS('附加01-基本支出'!E:E,'附加01-基本支出'!B:B,A60)</f>
        <v>257.135603</v>
      </c>
      <c r="G60" s="386">
        <f>SUMIFS('附加01-基本支出'!E:E,'附加01-基本支出'!B:B,A60)</f>
        <v>249.935603</v>
      </c>
      <c r="H60" s="386">
        <f>SUMIFS('附加02-项目支出'!Q:Q,'附加02-项目支出'!B:B,A60)</f>
        <v>7.2</v>
      </c>
      <c r="I60" s="388">
        <f t="shared" si="16"/>
        <v>-0.800000000000011</v>
      </c>
      <c r="J60" s="388">
        <f t="shared" si="17"/>
        <v>0</v>
      </c>
      <c r="K60" s="388">
        <f t="shared" si="18"/>
        <v>-0.8</v>
      </c>
    </row>
    <row r="61" s="376" customFormat="1" ht="24" customHeight="1" spans="1:11">
      <c r="A61" s="387" t="s">
        <v>755</v>
      </c>
      <c r="B61" s="353"/>
      <c r="C61" s="386">
        <f>SUM(C62:C73)</f>
        <v>24494.09006</v>
      </c>
      <c r="D61" s="386">
        <f t="shared" ref="D61:K61" si="21">SUM(D62:D73)</f>
        <v>22543.96006</v>
      </c>
      <c r="E61" s="386">
        <f t="shared" si="21"/>
        <v>1950.13</v>
      </c>
      <c r="F61" s="386">
        <f t="shared" si="21"/>
        <v>26568.860829</v>
      </c>
      <c r="G61" s="386">
        <f t="shared" si="21"/>
        <v>22242.563129</v>
      </c>
      <c r="H61" s="386">
        <f t="shared" si="21"/>
        <v>4326.2977</v>
      </c>
      <c r="I61" s="386">
        <f t="shared" si="21"/>
        <v>2074.770769</v>
      </c>
      <c r="J61" s="386">
        <f t="shared" si="21"/>
        <v>-301.396931</v>
      </c>
      <c r="K61" s="386">
        <f t="shared" si="21"/>
        <v>2376.1677</v>
      </c>
    </row>
    <row r="62" s="376" customFormat="1" ht="24" customHeight="1" spans="1:11">
      <c r="A62" s="387" t="s">
        <v>846</v>
      </c>
      <c r="B62" s="353" t="s">
        <v>847</v>
      </c>
      <c r="C62" s="386">
        <v>1184.694639</v>
      </c>
      <c r="D62" s="386">
        <f>SUMIFS('附加01-基本支出'!D:D,'附加01-基本支出'!B:B,A62)</f>
        <v>1099.534639</v>
      </c>
      <c r="E62" s="386">
        <f>SUMIFS('附加02-项目支出'!D:D,'附加02-项目支出'!B:B,A62)</f>
        <v>85.16</v>
      </c>
      <c r="F62" s="388">
        <f>SUMIFS('附加02-项目支出'!Q:Q,'附加02-项目支出'!B:B,A62)+SUMIFS('附加01-基本支出'!E:E,'附加01-基本支出'!B:B,A62)</f>
        <v>2140.356454</v>
      </c>
      <c r="G62" s="386">
        <f>SUMIFS('附加01-基本支出'!E:E,'附加01-基本支出'!B:B,A62)</f>
        <v>1433.136454</v>
      </c>
      <c r="H62" s="386">
        <f>SUMIFS('附加02-项目支出'!Q:Q,'附加02-项目支出'!B:B,A62)</f>
        <v>707.22</v>
      </c>
      <c r="I62" s="388">
        <f t="shared" ref="I62:I73" si="22">F62-C62</f>
        <v>955.661815</v>
      </c>
      <c r="J62" s="388">
        <f t="shared" ref="J62:J73" si="23">G62-D62</f>
        <v>333.601815</v>
      </c>
      <c r="K62" s="388">
        <f t="shared" ref="K62:K73" si="24">H62-E62</f>
        <v>622.06</v>
      </c>
    </row>
    <row r="63" s="376" customFormat="1" ht="24" customHeight="1" spans="1:11">
      <c r="A63" s="387" t="s">
        <v>848</v>
      </c>
      <c r="B63" s="353" t="s">
        <v>849</v>
      </c>
      <c r="C63" s="386">
        <v>1286.085616</v>
      </c>
      <c r="D63" s="386">
        <f>SUMIFS('附加01-基本支出'!D:D,'附加01-基本支出'!B:B,A63)</f>
        <v>1208.635616</v>
      </c>
      <c r="E63" s="386">
        <f>SUMIFS('附加02-项目支出'!D:D,'附加02-项目支出'!B:B,A63)</f>
        <v>77.45</v>
      </c>
      <c r="F63" s="388">
        <f>SUMIFS('附加02-项目支出'!Q:Q,'附加02-项目支出'!B:B,A63)+SUMIFS('附加01-基本支出'!E:E,'附加01-基本支出'!B:B,A63)</f>
        <v>1440.463859</v>
      </c>
      <c r="G63" s="386">
        <f>SUMIFS('附加01-基本支出'!E:E,'附加01-基本支出'!B:B,A63)</f>
        <v>1336.053859</v>
      </c>
      <c r="H63" s="386">
        <f>SUMIFS('附加02-项目支出'!Q:Q,'附加02-项目支出'!B:B,A63)</f>
        <v>104.41</v>
      </c>
      <c r="I63" s="388">
        <f t="shared" si="22"/>
        <v>154.378243</v>
      </c>
      <c r="J63" s="388">
        <f t="shared" si="23"/>
        <v>127.418243</v>
      </c>
      <c r="K63" s="388">
        <f t="shared" si="24"/>
        <v>26.96</v>
      </c>
    </row>
    <row r="64" s="376" customFormat="1" ht="24" customHeight="1" spans="1:11">
      <c r="A64" s="387" t="s">
        <v>850</v>
      </c>
      <c r="B64" s="353" t="s">
        <v>851</v>
      </c>
      <c r="C64" s="386">
        <v>1854.549386</v>
      </c>
      <c r="D64" s="386">
        <f>SUMIFS('附加01-基本支出'!D:D,'附加01-基本支出'!B:B,A64)</f>
        <v>1748.159386</v>
      </c>
      <c r="E64" s="386">
        <f>SUMIFS('附加02-项目支出'!D:D,'附加02-项目支出'!B:B,A64)</f>
        <v>106.39</v>
      </c>
      <c r="F64" s="388">
        <f>SUMIFS('附加02-项目支出'!Q:Q,'附加02-项目支出'!B:B,A64)+SUMIFS('附加01-基本支出'!E:E,'附加01-基本支出'!B:B,A64)</f>
        <v>1895.9295</v>
      </c>
      <c r="G64" s="386">
        <f>SUMIFS('附加01-基本支出'!E:E,'附加01-基本支出'!B:B,A64)</f>
        <v>1753.457</v>
      </c>
      <c r="H64" s="386">
        <f>SUMIFS('附加02-项目支出'!Q:Q,'附加02-项目支出'!B:B,A64)</f>
        <v>142.4725</v>
      </c>
      <c r="I64" s="388">
        <f t="shared" si="22"/>
        <v>41.3801140000003</v>
      </c>
      <c r="J64" s="388">
        <f t="shared" si="23"/>
        <v>5.29761400000007</v>
      </c>
      <c r="K64" s="388">
        <f t="shared" si="24"/>
        <v>36.0825</v>
      </c>
    </row>
    <row r="65" s="376" customFormat="1" ht="24" customHeight="1" spans="1:11">
      <c r="A65" s="387" t="s">
        <v>852</v>
      </c>
      <c r="B65" s="353" t="s">
        <v>853</v>
      </c>
      <c r="C65" s="386">
        <v>745.699232</v>
      </c>
      <c r="D65" s="386">
        <f>SUMIFS('附加01-基本支出'!D:D,'附加01-基本支出'!B:B,A65)</f>
        <v>716.319232</v>
      </c>
      <c r="E65" s="386">
        <f>SUMIFS('附加02-项目支出'!D:D,'附加02-项目支出'!B:B,A65)</f>
        <v>29.38</v>
      </c>
      <c r="F65" s="388">
        <f>SUMIFS('附加02-项目支出'!Q:Q,'附加02-项目支出'!B:B,A65)+SUMIFS('附加01-基本支出'!E:E,'附加01-基本支出'!B:B,A65)</f>
        <v>749.765248</v>
      </c>
      <c r="G65" s="386">
        <f>SUMIFS('附加01-基本支出'!E:E,'附加01-基本支出'!B:B,A65)</f>
        <v>722.780248</v>
      </c>
      <c r="H65" s="386">
        <f>SUMIFS('附加02-项目支出'!Q:Q,'附加02-项目支出'!B:B,A65)</f>
        <v>26.985</v>
      </c>
      <c r="I65" s="388">
        <f t="shared" si="22"/>
        <v>4.06601599999999</v>
      </c>
      <c r="J65" s="388">
        <f t="shared" si="23"/>
        <v>6.46101599999997</v>
      </c>
      <c r="K65" s="388">
        <f t="shared" si="24"/>
        <v>-2.395</v>
      </c>
    </row>
    <row r="66" s="376" customFormat="1" ht="24" customHeight="1" spans="1:11">
      <c r="A66" s="387" t="s">
        <v>854</v>
      </c>
      <c r="B66" s="353" t="s">
        <v>855</v>
      </c>
      <c r="C66" s="386">
        <v>955.692382</v>
      </c>
      <c r="D66" s="386">
        <f>SUMIFS('附加01-基本支出'!D:D,'附加01-基本支出'!B:B,A66)</f>
        <v>900.442382</v>
      </c>
      <c r="E66" s="386">
        <f>SUMIFS('附加02-项目支出'!D:D,'附加02-项目支出'!B:B,A66)</f>
        <v>55.25</v>
      </c>
      <c r="F66" s="388">
        <f>SUMIFS('附加02-项目支出'!Q:Q,'附加02-项目支出'!B:B,A66)+SUMIFS('附加01-基本支出'!E:E,'附加01-基本支出'!B:B,A66)</f>
        <v>957.183946</v>
      </c>
      <c r="G66" s="386">
        <f>SUMIFS('附加01-基本支出'!E:E,'附加01-基本支出'!B:B,A66)</f>
        <v>827.711446</v>
      </c>
      <c r="H66" s="386">
        <f>SUMIFS('附加02-项目支出'!Q:Q,'附加02-项目支出'!B:B,A66)</f>
        <v>129.4725</v>
      </c>
      <c r="I66" s="388">
        <f t="shared" si="22"/>
        <v>1.49156400000004</v>
      </c>
      <c r="J66" s="388">
        <f t="shared" si="23"/>
        <v>-72.730936</v>
      </c>
      <c r="K66" s="388">
        <f t="shared" si="24"/>
        <v>74.2225</v>
      </c>
    </row>
    <row r="67" s="376" customFormat="1" ht="24" customHeight="1" spans="1:11">
      <c r="A67" s="387" t="s">
        <v>856</v>
      </c>
      <c r="B67" s="353" t="s">
        <v>857</v>
      </c>
      <c r="C67" s="386">
        <v>994.358118</v>
      </c>
      <c r="D67" s="386">
        <f>SUMIFS('附加01-基本支出'!D:D,'附加01-基本支出'!B:B,A67)</f>
        <v>932.308118</v>
      </c>
      <c r="E67" s="386">
        <f>SUMIFS('附加02-项目支出'!D:D,'附加02-项目支出'!B:B,A67)</f>
        <v>62.05</v>
      </c>
      <c r="F67" s="388">
        <f>SUMIFS('附加02-项目支出'!Q:Q,'附加02-项目支出'!B:B,A67)+SUMIFS('附加01-基本支出'!E:E,'附加01-基本支出'!B:B,A67)</f>
        <v>1042.892306</v>
      </c>
      <c r="G67" s="386">
        <f>SUMIFS('附加01-基本支出'!E:E,'附加01-基本支出'!B:B,A67)</f>
        <v>978.709806</v>
      </c>
      <c r="H67" s="386">
        <f>SUMIFS('附加02-项目支出'!Q:Q,'附加02-项目支出'!B:B,A67)</f>
        <v>64.1825</v>
      </c>
      <c r="I67" s="388">
        <f t="shared" si="22"/>
        <v>48.534188</v>
      </c>
      <c r="J67" s="388">
        <f t="shared" si="23"/>
        <v>46.401688</v>
      </c>
      <c r="K67" s="388">
        <f t="shared" si="24"/>
        <v>2.13250000000001</v>
      </c>
    </row>
    <row r="68" s="376" customFormat="1" ht="24" customHeight="1" spans="1:11">
      <c r="A68" s="387" t="s">
        <v>858</v>
      </c>
      <c r="B68" s="353" t="s">
        <v>859</v>
      </c>
      <c r="C68" s="386">
        <v>2884.871428</v>
      </c>
      <c r="D68" s="386">
        <f>SUMIFS('附加01-基本支出'!D:D,'附加01-基本支出'!B:B,A68)</f>
        <v>2757.931428</v>
      </c>
      <c r="E68" s="386">
        <f>SUMIFS('附加02-项目支出'!D:D,'附加02-项目支出'!B:B,A68)</f>
        <v>126.94</v>
      </c>
      <c r="F68" s="388">
        <f>SUMIFS('附加02-项目支出'!Q:Q,'附加02-项目支出'!B:B,A68)+SUMIFS('附加01-基本支出'!E:E,'附加01-基本支出'!B:B,A68)</f>
        <v>1892.381468</v>
      </c>
      <c r="G68" s="386">
        <f>SUMIFS('附加01-基本支出'!E:E,'附加01-基本支出'!B:B,A68)</f>
        <v>1754.608968</v>
      </c>
      <c r="H68" s="386">
        <f>SUMIFS('附加02-项目支出'!Q:Q,'附加02-项目支出'!B:B,A68)</f>
        <v>137.7725</v>
      </c>
      <c r="I68" s="388">
        <f t="shared" si="22"/>
        <v>-992.48996</v>
      </c>
      <c r="J68" s="388">
        <f t="shared" si="23"/>
        <v>-1003.32246</v>
      </c>
      <c r="K68" s="388">
        <f t="shared" si="24"/>
        <v>10.8325</v>
      </c>
    </row>
    <row r="69" s="376" customFormat="1" ht="24" customHeight="1" spans="1:11">
      <c r="A69" s="387" t="s">
        <v>860</v>
      </c>
      <c r="B69" s="353" t="s">
        <v>861</v>
      </c>
      <c r="C69" s="386">
        <v>4670.965633</v>
      </c>
      <c r="D69" s="386">
        <f>SUMIFS('附加01-基本支出'!D:D,'附加01-基本支出'!B:B,A69)</f>
        <v>4254.215633</v>
      </c>
      <c r="E69" s="386">
        <f>SUMIFS('附加02-项目支出'!D:D,'附加02-项目支出'!B:B,A69)</f>
        <v>416.75</v>
      </c>
      <c r="F69" s="388">
        <f>SUMIFS('附加02-项目支出'!Q:Q,'附加02-项目支出'!B:B,A69)+SUMIFS('附加01-基本支出'!E:E,'附加01-基本支出'!B:B,A69)</f>
        <v>4930.350208</v>
      </c>
      <c r="G69" s="386">
        <f>SUMIFS('附加01-基本支出'!E:E,'附加01-基本支出'!B:B,A69)</f>
        <v>4230.010208</v>
      </c>
      <c r="H69" s="386">
        <f>SUMIFS('附加02-项目支出'!Q:Q,'附加02-项目支出'!B:B,A69)</f>
        <v>700.34</v>
      </c>
      <c r="I69" s="388">
        <f t="shared" si="22"/>
        <v>259.384575</v>
      </c>
      <c r="J69" s="388">
        <f t="shared" si="23"/>
        <v>-24.2054250000001</v>
      </c>
      <c r="K69" s="388">
        <f t="shared" si="24"/>
        <v>283.59</v>
      </c>
    </row>
    <row r="70" s="376" customFormat="1" ht="24" customHeight="1" spans="1:11">
      <c r="A70" s="387" t="s">
        <v>862</v>
      </c>
      <c r="B70" s="353" t="s">
        <v>863</v>
      </c>
      <c r="C70" s="386">
        <v>3571.813521</v>
      </c>
      <c r="D70" s="386">
        <f>SUMIFS('附加01-基本支出'!D:D,'附加01-基本支出'!B:B,A70)</f>
        <v>3260.603521</v>
      </c>
      <c r="E70" s="386">
        <f>SUMIFS('附加02-项目支出'!D:D,'附加02-项目支出'!B:B,A70)</f>
        <v>311.21</v>
      </c>
      <c r="F70" s="388">
        <f>SUMIFS('附加02-项目支出'!Q:Q,'附加02-项目支出'!B:B,A70)+SUMIFS('附加01-基本支出'!E:E,'附加01-基本支出'!B:B,A70)</f>
        <v>4270.713906</v>
      </c>
      <c r="G70" s="386">
        <f>SUMIFS('附加01-基本支出'!E:E,'附加01-基本支出'!B:B,A70)</f>
        <v>3460.433906</v>
      </c>
      <c r="H70" s="386">
        <f>SUMIFS('附加02-项目支出'!Q:Q,'附加02-项目支出'!B:B,A70)</f>
        <v>810.28</v>
      </c>
      <c r="I70" s="388">
        <f t="shared" si="22"/>
        <v>698.900385</v>
      </c>
      <c r="J70" s="388">
        <f t="shared" si="23"/>
        <v>199.830385</v>
      </c>
      <c r="K70" s="388">
        <f t="shared" si="24"/>
        <v>499.07</v>
      </c>
    </row>
    <row r="71" s="376" customFormat="1" ht="24" customHeight="1" spans="1:11">
      <c r="A71" s="387" t="s">
        <v>864</v>
      </c>
      <c r="B71" s="353" t="s">
        <v>865</v>
      </c>
      <c r="C71" s="386">
        <v>3420.597024</v>
      </c>
      <c r="D71" s="386">
        <f>SUMIFS('附加01-基本支出'!D:D,'附加01-基本支出'!B:B,A71)</f>
        <v>3065.547024</v>
      </c>
      <c r="E71" s="386">
        <f>SUMIFS('附加02-项目支出'!D:D,'附加02-项目支出'!B:B,A71)</f>
        <v>355.05</v>
      </c>
      <c r="F71" s="388">
        <f>SUMIFS('附加02-项目支出'!Q:Q,'附加02-项目支出'!B:B,A71)+SUMIFS('附加01-基本支出'!E:E,'附加01-基本支出'!B:B,A71)</f>
        <v>3904.967542</v>
      </c>
      <c r="G71" s="386">
        <f>SUMIFS('附加01-基本支出'!E:E,'附加01-基本支出'!B:B,A71)</f>
        <v>3234.377542</v>
      </c>
      <c r="H71" s="386">
        <f>SUMIFS('附加02-项目支出'!Q:Q,'附加02-项目支出'!B:B,A71)</f>
        <v>670.59</v>
      </c>
      <c r="I71" s="388">
        <f t="shared" si="22"/>
        <v>484.370518</v>
      </c>
      <c r="J71" s="388">
        <f t="shared" si="23"/>
        <v>168.830518</v>
      </c>
      <c r="K71" s="388">
        <f t="shared" si="24"/>
        <v>315.54</v>
      </c>
    </row>
    <row r="72" s="376" customFormat="1" ht="24" customHeight="1" spans="1:11">
      <c r="A72" s="387" t="s">
        <v>866</v>
      </c>
      <c r="B72" s="353" t="s">
        <v>867</v>
      </c>
      <c r="C72" s="386">
        <v>2924.763081</v>
      </c>
      <c r="D72" s="386">
        <f>SUMIFS('附加01-基本支出'!D:D,'附加01-基本支出'!B:B,A72)</f>
        <v>2600.263081</v>
      </c>
      <c r="E72" s="386">
        <f>SUMIFS('附加02-项目支出'!D:D,'附加02-项目支出'!B:B,A72)</f>
        <v>324.5</v>
      </c>
      <c r="F72" s="388">
        <f>SUMIFS('附加02-项目支出'!Q:Q,'附加02-项目支出'!B:B,A72)+SUMIFS('附加01-基本支出'!E:E,'附加01-基本支出'!B:B,A72)</f>
        <v>2975.743692</v>
      </c>
      <c r="G72" s="386">
        <f>SUMIFS('附加01-基本支出'!E:E,'附加01-基本支出'!B:B,A72)</f>
        <v>2511.283692</v>
      </c>
      <c r="H72" s="386">
        <f>SUMIFS('附加02-项目支出'!Q:Q,'附加02-项目支出'!B:B,A72)</f>
        <v>464.46</v>
      </c>
      <c r="I72" s="388">
        <f t="shared" si="22"/>
        <v>50.980611</v>
      </c>
      <c r="J72" s="388">
        <f t="shared" si="23"/>
        <v>-88.9793890000001</v>
      </c>
      <c r="K72" s="388">
        <f t="shared" si="24"/>
        <v>139.96</v>
      </c>
    </row>
    <row r="73" s="376" customFormat="1" ht="24" customHeight="1" spans="1:11">
      <c r="A73" s="387" t="s">
        <v>868</v>
      </c>
      <c r="B73" s="353" t="s">
        <v>869</v>
      </c>
      <c r="C73" s="386"/>
      <c r="D73" s="386">
        <f>SUMIFS('附加01-基本支出'!D:D,'附加01-基本支出'!B:B,A73)</f>
        <v>0</v>
      </c>
      <c r="E73" s="386">
        <f>SUMIFS('附加02-项目支出'!D:D,'附加02-项目支出'!B:B,A73)</f>
        <v>0</v>
      </c>
      <c r="F73" s="388">
        <f>SUMIFS('附加02-项目支出'!Q:Q,'附加02-项目支出'!B:B,A73)+SUMIFS('附加01-基本支出'!E:E,'附加01-基本支出'!B:B,A73)</f>
        <v>368.1127</v>
      </c>
      <c r="G73" s="386">
        <f>SUMIFS('附加01-基本支出'!E:E,'附加01-基本支出'!B:B,A73)</f>
        <v>0</v>
      </c>
      <c r="H73" s="386">
        <f>SUMIFS('附加02-项目支出'!Q:Q,'附加02-项目支出'!B:B,A73)</f>
        <v>368.1127</v>
      </c>
      <c r="I73" s="388">
        <f t="shared" si="22"/>
        <v>368.1127</v>
      </c>
      <c r="J73" s="388">
        <f t="shared" si="23"/>
        <v>0</v>
      </c>
      <c r="K73" s="388">
        <f t="shared" si="24"/>
        <v>368.1127</v>
      </c>
    </row>
    <row r="74" s="376" customFormat="1" ht="24" customHeight="1" spans="1:11">
      <c r="A74" s="387" t="s">
        <v>764</v>
      </c>
      <c r="B74" s="353"/>
      <c r="C74" s="386">
        <f>SUM(C75:C78)</f>
        <v>1510.04</v>
      </c>
      <c r="D74" s="386">
        <f t="shared" ref="D74:K74" si="25">SUM(D75:D78)</f>
        <v>0</v>
      </c>
      <c r="E74" s="386">
        <f t="shared" si="25"/>
        <v>1510.04</v>
      </c>
      <c r="F74" s="386">
        <f t="shared" si="25"/>
        <v>1673.74</v>
      </c>
      <c r="G74" s="386">
        <f t="shared" si="25"/>
        <v>0</v>
      </c>
      <c r="H74" s="386">
        <f t="shared" si="25"/>
        <v>1673.74</v>
      </c>
      <c r="I74" s="386">
        <f t="shared" si="25"/>
        <v>163.7</v>
      </c>
      <c r="J74" s="386">
        <f t="shared" si="25"/>
        <v>0</v>
      </c>
      <c r="K74" s="386">
        <f t="shared" si="25"/>
        <v>163.7</v>
      </c>
    </row>
    <row r="75" s="376" customFormat="1" ht="24" customHeight="1" spans="1:11">
      <c r="A75" s="387" t="s">
        <v>870</v>
      </c>
      <c r="B75" s="353" t="s">
        <v>871</v>
      </c>
      <c r="C75" s="386">
        <v>479.91</v>
      </c>
      <c r="D75" s="386">
        <f>SUMIFS('附加01-基本支出'!D:D,'附加01-基本支出'!B:B,A75)</f>
        <v>0</v>
      </c>
      <c r="E75" s="386">
        <f>SUMIFS('附加02-项目支出'!D:D,'附加02-项目支出'!B:B,A75)</f>
        <v>479.91</v>
      </c>
      <c r="F75" s="388">
        <f>SUMIFS('附加02-项目支出'!Q:Q,'附加02-项目支出'!B:B,A75)+SUMIFS('附加01-基本支出'!E:E,'附加01-基本支出'!B:B,A75)</f>
        <v>553.91</v>
      </c>
      <c r="G75" s="386">
        <f>SUMIFS('附加01-基本支出'!E:E,'附加01-基本支出'!B:B,A75)</f>
        <v>0</v>
      </c>
      <c r="H75" s="386">
        <f>SUMIFS('附加02-项目支出'!Q:Q,'附加02-项目支出'!B:B,A75)</f>
        <v>553.91</v>
      </c>
      <c r="I75" s="388">
        <f t="shared" ref="I75:I78" si="26">F75-C75</f>
        <v>74.0000000000001</v>
      </c>
      <c r="J75" s="388">
        <f t="shared" ref="J75:J78" si="27">G75-D75</f>
        <v>0</v>
      </c>
      <c r="K75" s="388">
        <f t="shared" ref="K75:K78" si="28">H75-E75</f>
        <v>74.0000000000001</v>
      </c>
    </row>
    <row r="76" s="376" customFormat="1" ht="24" customHeight="1" spans="1:11">
      <c r="A76" s="387" t="s">
        <v>872</v>
      </c>
      <c r="B76" s="353" t="s">
        <v>873</v>
      </c>
      <c r="C76" s="386">
        <v>335.93</v>
      </c>
      <c r="D76" s="386">
        <f>SUMIFS('附加01-基本支出'!D:D,'附加01-基本支出'!B:B,A76)</f>
        <v>0</v>
      </c>
      <c r="E76" s="386">
        <f>SUMIFS('附加02-项目支出'!D:D,'附加02-项目支出'!B:B,A76)</f>
        <v>335.93</v>
      </c>
      <c r="F76" s="388">
        <f>SUMIFS('附加02-项目支出'!Q:Q,'附加02-项目支出'!B:B,A76)+SUMIFS('附加01-基本支出'!E:E,'附加01-基本支出'!B:B,A76)</f>
        <v>354.13</v>
      </c>
      <c r="G76" s="386">
        <f>SUMIFS('附加01-基本支出'!E:E,'附加01-基本支出'!B:B,A76)</f>
        <v>0</v>
      </c>
      <c r="H76" s="386">
        <f>SUMIFS('附加02-项目支出'!Q:Q,'附加02-项目支出'!B:B,A76)</f>
        <v>354.13</v>
      </c>
      <c r="I76" s="388">
        <f t="shared" si="26"/>
        <v>18.2</v>
      </c>
      <c r="J76" s="388">
        <f t="shared" si="27"/>
        <v>0</v>
      </c>
      <c r="K76" s="388">
        <f t="shared" si="28"/>
        <v>18.2</v>
      </c>
    </row>
    <row r="77" s="376" customFormat="1" ht="24" customHeight="1" spans="1:11">
      <c r="A77" s="387" t="s">
        <v>874</v>
      </c>
      <c r="B77" s="353" t="s">
        <v>875</v>
      </c>
      <c r="C77" s="386">
        <v>280.07</v>
      </c>
      <c r="D77" s="386">
        <f>SUMIFS('附加01-基本支出'!D:D,'附加01-基本支出'!B:B,A77)</f>
        <v>0</v>
      </c>
      <c r="E77" s="386">
        <f>SUMIFS('附加02-项目支出'!D:D,'附加02-项目支出'!B:B,A77)</f>
        <v>280.07</v>
      </c>
      <c r="F77" s="388">
        <f>SUMIFS('附加02-项目支出'!Q:Q,'附加02-项目支出'!B:B,A77)+SUMIFS('附加01-基本支出'!E:E,'附加01-基本支出'!B:B,A77)</f>
        <v>298.57</v>
      </c>
      <c r="G77" s="386">
        <f>SUMIFS('附加01-基本支出'!E:E,'附加01-基本支出'!B:B,A77)</f>
        <v>0</v>
      </c>
      <c r="H77" s="386">
        <f>SUMIFS('附加02-项目支出'!Q:Q,'附加02-项目支出'!B:B,A77)</f>
        <v>298.57</v>
      </c>
      <c r="I77" s="388">
        <f t="shared" si="26"/>
        <v>18.5</v>
      </c>
      <c r="J77" s="388">
        <f t="shared" si="27"/>
        <v>0</v>
      </c>
      <c r="K77" s="388">
        <f t="shared" si="28"/>
        <v>18.5</v>
      </c>
    </row>
    <row r="78" s="376" customFormat="1" ht="24" customHeight="1" spans="1:11">
      <c r="A78" s="387" t="s">
        <v>876</v>
      </c>
      <c r="B78" s="353" t="s">
        <v>877</v>
      </c>
      <c r="C78" s="386">
        <v>414.13</v>
      </c>
      <c r="D78" s="386">
        <f>SUMIFS('附加01-基本支出'!D:D,'附加01-基本支出'!B:B,A78)</f>
        <v>0</v>
      </c>
      <c r="E78" s="386">
        <f>SUMIFS('附加02-项目支出'!D:D,'附加02-项目支出'!B:B,A78)</f>
        <v>414.13</v>
      </c>
      <c r="F78" s="388">
        <f>SUMIFS('附加02-项目支出'!Q:Q,'附加02-项目支出'!B:B,A78)+SUMIFS('附加01-基本支出'!E:E,'附加01-基本支出'!B:B,A78)</f>
        <v>467.13</v>
      </c>
      <c r="G78" s="386">
        <f>SUMIFS('附加01-基本支出'!E:E,'附加01-基本支出'!B:B,A78)</f>
        <v>0</v>
      </c>
      <c r="H78" s="386">
        <f>SUMIFS('附加02-项目支出'!Q:Q,'附加02-项目支出'!B:B,A78)</f>
        <v>467.13</v>
      </c>
      <c r="I78" s="388">
        <f t="shared" si="26"/>
        <v>53</v>
      </c>
      <c r="J78" s="388">
        <f t="shared" si="27"/>
        <v>0</v>
      </c>
      <c r="K78" s="388">
        <f t="shared" si="28"/>
        <v>53</v>
      </c>
    </row>
    <row r="79" s="376" customFormat="1" ht="24" customHeight="1" spans="1:11">
      <c r="A79" s="387" t="s">
        <v>767</v>
      </c>
      <c r="B79" s="353"/>
      <c r="C79" s="386">
        <f>SUM(C80:C87)</f>
        <v>10467.759118</v>
      </c>
      <c r="D79" s="386">
        <f t="shared" ref="D79:K79" si="29">SUM(D80:D87)</f>
        <v>4519.477118</v>
      </c>
      <c r="E79" s="386">
        <f t="shared" si="29"/>
        <v>5948.282</v>
      </c>
      <c r="F79" s="386">
        <f t="shared" si="29"/>
        <v>14449.676318</v>
      </c>
      <c r="G79" s="386">
        <f t="shared" si="29"/>
        <v>4473.877118</v>
      </c>
      <c r="H79" s="386">
        <f t="shared" si="29"/>
        <v>9975.7992</v>
      </c>
      <c r="I79" s="386">
        <f t="shared" si="29"/>
        <v>3981.9172</v>
      </c>
      <c r="J79" s="386">
        <f t="shared" si="29"/>
        <v>-45.5999999999999</v>
      </c>
      <c r="K79" s="386">
        <f t="shared" si="29"/>
        <v>4027.5172</v>
      </c>
    </row>
    <row r="80" s="376" customFormat="1" ht="24" customHeight="1" spans="1:11">
      <c r="A80" s="389" t="s">
        <v>878</v>
      </c>
      <c r="B80" s="353" t="s">
        <v>879</v>
      </c>
      <c r="C80" s="386">
        <v>2385.998981</v>
      </c>
      <c r="D80" s="386">
        <f>SUMIFS('附加01-基本支出'!D:D,'附加01-基本支出'!B:B,A80)+45.6</f>
        <v>1043.028981</v>
      </c>
      <c r="E80" s="386">
        <f>SUMIFS('附加02-项目支出'!D:D,'附加02-项目支出'!B:B,A80)</f>
        <v>1342.97</v>
      </c>
      <c r="F80" s="388">
        <f>SUMIFS('附加02-项目支出'!Q:Q,'附加02-项目支出'!B:B,A80)+SUMIFS('附加01-基本支出'!E:E,'附加01-基本支出'!B:B,A80)</f>
        <v>3130.934681</v>
      </c>
      <c r="G80" s="386">
        <f>SUMIFS('附加01-基本支出'!E:E,'附加01-基本支出'!B:B,A80)</f>
        <v>997.428981</v>
      </c>
      <c r="H80" s="386">
        <f>SUMIFS('附加02-项目支出'!Q:Q,'附加02-项目支出'!B:B,A80)</f>
        <v>2133.5057</v>
      </c>
      <c r="I80" s="388">
        <f t="shared" ref="I80:I87" si="30">F80-C80</f>
        <v>744.9357</v>
      </c>
      <c r="J80" s="388">
        <f t="shared" ref="J80:J87" si="31">G80-D80</f>
        <v>-45.5999999999999</v>
      </c>
      <c r="K80" s="388">
        <f t="shared" ref="K80:K87" si="32">H80-E80</f>
        <v>790.5357</v>
      </c>
    </row>
    <row r="81" s="376" customFormat="1" ht="24" customHeight="1" spans="1:11">
      <c r="A81" s="387" t="s">
        <v>880</v>
      </c>
      <c r="B81" s="353" t="s">
        <v>881</v>
      </c>
      <c r="C81" s="386">
        <v>190.793233</v>
      </c>
      <c r="D81" s="386">
        <f>SUMIFS('附加01-基本支出'!D:D,'附加01-基本支出'!B:B,A81)</f>
        <v>113.593233</v>
      </c>
      <c r="E81" s="386">
        <f>SUMIFS('附加02-项目支出'!D:D,'附加02-项目支出'!B:B,A81)</f>
        <v>77.2</v>
      </c>
      <c r="F81" s="388">
        <f>SUMIFS('附加02-项目支出'!Q:Q,'附加02-项目支出'!B:B,A81)+SUMIFS('附加01-基本支出'!E:E,'附加01-基本支出'!B:B,A81)</f>
        <v>219.803233</v>
      </c>
      <c r="G81" s="386">
        <f>SUMIFS('附加01-基本支出'!E:E,'附加01-基本支出'!B:B,A81)</f>
        <v>113.593233</v>
      </c>
      <c r="H81" s="386">
        <f>SUMIFS('附加02-项目支出'!Q:Q,'附加02-项目支出'!B:B,A81)</f>
        <v>106.21</v>
      </c>
      <c r="I81" s="388">
        <f t="shared" si="30"/>
        <v>29.01</v>
      </c>
      <c r="J81" s="388">
        <f t="shared" si="31"/>
        <v>0</v>
      </c>
      <c r="K81" s="388">
        <f t="shared" si="32"/>
        <v>29.01</v>
      </c>
    </row>
    <row r="82" s="376" customFormat="1" ht="24" customHeight="1" spans="1:11">
      <c r="A82" s="387" t="s">
        <v>882</v>
      </c>
      <c r="B82" s="353" t="s">
        <v>883</v>
      </c>
      <c r="C82" s="386">
        <v>2235.745791</v>
      </c>
      <c r="D82" s="386">
        <f>SUMIFS('附加01-基本支出'!D:D,'附加01-基本支出'!B:B,A82)</f>
        <v>635.075791</v>
      </c>
      <c r="E82" s="386">
        <f>SUMIFS('附加02-项目支出'!D:D,'附加02-项目支出'!B:B,A82)</f>
        <v>1600.67</v>
      </c>
      <c r="F82" s="388">
        <f>SUMIFS('附加02-项目支出'!Q:Q,'附加02-项目支出'!B:B,A82)+SUMIFS('附加01-基本支出'!E:E,'附加01-基本支出'!B:B,A82)</f>
        <v>3063.790091</v>
      </c>
      <c r="G82" s="386">
        <f>SUMIFS('附加01-基本支出'!E:E,'附加01-基本支出'!B:B,A82)</f>
        <v>635.075791</v>
      </c>
      <c r="H82" s="386">
        <f>SUMIFS('附加02-项目支出'!Q:Q,'附加02-项目支出'!B:B,A82)</f>
        <v>2428.7143</v>
      </c>
      <c r="I82" s="388">
        <f t="shared" si="30"/>
        <v>828.0443</v>
      </c>
      <c r="J82" s="388">
        <f t="shared" si="31"/>
        <v>0</v>
      </c>
      <c r="K82" s="388">
        <f t="shared" si="32"/>
        <v>828.0443</v>
      </c>
    </row>
    <row r="83" s="376" customFormat="1" ht="24" customHeight="1" spans="1:11">
      <c r="A83" s="389" t="s">
        <v>884</v>
      </c>
      <c r="B83" s="353" t="s">
        <v>885</v>
      </c>
      <c r="C83" s="386">
        <v>2214.368498</v>
      </c>
      <c r="D83" s="386">
        <f>SUMIFS('附加01-基本支出'!D:D,'附加01-基本支出'!B:B,A83)</f>
        <v>996.398498</v>
      </c>
      <c r="E83" s="386">
        <f>SUMIFS('附加02-项目支出'!D:D,'附加02-项目支出'!B:B,A83)</f>
        <v>1217.97</v>
      </c>
      <c r="F83" s="388">
        <f>SUMIFS('附加02-项目支出'!Q:Q,'附加02-项目支出'!B:B,A83)+SUMIFS('附加01-基本支出'!E:E,'附加01-基本支出'!B:B,A83)</f>
        <v>3059.798498</v>
      </c>
      <c r="G83" s="386">
        <f>SUMIFS('附加01-基本支出'!E:E,'附加01-基本支出'!B:B,A83)</f>
        <v>996.398498</v>
      </c>
      <c r="H83" s="386">
        <f>SUMIFS('附加02-项目支出'!Q:Q,'附加02-项目支出'!B:B,A83)</f>
        <v>2063.4</v>
      </c>
      <c r="I83" s="388">
        <f t="shared" si="30"/>
        <v>845.43</v>
      </c>
      <c r="J83" s="388">
        <f t="shared" si="31"/>
        <v>0</v>
      </c>
      <c r="K83" s="388">
        <f t="shared" si="32"/>
        <v>845.43</v>
      </c>
    </row>
    <row r="84" s="376" customFormat="1" ht="24" customHeight="1" spans="1:11">
      <c r="A84" s="387" t="s">
        <v>886</v>
      </c>
      <c r="B84" s="353" t="s">
        <v>887</v>
      </c>
      <c r="C84" s="386">
        <v>287.29403</v>
      </c>
      <c r="D84" s="386">
        <f>SUMIFS('附加01-基本支出'!D:D,'附加01-基本支出'!B:B,A84)</f>
        <v>202.79403</v>
      </c>
      <c r="E84" s="386">
        <f>SUMIFS('附加02-项目支出'!D:D,'附加02-项目支出'!B:B,A84)</f>
        <v>84.5</v>
      </c>
      <c r="F84" s="388">
        <f>SUMIFS('附加02-项目支出'!Q:Q,'附加02-项目支出'!B:B,A84)+SUMIFS('附加01-基本支出'!E:E,'附加01-基本支出'!B:B,A84)</f>
        <v>288.84403</v>
      </c>
      <c r="G84" s="386">
        <f>SUMIFS('附加01-基本支出'!E:E,'附加01-基本支出'!B:B,A84)</f>
        <v>202.79403</v>
      </c>
      <c r="H84" s="386">
        <f>SUMIFS('附加02-项目支出'!Q:Q,'附加02-项目支出'!B:B,A84)</f>
        <v>86.05</v>
      </c>
      <c r="I84" s="388">
        <f t="shared" si="30"/>
        <v>1.54999999999995</v>
      </c>
      <c r="J84" s="388">
        <f t="shared" si="31"/>
        <v>0</v>
      </c>
      <c r="K84" s="388">
        <f t="shared" si="32"/>
        <v>1.55</v>
      </c>
    </row>
    <row r="85" s="376" customFormat="1" ht="24" customHeight="1" spans="1:11">
      <c r="A85" s="389" t="s">
        <v>888</v>
      </c>
      <c r="B85" s="353" t="s">
        <v>889</v>
      </c>
      <c r="C85" s="386">
        <v>2046.376742</v>
      </c>
      <c r="D85" s="386">
        <f>SUMIFS('附加01-基本支出'!D:D,'附加01-基本支出'!B:B,A85)</f>
        <v>877.566742</v>
      </c>
      <c r="E85" s="386">
        <f>SUMIFS('附加02-项目支出'!D:D,'附加02-项目支出'!B:B,A85)</f>
        <v>1168.81</v>
      </c>
      <c r="F85" s="388">
        <f>SUMIFS('附加02-项目支出'!Q:Q,'附加02-项目支出'!B:B,A85)+SUMIFS('附加01-基本支出'!E:E,'附加01-基本支出'!B:B,A85)</f>
        <v>3205.303942</v>
      </c>
      <c r="G85" s="386">
        <f>SUMIFS('附加01-基本支出'!E:E,'附加01-基本支出'!B:B,A85)</f>
        <v>877.566742</v>
      </c>
      <c r="H85" s="386">
        <f>SUMIFS('附加02-项目支出'!Q:Q,'附加02-项目支出'!B:B,A85)</f>
        <v>2327.7372</v>
      </c>
      <c r="I85" s="388">
        <f t="shared" si="30"/>
        <v>1158.9272</v>
      </c>
      <c r="J85" s="388">
        <f t="shared" si="31"/>
        <v>0</v>
      </c>
      <c r="K85" s="388">
        <f t="shared" si="32"/>
        <v>1158.9272</v>
      </c>
    </row>
    <row r="86" s="376" customFormat="1" ht="24" customHeight="1" spans="1:11">
      <c r="A86" s="387" t="s">
        <v>890</v>
      </c>
      <c r="B86" s="353" t="s">
        <v>891</v>
      </c>
      <c r="C86" s="386">
        <v>299.903312</v>
      </c>
      <c r="D86" s="386">
        <f>SUMIFS('附加01-基本支出'!D:D,'附加01-基本支出'!B:B,A86)</f>
        <v>257.903312</v>
      </c>
      <c r="E86" s="386">
        <f>SUMIFS('附加02-项目支出'!D:D,'附加02-项目支出'!B:B,A86)</f>
        <v>42</v>
      </c>
      <c r="F86" s="388">
        <f>SUMIFS('附加02-项目支出'!Q:Q,'附加02-项目支出'!B:B,A86)+SUMIFS('附加01-基本支出'!E:E,'附加01-基本支出'!B:B,A86)</f>
        <v>310.703312</v>
      </c>
      <c r="G86" s="386">
        <f>SUMIFS('附加01-基本支出'!E:E,'附加01-基本支出'!B:B,A86)</f>
        <v>257.903312</v>
      </c>
      <c r="H86" s="386">
        <f>SUMIFS('附加02-项目支出'!Q:Q,'附加02-项目支出'!B:B,A86)</f>
        <v>52.8</v>
      </c>
      <c r="I86" s="388">
        <f t="shared" si="30"/>
        <v>10.8</v>
      </c>
      <c r="J86" s="388">
        <f t="shared" si="31"/>
        <v>0</v>
      </c>
      <c r="K86" s="388">
        <f t="shared" si="32"/>
        <v>10.8</v>
      </c>
    </row>
    <row r="87" s="376" customFormat="1" ht="24" customHeight="1" spans="1:11">
      <c r="A87" s="387" t="s">
        <v>892</v>
      </c>
      <c r="B87" s="353" t="s">
        <v>893</v>
      </c>
      <c r="C87" s="386">
        <v>807.278531</v>
      </c>
      <c r="D87" s="386">
        <f>SUMIFS('附加01-基本支出'!D:D,'附加01-基本支出'!B:B,A87)</f>
        <v>393.116531</v>
      </c>
      <c r="E87" s="386">
        <f>SUMIFS('附加02-项目支出'!D:D,'附加02-项目支出'!B:B,A87)</f>
        <v>414.162</v>
      </c>
      <c r="F87" s="388">
        <f>SUMIFS('附加02-项目支出'!Q:Q,'附加02-项目支出'!B:B,A87)+SUMIFS('附加01-基本支出'!E:E,'附加01-基本支出'!B:B,A87)</f>
        <v>1170.498531</v>
      </c>
      <c r="G87" s="386">
        <f>SUMIFS('附加01-基本支出'!E:E,'附加01-基本支出'!B:B,A87)</f>
        <v>393.116531</v>
      </c>
      <c r="H87" s="386">
        <f>SUMIFS('附加02-项目支出'!Q:Q,'附加02-项目支出'!B:B,A87)</f>
        <v>777.382</v>
      </c>
      <c r="I87" s="388">
        <f t="shared" si="30"/>
        <v>363.22</v>
      </c>
      <c r="J87" s="388">
        <f t="shared" si="31"/>
        <v>0</v>
      </c>
      <c r="K87" s="388">
        <f t="shared" si="32"/>
        <v>363.22</v>
      </c>
    </row>
    <row r="88" s="376" customFormat="1" ht="24" customHeight="1" spans="1:11">
      <c r="A88" s="387" t="s">
        <v>772</v>
      </c>
      <c r="B88" s="353"/>
      <c r="C88" s="386">
        <f>SUM(C89)</f>
        <v>38710</v>
      </c>
      <c r="D88" s="386">
        <f t="shared" ref="D88:K88" si="33">SUM(D89)</f>
        <v>0</v>
      </c>
      <c r="E88" s="386">
        <f t="shared" si="33"/>
        <v>38710</v>
      </c>
      <c r="F88" s="386">
        <f t="shared" si="33"/>
        <v>28883.6073</v>
      </c>
      <c r="G88" s="386">
        <f t="shared" si="33"/>
        <v>0</v>
      </c>
      <c r="H88" s="386">
        <f t="shared" si="33"/>
        <v>28883.6073</v>
      </c>
      <c r="I88" s="386">
        <f t="shared" si="33"/>
        <v>-9826.3927</v>
      </c>
      <c r="J88" s="386">
        <f t="shared" si="33"/>
        <v>0</v>
      </c>
      <c r="K88" s="386">
        <f t="shared" si="33"/>
        <v>-9826.3927</v>
      </c>
    </row>
    <row r="89" s="376" customFormat="1" ht="24" customHeight="1" spans="1:11">
      <c r="A89" s="389" t="s">
        <v>894</v>
      </c>
      <c r="B89" s="353"/>
      <c r="C89" s="386">
        <v>38710</v>
      </c>
      <c r="D89" s="386"/>
      <c r="E89" s="386">
        <f>SUMIFS('附加02-项目支出'!D:D,'附加02-项目支出'!B:B,A89)</f>
        <v>38710</v>
      </c>
      <c r="F89" s="388">
        <f>SUMIFS('附加02-项目支出'!Q:Q,'附加02-项目支出'!B:B,A89)+SUMIFS('附加01-基本支出'!E:E,'附加01-基本支出'!B:B,A89)</f>
        <v>28883.6073</v>
      </c>
      <c r="G89" s="386">
        <f>SUMIFS('附加01-基本支出'!E:E,'附加01-基本支出'!B:B,A89)</f>
        <v>0</v>
      </c>
      <c r="H89" s="386">
        <f>SUMIFS('附加02-项目支出'!Q:Q,'附加02-项目支出'!B:B,A89)</f>
        <v>28883.6073</v>
      </c>
      <c r="I89" s="388">
        <f>F89-C89</f>
        <v>-9826.3927</v>
      </c>
      <c r="J89" s="388">
        <f>G89-D89</f>
        <v>0</v>
      </c>
      <c r="K89" s="388">
        <f>H89-E89</f>
        <v>-9826.3927</v>
      </c>
    </row>
    <row r="90" s="376" customFormat="1" ht="24" customHeight="1" spans="1:11">
      <c r="A90" s="392" t="s">
        <v>895</v>
      </c>
      <c r="B90" s="392"/>
      <c r="C90" s="392"/>
      <c r="D90" s="392"/>
      <c r="E90" s="392"/>
      <c r="F90" s="392"/>
      <c r="G90" s="392"/>
      <c r="H90" s="392"/>
      <c r="I90" s="392"/>
      <c r="J90" s="392"/>
      <c r="K90" s="392"/>
    </row>
    <row r="91" s="376" customFormat="1" spans="1:11">
      <c r="A91" s="63"/>
      <c r="B91" s="63"/>
      <c r="C91" s="379"/>
      <c r="D91" s="379"/>
      <c r="E91" s="379"/>
      <c r="F91" s="380"/>
      <c r="G91" s="380"/>
      <c r="H91" s="380"/>
      <c r="I91" s="380"/>
      <c r="J91" s="380"/>
      <c r="K91" s="380"/>
    </row>
    <row r="92" s="376" customFormat="1" spans="1:11">
      <c r="A92" s="63"/>
      <c r="B92" s="63"/>
      <c r="C92" s="379"/>
      <c r="D92" s="379"/>
      <c r="E92" s="379"/>
      <c r="F92" s="380"/>
      <c r="G92" s="380"/>
      <c r="H92" s="380"/>
      <c r="I92" s="380"/>
      <c r="J92" s="380"/>
      <c r="K92" s="380"/>
    </row>
    <row r="93" s="376" customFormat="1" spans="1:11">
      <c r="A93"/>
      <c r="B93" s="63"/>
      <c r="C93" s="379"/>
      <c r="D93" s="379"/>
      <c r="E93" s="379"/>
      <c r="F93" s="380"/>
      <c r="G93" s="380"/>
      <c r="H93" s="380"/>
      <c r="I93" s="380"/>
      <c r="J93" s="380"/>
      <c r="K93" s="380"/>
    </row>
    <row r="94" s="376" customFormat="1" spans="1:11">
      <c r="A94"/>
      <c r="B94" s="63"/>
      <c r="C94" s="379"/>
      <c r="D94" s="379"/>
      <c r="E94" s="379"/>
      <c r="F94" s="380"/>
      <c r="G94" s="380"/>
      <c r="H94" s="380"/>
      <c r="I94" s="380"/>
      <c r="J94" s="380"/>
      <c r="K94" s="380"/>
    </row>
    <row r="95" s="376" customFormat="1" spans="1:11">
      <c r="A95"/>
      <c r="B95" s="63"/>
      <c r="C95" s="379"/>
      <c r="D95" s="379"/>
      <c r="E95" s="379"/>
      <c r="F95" s="380"/>
      <c r="G95" s="380"/>
      <c r="H95" s="380"/>
      <c r="I95" s="380"/>
      <c r="J95" s="380"/>
      <c r="K95" s="380"/>
    </row>
    <row r="96" s="376" customFormat="1" spans="1:11">
      <c r="A96"/>
      <c r="B96" s="63"/>
      <c r="C96" s="379"/>
      <c r="D96" s="379"/>
      <c r="E96" s="379"/>
      <c r="F96" s="380"/>
      <c r="G96" s="380"/>
      <c r="H96" s="380"/>
      <c r="I96" s="380"/>
      <c r="J96" s="380"/>
      <c r="K96" s="380"/>
    </row>
    <row r="97" s="376" customFormat="1" spans="1:11">
      <c r="A97"/>
      <c r="B97" s="63"/>
      <c r="C97" s="379"/>
      <c r="D97" s="379"/>
      <c r="E97" s="379"/>
      <c r="F97" s="380"/>
      <c r="G97" s="380"/>
      <c r="H97" s="380"/>
      <c r="I97" s="380"/>
      <c r="J97" s="380"/>
      <c r="K97" s="380"/>
    </row>
    <row r="98" s="376" customFormat="1" spans="1:11">
      <c r="A98"/>
      <c r="B98" s="63"/>
      <c r="C98" s="379"/>
      <c r="D98" s="379"/>
      <c r="E98" s="379"/>
      <c r="F98" s="380"/>
      <c r="G98" s="380"/>
      <c r="H98" s="380"/>
      <c r="I98" s="380"/>
      <c r="J98" s="380"/>
      <c r="K98" s="380"/>
    </row>
    <row r="99" s="376" customFormat="1" spans="1:11">
      <c r="A99"/>
      <c r="B99" s="63"/>
      <c r="C99" s="379"/>
      <c r="D99" s="379"/>
      <c r="E99" s="379"/>
      <c r="F99" s="380"/>
      <c r="G99" s="380"/>
      <c r="H99" s="380"/>
      <c r="I99" s="380"/>
      <c r="J99" s="380"/>
      <c r="K99" s="380"/>
    </row>
    <row r="100" s="376" customFormat="1" spans="1:11">
      <c r="A100"/>
      <c r="B100" s="63"/>
      <c r="C100" s="379"/>
      <c r="D100" s="379"/>
      <c r="E100" s="379"/>
      <c r="F100" s="380"/>
      <c r="G100" s="380"/>
      <c r="H100" s="380"/>
      <c r="I100" s="380"/>
      <c r="J100" s="380"/>
      <c r="K100" s="380"/>
    </row>
    <row r="101" s="376" customFormat="1" spans="1:11">
      <c r="A101"/>
      <c r="B101" s="63"/>
      <c r="C101" s="379"/>
      <c r="D101" s="379"/>
      <c r="E101" s="379"/>
      <c r="F101" s="380"/>
      <c r="G101" s="380"/>
      <c r="H101" s="380"/>
      <c r="I101" s="380"/>
      <c r="J101" s="380"/>
      <c r="K101" s="380"/>
    </row>
    <row r="102" s="376" customFormat="1" spans="1:11">
      <c r="A102"/>
      <c r="B102" s="63"/>
      <c r="C102" s="379"/>
      <c r="D102" s="379"/>
      <c r="E102" s="379"/>
      <c r="F102" s="380"/>
      <c r="G102" s="380"/>
      <c r="H102" s="380"/>
      <c r="I102" s="380"/>
      <c r="J102" s="380"/>
      <c r="K102" s="380"/>
    </row>
    <row r="103" s="376" customFormat="1" spans="1:11">
      <c r="A103"/>
      <c r="B103" s="63"/>
      <c r="C103" s="379"/>
      <c r="D103" s="379"/>
      <c r="E103" s="379"/>
      <c r="F103" s="380"/>
      <c r="G103" s="380"/>
      <c r="H103" s="380"/>
      <c r="I103" s="380"/>
      <c r="J103" s="380"/>
      <c r="K103" s="380"/>
    </row>
    <row r="104" s="376" customFormat="1" spans="1:11">
      <c r="A104"/>
      <c r="B104" s="63"/>
      <c r="C104" s="379"/>
      <c r="D104" s="379"/>
      <c r="E104" s="379"/>
      <c r="F104" s="380"/>
      <c r="G104" s="380"/>
      <c r="H104" s="380"/>
      <c r="I104" s="380"/>
      <c r="J104" s="380"/>
      <c r="K104" s="380"/>
    </row>
    <row r="105" s="376" customFormat="1" spans="1:11">
      <c r="A105"/>
      <c r="B105" s="63"/>
      <c r="C105" s="379"/>
      <c r="D105" s="379"/>
      <c r="E105" s="379"/>
      <c r="F105" s="380"/>
      <c r="G105" s="380"/>
      <c r="H105" s="380"/>
      <c r="I105" s="380"/>
      <c r="J105" s="380"/>
      <c r="K105" s="380"/>
    </row>
    <row r="106" s="376" customFormat="1" spans="1:11">
      <c r="A106"/>
      <c r="B106" s="63"/>
      <c r="C106" s="379"/>
      <c r="D106" s="379"/>
      <c r="E106" s="379"/>
      <c r="F106" s="380"/>
      <c r="G106" s="380"/>
      <c r="H106" s="380"/>
      <c r="I106" s="380"/>
      <c r="J106" s="380"/>
      <c r="K106" s="380"/>
    </row>
    <row r="107" s="376" customFormat="1" spans="1:11">
      <c r="A107"/>
      <c r="B107" s="63"/>
      <c r="C107" s="379"/>
      <c r="D107" s="379"/>
      <c r="E107" s="379"/>
      <c r="F107" s="380"/>
      <c r="G107" s="380"/>
      <c r="H107" s="380"/>
      <c r="I107" s="380"/>
      <c r="J107" s="380"/>
      <c r="K107" s="380"/>
    </row>
    <row r="108" s="376" customFormat="1" spans="1:11">
      <c r="A108"/>
      <c r="B108" s="63"/>
      <c r="C108" s="379"/>
      <c r="D108" s="379"/>
      <c r="E108" s="379"/>
      <c r="F108" s="380"/>
      <c r="G108" s="380"/>
      <c r="H108" s="380"/>
      <c r="I108" s="380"/>
      <c r="J108" s="380"/>
      <c r="K108" s="380"/>
    </row>
    <row r="109" s="376" customFormat="1" spans="1:11">
      <c r="A109"/>
      <c r="B109" s="63"/>
      <c r="C109" s="379"/>
      <c r="D109" s="379"/>
      <c r="E109" s="379"/>
      <c r="F109" s="380"/>
      <c r="G109" s="380"/>
      <c r="H109" s="380"/>
      <c r="I109" s="380"/>
      <c r="J109" s="380"/>
      <c r="K109" s="380"/>
    </row>
    <row r="110" s="376" customFormat="1" spans="1:11">
      <c r="A110"/>
      <c r="B110" s="63"/>
      <c r="C110" s="379"/>
      <c r="D110" s="379"/>
      <c r="E110" s="379"/>
      <c r="F110" s="380"/>
      <c r="G110" s="380"/>
      <c r="H110" s="380"/>
      <c r="I110" s="380"/>
      <c r="J110" s="380"/>
      <c r="K110" s="380"/>
    </row>
    <row r="111" s="376" customFormat="1" spans="1:11">
      <c r="A111"/>
      <c r="B111" s="63"/>
      <c r="C111" s="379"/>
      <c r="D111" s="379"/>
      <c r="E111" s="379"/>
      <c r="F111" s="380"/>
      <c r="G111" s="380"/>
      <c r="H111" s="380"/>
      <c r="I111" s="380"/>
      <c r="J111" s="380"/>
      <c r="K111" s="380"/>
    </row>
    <row r="112" s="376" customFormat="1" spans="1:11">
      <c r="A112"/>
      <c r="B112" s="63"/>
      <c r="C112" s="379"/>
      <c r="D112" s="379"/>
      <c r="E112" s="379"/>
      <c r="F112" s="380"/>
      <c r="G112" s="380"/>
      <c r="H112" s="380"/>
      <c r="I112" s="380"/>
      <c r="J112" s="380"/>
      <c r="K112" s="380"/>
    </row>
    <row r="113" s="376" customFormat="1" spans="1:11">
      <c r="A113"/>
      <c r="B113" s="63"/>
      <c r="C113" s="379"/>
      <c r="D113" s="379"/>
      <c r="E113" s="379"/>
      <c r="F113" s="380"/>
      <c r="G113" s="380"/>
      <c r="H113" s="380"/>
      <c r="I113" s="380"/>
      <c r="J113" s="380"/>
      <c r="K113" s="380"/>
    </row>
    <row r="114" s="376" customFormat="1" spans="1:11">
      <c r="A114"/>
      <c r="B114" s="63"/>
      <c r="C114" s="379"/>
      <c r="D114" s="379"/>
      <c r="E114" s="379"/>
      <c r="F114" s="380"/>
      <c r="G114" s="380"/>
      <c r="H114" s="380"/>
      <c r="I114" s="380"/>
      <c r="J114" s="380"/>
      <c r="K114" s="380"/>
    </row>
    <row r="115" s="376" customFormat="1" spans="1:11">
      <c r="A115"/>
      <c r="B115" s="63"/>
      <c r="C115" s="379"/>
      <c r="D115" s="379"/>
      <c r="E115" s="379"/>
      <c r="F115" s="380"/>
      <c r="G115" s="380"/>
      <c r="H115" s="380"/>
      <c r="I115" s="380"/>
      <c r="J115" s="380"/>
      <c r="K115" s="380"/>
    </row>
    <row r="116" s="376" customFormat="1" spans="1:11">
      <c r="A116"/>
      <c r="B116" s="63"/>
      <c r="C116" s="379"/>
      <c r="D116" s="379"/>
      <c r="E116" s="379"/>
      <c r="F116" s="380"/>
      <c r="G116" s="380"/>
      <c r="H116" s="380"/>
      <c r="I116" s="380"/>
      <c r="J116" s="380"/>
      <c r="K116" s="380"/>
    </row>
    <row r="117" s="376" customFormat="1" spans="1:11">
      <c r="A117"/>
      <c r="B117" s="63"/>
      <c r="C117" s="379"/>
      <c r="D117" s="379"/>
      <c r="E117" s="379"/>
      <c r="F117" s="380"/>
      <c r="G117" s="380"/>
      <c r="H117" s="380"/>
      <c r="I117" s="380"/>
      <c r="J117" s="380"/>
      <c r="K117" s="380"/>
    </row>
    <row r="118" s="376" customFormat="1" spans="1:11">
      <c r="A118"/>
      <c r="B118" s="63"/>
      <c r="C118" s="379"/>
      <c r="D118" s="379"/>
      <c r="E118" s="379"/>
      <c r="F118" s="380"/>
      <c r="G118" s="380"/>
      <c r="H118" s="380"/>
      <c r="I118" s="380"/>
      <c r="J118" s="380"/>
      <c r="K118" s="380"/>
    </row>
    <row r="119" s="376" customFormat="1" spans="1:11">
      <c r="A119"/>
      <c r="B119" s="63"/>
      <c r="C119" s="379"/>
      <c r="D119" s="379"/>
      <c r="E119" s="379"/>
      <c r="F119" s="380"/>
      <c r="G119" s="380"/>
      <c r="H119" s="380"/>
      <c r="I119" s="380"/>
      <c r="J119" s="380"/>
      <c r="K119" s="380"/>
    </row>
    <row r="120" s="376" customFormat="1" spans="1:11">
      <c r="A120"/>
      <c r="B120" s="63"/>
      <c r="C120" s="379"/>
      <c r="D120" s="379"/>
      <c r="E120" s="379"/>
      <c r="F120" s="380"/>
      <c r="G120" s="380"/>
      <c r="H120" s="380"/>
      <c r="I120" s="380"/>
      <c r="J120" s="380"/>
      <c r="K120" s="380"/>
    </row>
    <row r="121" s="376" customFormat="1" spans="1:11">
      <c r="A121"/>
      <c r="B121" s="63"/>
      <c r="C121" s="379"/>
      <c r="D121" s="379"/>
      <c r="E121" s="379"/>
      <c r="F121" s="380"/>
      <c r="G121" s="380"/>
      <c r="H121" s="380"/>
      <c r="I121" s="380"/>
      <c r="J121" s="380"/>
      <c r="K121" s="380"/>
    </row>
    <row r="122" s="376" customFormat="1" spans="1:11">
      <c r="A122"/>
      <c r="B122" s="63"/>
      <c r="C122" s="379"/>
      <c r="D122" s="379"/>
      <c r="E122" s="379"/>
      <c r="F122" s="380"/>
      <c r="G122" s="380"/>
      <c r="H122" s="380"/>
      <c r="I122" s="380"/>
      <c r="J122" s="380"/>
      <c r="K122" s="380"/>
    </row>
    <row r="123" s="376" customFormat="1" spans="1:11">
      <c r="A123"/>
      <c r="B123" s="63"/>
      <c r="C123" s="379"/>
      <c r="D123" s="379"/>
      <c r="E123" s="379"/>
      <c r="F123" s="380"/>
      <c r="G123" s="380"/>
      <c r="H123" s="380"/>
      <c r="I123" s="380"/>
      <c r="J123" s="380"/>
      <c r="K123" s="380"/>
    </row>
    <row r="124" s="376" customFormat="1" spans="1:11">
      <c r="A124"/>
      <c r="B124" s="63"/>
      <c r="C124" s="379"/>
      <c r="D124" s="379"/>
      <c r="E124" s="379"/>
      <c r="F124" s="380"/>
      <c r="G124" s="380"/>
      <c r="H124" s="380"/>
      <c r="I124" s="380"/>
      <c r="J124" s="380"/>
      <c r="K124" s="380"/>
    </row>
    <row r="125" s="376" customFormat="1" spans="1:11">
      <c r="A125"/>
      <c r="B125" s="63"/>
      <c r="C125" s="379"/>
      <c r="D125" s="379"/>
      <c r="E125" s="379"/>
      <c r="F125" s="380"/>
      <c r="G125" s="380"/>
      <c r="H125" s="380"/>
      <c r="I125" s="380"/>
      <c r="J125" s="380"/>
      <c r="K125" s="380"/>
    </row>
    <row r="126" s="376" customFormat="1" spans="1:11">
      <c r="A126"/>
      <c r="B126" s="63"/>
      <c r="C126" s="379"/>
      <c r="D126" s="379"/>
      <c r="E126" s="379"/>
      <c r="F126" s="380"/>
      <c r="G126" s="380"/>
      <c r="H126" s="380"/>
      <c r="I126" s="380"/>
      <c r="J126" s="380"/>
      <c r="K126" s="380"/>
    </row>
    <row r="127" s="376" customFormat="1" spans="1:11">
      <c r="A127"/>
      <c r="B127" s="63"/>
      <c r="C127" s="379"/>
      <c r="D127" s="379"/>
      <c r="E127" s="379"/>
      <c r="F127" s="380"/>
      <c r="G127" s="380"/>
      <c r="H127" s="380"/>
      <c r="I127" s="380"/>
      <c r="J127" s="380"/>
      <c r="K127" s="380"/>
    </row>
    <row r="128" s="376" customFormat="1" spans="1:11">
      <c r="A128"/>
      <c r="B128" s="63"/>
      <c r="C128" s="379"/>
      <c r="D128" s="379"/>
      <c r="E128" s="379"/>
      <c r="F128" s="380"/>
      <c r="G128" s="380"/>
      <c r="H128" s="380"/>
      <c r="I128" s="380"/>
      <c r="J128" s="380"/>
      <c r="K128" s="380"/>
    </row>
    <row r="129" s="376" customFormat="1" spans="1:11">
      <c r="A129"/>
      <c r="B129" s="63"/>
      <c r="C129" s="379"/>
      <c r="D129" s="379"/>
      <c r="E129" s="379"/>
      <c r="F129" s="380"/>
      <c r="G129" s="380"/>
      <c r="H129" s="380"/>
      <c r="I129" s="380"/>
      <c r="J129" s="380"/>
      <c r="K129" s="380"/>
    </row>
    <row r="130" s="376" customFormat="1" spans="1:11">
      <c r="A130"/>
      <c r="B130" s="63"/>
      <c r="C130" s="379"/>
      <c r="D130" s="379"/>
      <c r="E130" s="379"/>
      <c r="F130" s="380"/>
      <c r="G130" s="380"/>
      <c r="H130" s="380"/>
      <c r="I130" s="380"/>
      <c r="J130" s="380"/>
      <c r="K130" s="380"/>
    </row>
    <row r="131" s="376" customFormat="1" spans="1:11">
      <c r="A131"/>
      <c r="B131" s="63"/>
      <c r="C131" s="379"/>
      <c r="D131" s="379"/>
      <c r="E131" s="379"/>
      <c r="F131" s="380"/>
      <c r="G131" s="380"/>
      <c r="H131" s="380"/>
      <c r="I131" s="380"/>
      <c r="J131" s="380"/>
      <c r="K131" s="380"/>
    </row>
    <row r="132" s="376" customFormat="1" spans="1:11">
      <c r="A132"/>
      <c r="B132" s="63"/>
      <c r="C132" s="379"/>
      <c r="D132" s="379"/>
      <c r="E132" s="379"/>
      <c r="F132" s="380"/>
      <c r="G132" s="380"/>
      <c r="H132" s="380"/>
      <c r="I132" s="380"/>
      <c r="J132" s="380"/>
      <c r="K132" s="380"/>
    </row>
    <row r="133" s="376" customFormat="1" spans="1:11">
      <c r="A133"/>
      <c r="B133" s="63"/>
      <c r="C133" s="379"/>
      <c r="D133" s="379"/>
      <c r="E133" s="379"/>
      <c r="F133" s="380"/>
      <c r="G133" s="380"/>
      <c r="H133" s="380"/>
      <c r="I133" s="380"/>
      <c r="J133" s="380"/>
      <c r="K133" s="380"/>
    </row>
    <row r="134" s="376" customFormat="1" spans="1:11">
      <c r="A134"/>
      <c r="B134" s="63"/>
      <c r="C134" s="379"/>
      <c r="D134" s="379"/>
      <c r="E134" s="379"/>
      <c r="F134" s="380"/>
      <c r="G134" s="380"/>
      <c r="H134" s="380"/>
      <c r="I134" s="380"/>
      <c r="J134" s="380"/>
      <c r="K134" s="380"/>
    </row>
    <row r="135" s="376" customFormat="1" spans="1:11">
      <c r="A135"/>
      <c r="B135" s="63"/>
      <c r="C135" s="379"/>
      <c r="D135" s="379"/>
      <c r="E135" s="379"/>
      <c r="F135" s="380"/>
      <c r="G135" s="380"/>
      <c r="H135" s="380"/>
      <c r="I135" s="380"/>
      <c r="J135" s="380"/>
      <c r="K135" s="380"/>
    </row>
    <row r="136" s="376" customFormat="1" spans="1:11">
      <c r="A136"/>
      <c r="B136" s="63"/>
      <c r="C136" s="379"/>
      <c r="D136" s="379"/>
      <c r="E136" s="379"/>
      <c r="F136" s="380"/>
      <c r="G136" s="380"/>
      <c r="H136" s="380"/>
      <c r="I136" s="380"/>
      <c r="J136" s="380"/>
      <c r="K136" s="380"/>
    </row>
    <row r="137" s="376" customFormat="1" spans="1:11">
      <c r="A137"/>
      <c r="B137" s="63"/>
      <c r="C137" s="379"/>
      <c r="D137" s="379"/>
      <c r="E137" s="379"/>
      <c r="F137" s="380"/>
      <c r="G137" s="380"/>
      <c r="H137" s="380"/>
      <c r="I137" s="380"/>
      <c r="J137" s="380"/>
      <c r="K137" s="380"/>
    </row>
    <row r="138" s="376" customFormat="1" spans="1:11">
      <c r="A138"/>
      <c r="B138" s="63"/>
      <c r="C138" s="379"/>
      <c r="D138" s="379"/>
      <c r="E138" s="379"/>
      <c r="F138" s="380"/>
      <c r="G138" s="380"/>
      <c r="H138" s="380"/>
      <c r="I138" s="380"/>
      <c r="J138" s="380"/>
      <c r="K138" s="380"/>
    </row>
    <row r="139" s="376" customFormat="1" spans="1:11">
      <c r="A139"/>
      <c r="B139" s="63"/>
      <c r="C139" s="379"/>
      <c r="D139" s="379"/>
      <c r="E139" s="379"/>
      <c r="F139" s="380"/>
      <c r="G139" s="380"/>
      <c r="H139" s="380"/>
      <c r="I139" s="380"/>
      <c r="J139" s="380"/>
      <c r="K139" s="380"/>
    </row>
    <row r="140" s="376" customFormat="1" spans="1:11">
      <c r="A140"/>
      <c r="B140" s="63"/>
      <c r="C140" s="379"/>
      <c r="D140" s="379"/>
      <c r="E140" s="379"/>
      <c r="F140" s="380"/>
      <c r="G140" s="380"/>
      <c r="H140" s="380"/>
      <c r="I140" s="380"/>
      <c r="J140" s="380"/>
      <c r="K140" s="380"/>
    </row>
    <row r="141" s="376" customFormat="1" spans="1:11">
      <c r="A141"/>
      <c r="B141" s="63"/>
      <c r="C141" s="379"/>
      <c r="D141" s="379"/>
      <c r="E141" s="379"/>
      <c r="F141" s="380"/>
      <c r="G141" s="380"/>
      <c r="H141" s="380"/>
      <c r="I141" s="380"/>
      <c r="J141" s="380"/>
      <c r="K141" s="380"/>
    </row>
    <row r="142" s="376" customFormat="1" spans="1:11">
      <c r="A142"/>
      <c r="B142" s="63"/>
      <c r="C142" s="379"/>
      <c r="D142" s="379"/>
      <c r="E142" s="379"/>
      <c r="F142" s="380"/>
      <c r="G142" s="380"/>
      <c r="H142" s="380"/>
      <c r="I142" s="380"/>
      <c r="J142" s="380"/>
      <c r="K142" s="380"/>
    </row>
    <row r="143" s="376" customFormat="1" spans="1:11">
      <c r="A143"/>
      <c r="B143" s="63"/>
      <c r="C143" s="379"/>
      <c r="D143" s="379"/>
      <c r="E143" s="379"/>
      <c r="F143" s="380"/>
      <c r="G143" s="380"/>
      <c r="H143" s="380"/>
      <c r="I143" s="380"/>
      <c r="J143" s="380"/>
      <c r="K143" s="380"/>
    </row>
    <row r="144" s="376" customFormat="1" spans="1:11">
      <c r="A144"/>
      <c r="B144" s="63"/>
      <c r="C144" s="379"/>
      <c r="D144" s="379"/>
      <c r="E144" s="379"/>
      <c r="F144" s="380"/>
      <c r="G144" s="380"/>
      <c r="H144" s="380"/>
      <c r="I144" s="380"/>
      <c r="J144" s="380"/>
      <c r="K144" s="380"/>
    </row>
    <row r="145" s="376" customFormat="1" spans="1:11">
      <c r="A145"/>
      <c r="B145" s="63"/>
      <c r="C145" s="379"/>
      <c r="D145" s="379"/>
      <c r="E145" s="379"/>
      <c r="F145" s="380"/>
      <c r="G145" s="380"/>
      <c r="H145" s="380"/>
      <c r="I145" s="380"/>
      <c r="J145" s="380"/>
      <c r="K145" s="380"/>
    </row>
    <row r="146" s="376" customFormat="1" spans="1:11">
      <c r="A146"/>
      <c r="B146" s="63"/>
      <c r="C146" s="379"/>
      <c r="D146" s="379"/>
      <c r="E146" s="379"/>
      <c r="F146" s="380"/>
      <c r="G146" s="380"/>
      <c r="H146" s="380"/>
      <c r="I146" s="380"/>
      <c r="J146" s="380"/>
      <c r="K146" s="380"/>
    </row>
    <row r="147" s="376" customFormat="1" spans="1:11">
      <c r="A147"/>
      <c r="B147" s="63"/>
      <c r="C147" s="379"/>
      <c r="D147" s="379"/>
      <c r="E147" s="379"/>
      <c r="F147" s="380"/>
      <c r="G147" s="380"/>
      <c r="H147" s="380"/>
      <c r="I147" s="380"/>
      <c r="J147" s="380"/>
      <c r="K147" s="380"/>
    </row>
    <row r="148" s="376" customFormat="1" spans="1:11">
      <c r="A148"/>
      <c r="B148" s="63"/>
      <c r="C148" s="379"/>
      <c r="D148" s="379"/>
      <c r="E148" s="379"/>
      <c r="F148" s="380"/>
      <c r="G148" s="380"/>
      <c r="H148" s="380"/>
      <c r="I148" s="380"/>
      <c r="J148" s="380"/>
      <c r="K148" s="380"/>
    </row>
    <row r="149" s="376" customFormat="1" spans="1:11">
      <c r="A149"/>
      <c r="B149" s="63"/>
      <c r="C149" s="379"/>
      <c r="D149" s="379"/>
      <c r="E149" s="379"/>
      <c r="F149" s="380"/>
      <c r="G149" s="380"/>
      <c r="H149" s="380"/>
      <c r="I149" s="380"/>
      <c r="J149" s="380"/>
      <c r="K149" s="380"/>
    </row>
    <row r="150" s="376" customFormat="1" spans="1:11">
      <c r="A150"/>
      <c r="B150" s="63"/>
      <c r="C150" s="379"/>
      <c r="D150" s="379"/>
      <c r="E150" s="379"/>
      <c r="F150" s="380"/>
      <c r="G150" s="380"/>
      <c r="H150" s="380"/>
      <c r="I150" s="380"/>
      <c r="J150" s="380"/>
      <c r="K150" s="380"/>
    </row>
    <row r="151" s="376" customFormat="1" spans="1:11">
      <c r="A151"/>
      <c r="B151" s="63"/>
      <c r="C151" s="379"/>
      <c r="D151" s="379"/>
      <c r="E151" s="379"/>
      <c r="F151" s="380"/>
      <c r="G151" s="380"/>
      <c r="H151" s="380"/>
      <c r="I151" s="380"/>
      <c r="J151" s="380"/>
      <c r="K151" s="380"/>
    </row>
    <row r="152" s="376" customFormat="1" spans="1:11">
      <c r="A152"/>
      <c r="B152" s="63"/>
      <c r="C152" s="379"/>
      <c r="D152" s="379"/>
      <c r="E152" s="379"/>
      <c r="F152" s="380"/>
      <c r="G152" s="380"/>
      <c r="H152" s="380"/>
      <c r="I152" s="380"/>
      <c r="J152" s="380"/>
      <c r="K152" s="380"/>
    </row>
    <row r="153" s="376" customFormat="1" spans="1:11">
      <c r="A153"/>
      <c r="B153" s="63"/>
      <c r="C153" s="379"/>
      <c r="D153" s="379"/>
      <c r="E153" s="379"/>
      <c r="F153" s="380"/>
      <c r="G153" s="380"/>
      <c r="H153" s="380"/>
      <c r="I153" s="380"/>
      <c r="J153" s="380"/>
      <c r="K153" s="380"/>
    </row>
    <row r="154" s="376" customFormat="1" spans="1:11">
      <c r="A154"/>
      <c r="B154" s="63"/>
      <c r="C154" s="379"/>
      <c r="D154" s="379"/>
      <c r="E154" s="379"/>
      <c r="F154" s="380"/>
      <c r="G154" s="380"/>
      <c r="H154" s="380"/>
      <c r="I154" s="380"/>
      <c r="J154" s="380"/>
      <c r="K154" s="380"/>
    </row>
    <row r="155" s="376" customFormat="1" spans="1:11">
      <c r="A155"/>
      <c r="B155" s="63"/>
      <c r="C155" s="379"/>
      <c r="D155" s="379"/>
      <c r="E155" s="379"/>
      <c r="F155" s="380"/>
      <c r="G155" s="380"/>
      <c r="H155" s="380"/>
      <c r="I155" s="380"/>
      <c r="J155" s="380"/>
      <c r="K155" s="380"/>
    </row>
    <row r="156" s="376" customFormat="1" spans="1:11">
      <c r="A156"/>
      <c r="B156" s="63"/>
      <c r="C156" s="379"/>
      <c r="D156" s="379"/>
      <c r="E156" s="379"/>
      <c r="F156" s="380"/>
      <c r="G156" s="380"/>
      <c r="H156" s="380"/>
      <c r="I156" s="380"/>
      <c r="J156" s="380"/>
      <c r="K156" s="380"/>
    </row>
    <row r="157" s="376" customFormat="1" spans="1:11">
      <c r="A157"/>
      <c r="B157" s="63"/>
      <c r="C157" s="379"/>
      <c r="D157" s="379"/>
      <c r="E157" s="379"/>
      <c r="F157" s="380"/>
      <c r="G157" s="380"/>
      <c r="H157" s="380"/>
      <c r="I157" s="380"/>
      <c r="J157" s="380"/>
      <c r="K157" s="380"/>
    </row>
    <row r="158" s="376" customFormat="1" spans="1:11">
      <c r="A158"/>
      <c r="B158" s="63"/>
      <c r="C158" s="379"/>
      <c r="D158" s="379"/>
      <c r="E158" s="379"/>
      <c r="F158" s="380"/>
      <c r="G158" s="380"/>
      <c r="H158" s="380"/>
      <c r="I158" s="380"/>
      <c r="J158" s="380"/>
      <c r="K158" s="380"/>
    </row>
    <row r="159" s="376" customFormat="1" spans="1:11">
      <c r="A159"/>
      <c r="B159" s="63"/>
      <c r="C159" s="379"/>
      <c r="D159" s="379"/>
      <c r="E159" s="379"/>
      <c r="F159" s="380"/>
      <c r="G159" s="380"/>
      <c r="H159" s="380"/>
      <c r="I159" s="380"/>
      <c r="J159" s="380"/>
      <c r="K159" s="380"/>
    </row>
    <row r="160" s="376" customFormat="1" spans="1:11">
      <c r="A160"/>
      <c r="B160" s="63"/>
      <c r="C160" s="379"/>
      <c r="D160" s="379"/>
      <c r="E160" s="379"/>
      <c r="F160" s="380"/>
      <c r="G160" s="380"/>
      <c r="H160" s="380"/>
      <c r="I160" s="380"/>
      <c r="J160" s="380"/>
      <c r="K160" s="380"/>
    </row>
    <row r="161" s="376" customFormat="1" spans="1:11">
      <c r="A161"/>
      <c r="B161" s="63"/>
      <c r="C161" s="379"/>
      <c r="D161" s="379"/>
      <c r="E161" s="379"/>
      <c r="F161" s="380"/>
      <c r="G161" s="380"/>
      <c r="H161" s="380"/>
      <c r="I161" s="380"/>
      <c r="J161" s="380"/>
      <c r="K161" s="380"/>
    </row>
    <row r="162" s="376" customFormat="1" spans="1:11">
      <c r="A162"/>
      <c r="B162" s="63"/>
      <c r="C162" s="379"/>
      <c r="D162" s="379"/>
      <c r="E162" s="379"/>
      <c r="F162" s="380"/>
      <c r="G162" s="380"/>
      <c r="H162" s="380"/>
      <c r="I162" s="380"/>
      <c r="J162" s="380"/>
      <c r="K162" s="380"/>
    </row>
    <row r="163" s="376" customFormat="1" spans="1:11">
      <c r="A163"/>
      <c r="B163" s="63"/>
      <c r="C163" s="379"/>
      <c r="D163" s="379"/>
      <c r="E163" s="379"/>
      <c r="F163" s="380"/>
      <c r="G163" s="380"/>
      <c r="H163" s="380"/>
      <c r="I163" s="380"/>
      <c r="J163" s="380"/>
      <c r="K163" s="380"/>
    </row>
    <row r="164" s="376" customFormat="1" spans="1:11">
      <c r="A164"/>
      <c r="B164" s="63"/>
      <c r="C164" s="379"/>
      <c r="D164" s="379"/>
      <c r="E164" s="379"/>
      <c r="F164" s="380"/>
      <c r="G164" s="380"/>
      <c r="H164" s="380"/>
      <c r="I164" s="380"/>
      <c r="J164" s="380"/>
      <c r="K164" s="380"/>
    </row>
    <row r="165" s="376" customFormat="1" spans="1:11">
      <c r="A165"/>
      <c r="B165" s="63"/>
      <c r="C165" s="379"/>
      <c r="D165" s="379"/>
      <c r="E165" s="379"/>
      <c r="F165" s="380"/>
      <c r="G165" s="380"/>
      <c r="H165" s="380"/>
      <c r="I165" s="380"/>
      <c r="J165" s="380"/>
      <c r="K165" s="380"/>
    </row>
    <row r="166" s="376" customFormat="1" spans="1:11">
      <c r="A166"/>
      <c r="B166" s="63"/>
      <c r="C166" s="379"/>
      <c r="D166" s="379"/>
      <c r="E166" s="379"/>
      <c r="F166" s="380"/>
      <c r="G166" s="380"/>
      <c r="H166" s="380"/>
      <c r="I166" s="380"/>
      <c r="J166" s="380"/>
      <c r="K166" s="380"/>
    </row>
    <row r="167" s="376" customFormat="1" spans="1:11">
      <c r="A167"/>
      <c r="B167" s="63"/>
      <c r="C167" s="379"/>
      <c r="D167" s="379"/>
      <c r="E167" s="379"/>
      <c r="F167" s="380"/>
      <c r="G167" s="380"/>
      <c r="H167" s="380"/>
      <c r="I167" s="380"/>
      <c r="J167" s="380"/>
      <c r="K167" s="380"/>
    </row>
    <row r="168" s="376" customFormat="1" spans="1:11">
      <c r="A168"/>
      <c r="B168" s="63"/>
      <c r="C168" s="379"/>
      <c r="D168" s="379"/>
      <c r="E168" s="379"/>
      <c r="F168" s="380"/>
      <c r="G168" s="380"/>
      <c r="H168" s="380"/>
      <c r="I168" s="380"/>
      <c r="J168" s="380"/>
      <c r="K168" s="380"/>
    </row>
    <row r="169" s="376" customFormat="1" spans="1:11">
      <c r="A169"/>
      <c r="B169" s="63"/>
      <c r="C169" s="379"/>
      <c r="D169" s="379"/>
      <c r="E169" s="379"/>
      <c r="F169" s="380"/>
      <c r="G169" s="380"/>
      <c r="H169" s="380"/>
      <c r="I169" s="380"/>
      <c r="J169" s="380"/>
      <c r="K169" s="380"/>
    </row>
    <row r="170" s="376" customFormat="1" spans="1:11">
      <c r="A170"/>
      <c r="B170" s="63"/>
      <c r="C170" s="379"/>
      <c r="D170" s="379"/>
      <c r="E170" s="379"/>
      <c r="F170" s="380"/>
      <c r="G170" s="380"/>
      <c r="H170" s="380"/>
      <c r="I170" s="380"/>
      <c r="J170" s="380"/>
      <c r="K170" s="380"/>
    </row>
    <row r="171" s="376" customFormat="1" spans="1:11">
      <c r="A171"/>
      <c r="B171" s="63"/>
      <c r="C171" s="379"/>
      <c r="D171" s="379"/>
      <c r="E171" s="379"/>
      <c r="F171" s="380"/>
      <c r="G171" s="380"/>
      <c r="H171" s="380"/>
      <c r="I171" s="380"/>
      <c r="J171" s="380"/>
      <c r="K171" s="380"/>
    </row>
    <row r="172" s="376" customFormat="1" spans="1:11">
      <c r="A172"/>
      <c r="B172" s="63"/>
      <c r="C172" s="379"/>
      <c r="D172" s="379"/>
      <c r="E172" s="379"/>
      <c r="F172" s="380"/>
      <c r="G172" s="380"/>
      <c r="H172" s="380"/>
      <c r="I172" s="380"/>
      <c r="J172" s="380"/>
      <c r="K172" s="380"/>
    </row>
    <row r="173" s="376" customFormat="1" spans="1:11">
      <c r="A173"/>
      <c r="B173" s="63"/>
      <c r="C173" s="379"/>
      <c r="D173" s="379"/>
      <c r="E173" s="379"/>
      <c r="F173" s="380"/>
      <c r="G173" s="380"/>
      <c r="H173" s="380"/>
      <c r="I173" s="380"/>
      <c r="J173" s="380"/>
      <c r="K173" s="380"/>
    </row>
    <row r="174" s="376" customFormat="1" spans="1:11">
      <c r="A174"/>
      <c r="B174" s="63"/>
      <c r="C174" s="379"/>
      <c r="D174" s="379"/>
      <c r="E174" s="379"/>
      <c r="F174" s="380"/>
      <c r="G174" s="380"/>
      <c r="H174" s="380"/>
      <c r="I174" s="380"/>
      <c r="J174" s="380"/>
      <c r="K174" s="380"/>
    </row>
    <row r="175" s="376" customFormat="1" spans="1:11">
      <c r="A175"/>
      <c r="B175" s="63"/>
      <c r="C175" s="379"/>
      <c r="D175" s="379"/>
      <c r="E175" s="379"/>
      <c r="F175" s="380"/>
      <c r="G175" s="380"/>
      <c r="H175" s="380"/>
      <c r="I175" s="380"/>
      <c r="J175" s="380"/>
      <c r="K175" s="380"/>
    </row>
    <row r="176" s="376" customFormat="1" spans="1:11">
      <c r="A176"/>
      <c r="B176" s="63"/>
      <c r="C176" s="379"/>
      <c r="D176" s="379"/>
      <c r="E176" s="379"/>
      <c r="F176" s="380"/>
      <c r="G176" s="380"/>
      <c r="H176" s="380"/>
      <c r="I176" s="380"/>
      <c r="J176" s="380"/>
      <c r="K176" s="380"/>
    </row>
    <row r="177" s="376" customFormat="1" spans="1:11">
      <c r="A177"/>
      <c r="B177" s="63"/>
      <c r="C177" s="379"/>
      <c r="D177" s="379"/>
      <c r="E177" s="379"/>
      <c r="F177" s="380"/>
      <c r="G177" s="380"/>
      <c r="H177" s="380"/>
      <c r="I177" s="380"/>
      <c r="J177" s="380"/>
      <c r="K177" s="380"/>
    </row>
    <row r="178" s="376" customFormat="1" spans="1:11">
      <c r="A178"/>
      <c r="B178" s="63"/>
      <c r="C178" s="379"/>
      <c r="D178" s="379"/>
      <c r="E178" s="379"/>
      <c r="F178" s="380"/>
      <c r="G178" s="380"/>
      <c r="H178" s="380"/>
      <c r="I178" s="380"/>
      <c r="J178" s="380"/>
      <c r="K178" s="380"/>
    </row>
    <row r="179" s="376" customFormat="1" spans="1:11">
      <c r="A179"/>
      <c r="B179" s="63"/>
      <c r="C179" s="379"/>
      <c r="D179" s="379"/>
      <c r="E179" s="379"/>
      <c r="F179" s="380"/>
      <c r="G179" s="380"/>
      <c r="H179" s="380"/>
      <c r="I179" s="380"/>
      <c r="J179" s="380"/>
      <c r="K179" s="380"/>
    </row>
    <row r="180" s="376" customFormat="1" spans="1:11">
      <c r="A180"/>
      <c r="B180" s="63"/>
      <c r="C180" s="379"/>
      <c r="D180" s="379"/>
      <c r="E180" s="379"/>
      <c r="F180" s="380"/>
      <c r="G180" s="380"/>
      <c r="H180" s="380"/>
      <c r="I180" s="380"/>
      <c r="J180" s="380"/>
      <c r="K180" s="380"/>
    </row>
    <row r="181" s="376" customFormat="1" spans="1:11">
      <c r="A181"/>
      <c r="B181" s="63"/>
      <c r="C181" s="379"/>
      <c r="D181" s="379"/>
      <c r="E181" s="379"/>
      <c r="F181" s="380"/>
      <c r="G181" s="380"/>
      <c r="H181" s="380"/>
      <c r="I181" s="380"/>
      <c r="J181" s="380"/>
      <c r="K181" s="380"/>
    </row>
    <row r="182" s="376" customFormat="1" spans="1:11">
      <c r="A182"/>
      <c r="B182" s="63"/>
      <c r="C182" s="379"/>
      <c r="D182" s="379"/>
      <c r="E182" s="379"/>
      <c r="F182" s="380"/>
      <c r="G182" s="380"/>
      <c r="H182" s="380"/>
      <c r="I182" s="380"/>
      <c r="J182" s="380"/>
      <c r="K182" s="380"/>
    </row>
    <row r="183" s="376" customFormat="1" spans="1:11">
      <c r="A183"/>
      <c r="B183" s="63"/>
      <c r="C183" s="379"/>
      <c r="D183" s="379"/>
      <c r="E183" s="379"/>
      <c r="F183" s="380"/>
      <c r="G183" s="380"/>
      <c r="H183" s="380"/>
      <c r="I183" s="380"/>
      <c r="J183" s="380"/>
      <c r="K183" s="380"/>
    </row>
    <row r="184" s="376" customFormat="1" spans="1:11">
      <c r="A184"/>
      <c r="B184" s="63"/>
      <c r="C184" s="379"/>
      <c r="D184" s="379"/>
      <c r="E184" s="379"/>
      <c r="F184" s="380"/>
      <c r="G184" s="380"/>
      <c r="H184" s="380"/>
      <c r="I184" s="380"/>
      <c r="J184" s="380"/>
      <c r="K184" s="380"/>
    </row>
    <row r="185" s="376" customFormat="1" spans="1:11">
      <c r="A185"/>
      <c r="B185" s="63"/>
      <c r="C185" s="379"/>
      <c r="D185" s="379"/>
      <c r="E185" s="379"/>
      <c r="F185" s="380"/>
      <c r="G185" s="380"/>
      <c r="H185" s="380"/>
      <c r="I185" s="380"/>
      <c r="J185" s="380"/>
      <c r="K185" s="380"/>
    </row>
    <row r="186" s="376" customFormat="1" spans="1:11">
      <c r="A186"/>
      <c r="B186" s="63"/>
      <c r="C186" s="379"/>
      <c r="D186" s="379"/>
      <c r="E186" s="379"/>
      <c r="F186" s="380"/>
      <c r="G186" s="380"/>
      <c r="H186" s="380"/>
      <c r="I186" s="380"/>
      <c r="J186" s="380"/>
      <c r="K186" s="380"/>
    </row>
    <row r="187" s="376" customFormat="1" spans="1:11">
      <c r="A187"/>
      <c r="B187" s="63"/>
      <c r="C187" s="379"/>
      <c r="D187" s="379"/>
      <c r="E187" s="379"/>
      <c r="F187" s="380"/>
      <c r="G187" s="380"/>
      <c r="H187" s="380"/>
      <c r="I187" s="380"/>
      <c r="J187" s="380"/>
      <c r="K187" s="380"/>
    </row>
    <row r="188" s="376" customFormat="1" spans="1:11">
      <c r="A188"/>
      <c r="B188" s="63"/>
      <c r="C188" s="379"/>
      <c r="D188" s="379"/>
      <c r="E188" s="379"/>
      <c r="F188" s="380"/>
      <c r="G188" s="380"/>
      <c r="H188" s="380"/>
      <c r="I188" s="380"/>
      <c r="J188" s="380"/>
      <c r="K188" s="380"/>
    </row>
    <row r="189" s="376" customFormat="1" spans="1:11">
      <c r="A189"/>
      <c r="B189" s="63"/>
      <c r="C189" s="379"/>
      <c r="D189" s="379"/>
      <c r="E189" s="379"/>
      <c r="F189" s="380"/>
      <c r="G189" s="380"/>
      <c r="H189" s="380"/>
      <c r="I189" s="380"/>
      <c r="J189" s="380"/>
      <c r="K189" s="380"/>
    </row>
    <row r="190" s="376" customFormat="1" spans="1:11">
      <c r="A190"/>
      <c r="B190" s="63"/>
      <c r="C190" s="379"/>
      <c r="D190" s="379"/>
      <c r="E190" s="379"/>
      <c r="F190" s="380"/>
      <c r="G190" s="380"/>
      <c r="H190" s="380"/>
      <c r="I190" s="380"/>
      <c r="J190" s="380"/>
      <c r="K190" s="380"/>
    </row>
    <row r="191" s="376" customFormat="1" spans="1:11">
      <c r="A191"/>
      <c r="B191" s="63"/>
      <c r="C191" s="379"/>
      <c r="D191" s="379"/>
      <c r="E191" s="379"/>
      <c r="F191" s="380"/>
      <c r="G191" s="380"/>
      <c r="H191" s="380"/>
      <c r="I191" s="380"/>
      <c r="J191" s="380"/>
      <c r="K191" s="380"/>
    </row>
    <row r="192" s="376" customFormat="1" spans="1:11">
      <c r="A192"/>
      <c r="B192" s="63"/>
      <c r="C192" s="379"/>
      <c r="D192" s="379"/>
      <c r="E192" s="379"/>
      <c r="F192" s="380"/>
      <c r="G192" s="380"/>
      <c r="H192" s="380"/>
      <c r="I192" s="380"/>
      <c r="J192" s="380"/>
      <c r="K192" s="380"/>
    </row>
    <row r="193" s="376" customFormat="1" spans="1:11">
      <c r="A193"/>
      <c r="B193" s="63"/>
      <c r="C193" s="379"/>
      <c r="D193" s="379"/>
      <c r="E193" s="379"/>
      <c r="F193" s="380"/>
      <c r="G193" s="380"/>
      <c r="H193" s="380"/>
      <c r="I193" s="380"/>
      <c r="J193" s="380"/>
      <c r="K193" s="380"/>
    </row>
    <row r="194" s="376" customFormat="1" spans="1:11">
      <c r="A194"/>
      <c r="B194" s="63"/>
      <c r="C194" s="379"/>
      <c r="D194" s="379"/>
      <c r="E194" s="379"/>
      <c r="F194" s="380"/>
      <c r="G194" s="380"/>
      <c r="H194" s="380"/>
      <c r="I194" s="380"/>
      <c r="J194" s="380"/>
      <c r="K194" s="380"/>
    </row>
    <row r="195" s="376" customFormat="1" spans="1:11">
      <c r="A195"/>
      <c r="B195" s="63"/>
      <c r="C195" s="379"/>
      <c r="D195" s="379"/>
      <c r="E195" s="379"/>
      <c r="F195" s="380"/>
      <c r="G195" s="380"/>
      <c r="H195" s="380"/>
      <c r="I195" s="380"/>
      <c r="J195" s="380"/>
      <c r="K195" s="380"/>
    </row>
    <row r="196" s="376" customFormat="1" spans="1:11">
      <c r="A196"/>
      <c r="B196" s="63"/>
      <c r="C196" s="379"/>
      <c r="D196" s="379"/>
      <c r="E196" s="379"/>
      <c r="F196" s="380"/>
      <c r="G196" s="380"/>
      <c r="H196" s="380"/>
      <c r="I196" s="380"/>
      <c r="J196" s="380"/>
      <c r="K196" s="380"/>
    </row>
    <row r="197" s="376" customFormat="1" spans="1:11">
      <c r="A197"/>
      <c r="B197" s="63"/>
      <c r="C197" s="379"/>
      <c r="D197" s="379"/>
      <c r="E197" s="379"/>
      <c r="F197" s="380"/>
      <c r="G197" s="380"/>
      <c r="H197" s="380"/>
      <c r="I197" s="380"/>
      <c r="J197" s="380"/>
      <c r="K197" s="380"/>
    </row>
    <row r="198" s="376" customFormat="1" spans="1:11">
      <c r="A198"/>
      <c r="B198" s="63"/>
      <c r="C198" s="379"/>
      <c r="D198" s="379"/>
      <c r="E198" s="379"/>
      <c r="F198" s="380"/>
      <c r="G198" s="380"/>
      <c r="H198" s="380"/>
      <c r="I198" s="380"/>
      <c r="J198" s="380"/>
      <c r="K198" s="380"/>
    </row>
    <row r="199" s="376" customFormat="1" spans="1:11">
      <c r="A199"/>
      <c r="B199" s="63"/>
      <c r="C199" s="379"/>
      <c r="D199" s="379"/>
      <c r="E199" s="379"/>
      <c r="F199" s="380"/>
      <c r="G199" s="380"/>
      <c r="H199" s="380"/>
      <c r="I199" s="380"/>
      <c r="J199" s="380"/>
      <c r="K199" s="380"/>
    </row>
    <row r="200" s="376" customFormat="1" spans="1:11">
      <c r="A200"/>
      <c r="B200" s="63"/>
      <c r="C200" s="379"/>
      <c r="D200" s="379"/>
      <c r="E200" s="379"/>
      <c r="F200" s="380"/>
      <c r="G200" s="380"/>
      <c r="H200" s="380"/>
      <c r="I200" s="380"/>
      <c r="J200" s="380"/>
      <c r="K200" s="380"/>
    </row>
    <row r="201" s="376" customFormat="1" spans="1:11">
      <c r="A201"/>
      <c r="B201" s="63"/>
      <c r="C201" s="379"/>
      <c r="D201" s="379"/>
      <c r="E201" s="379"/>
      <c r="F201" s="380"/>
      <c r="G201" s="380"/>
      <c r="H201" s="380"/>
      <c r="I201" s="380"/>
      <c r="J201" s="380"/>
      <c r="K201" s="380"/>
    </row>
    <row r="202" s="376" customFormat="1" spans="1:11">
      <c r="A202"/>
      <c r="B202" s="63"/>
      <c r="C202" s="379"/>
      <c r="D202" s="379"/>
      <c r="E202" s="379"/>
      <c r="F202" s="380"/>
      <c r="G202" s="380"/>
      <c r="H202" s="380"/>
      <c r="I202" s="380"/>
      <c r="J202" s="380"/>
      <c r="K202" s="380"/>
    </row>
    <row r="203" s="376" customFormat="1" spans="1:11">
      <c r="A203"/>
      <c r="B203" s="63"/>
      <c r="C203" s="379"/>
      <c r="D203" s="379"/>
      <c r="E203" s="379"/>
      <c r="F203" s="380"/>
      <c r="G203" s="380"/>
      <c r="H203" s="380"/>
      <c r="I203" s="380"/>
      <c r="J203" s="380"/>
      <c r="K203" s="380"/>
    </row>
    <row r="204" s="376" customFormat="1" spans="1:11">
      <c r="A204"/>
      <c r="B204" s="63"/>
      <c r="C204" s="379"/>
      <c r="D204" s="379"/>
      <c r="E204" s="379"/>
      <c r="F204" s="380"/>
      <c r="G204" s="380"/>
      <c r="H204" s="380"/>
      <c r="I204" s="380"/>
      <c r="J204" s="380"/>
      <c r="K204" s="380"/>
    </row>
    <row r="205" s="376" customFormat="1" spans="1:11">
      <c r="A205"/>
      <c r="B205" s="63"/>
      <c r="C205" s="379"/>
      <c r="D205" s="379"/>
      <c r="E205" s="379"/>
      <c r="F205" s="380"/>
      <c r="G205" s="380"/>
      <c r="H205" s="380"/>
      <c r="I205" s="380"/>
      <c r="J205" s="380"/>
      <c r="K205" s="380"/>
    </row>
    <row r="206" s="376" customFormat="1" spans="1:11">
      <c r="A206"/>
      <c r="B206" s="63"/>
      <c r="C206" s="379"/>
      <c r="D206" s="379"/>
      <c r="E206" s="379"/>
      <c r="F206" s="380"/>
      <c r="G206" s="380"/>
      <c r="H206" s="380"/>
      <c r="I206" s="380"/>
      <c r="J206" s="380"/>
      <c r="K206" s="380"/>
    </row>
    <row r="207" s="376" customFormat="1" spans="1:11">
      <c r="A207"/>
      <c r="B207" s="63"/>
      <c r="C207" s="379"/>
      <c r="D207" s="379"/>
      <c r="E207" s="379"/>
      <c r="F207" s="380"/>
      <c r="G207" s="380"/>
      <c r="H207" s="380"/>
      <c r="I207" s="380"/>
      <c r="J207" s="380"/>
      <c r="K207" s="380"/>
    </row>
    <row r="208" s="376" customFormat="1" spans="1:11">
      <c r="A208"/>
      <c r="B208" s="63"/>
      <c r="C208" s="379"/>
      <c r="D208" s="379"/>
      <c r="E208" s="379"/>
      <c r="F208" s="380"/>
      <c r="G208" s="380"/>
      <c r="H208" s="380"/>
      <c r="I208" s="380"/>
      <c r="J208" s="380"/>
      <c r="K208" s="380"/>
    </row>
    <row r="209" s="376" customFormat="1" spans="1:11">
      <c r="A209"/>
      <c r="B209" s="63"/>
      <c r="C209" s="379"/>
      <c r="D209" s="379"/>
      <c r="E209" s="379"/>
      <c r="F209" s="380"/>
      <c r="G209" s="380"/>
      <c r="H209" s="380"/>
      <c r="I209" s="380"/>
      <c r="J209" s="380"/>
      <c r="K209" s="380"/>
    </row>
    <row r="210" s="376" customFormat="1" spans="1:11">
      <c r="A210"/>
      <c r="B210" s="63"/>
      <c r="C210" s="379"/>
      <c r="D210" s="379"/>
      <c r="E210" s="379"/>
      <c r="F210" s="380"/>
      <c r="G210" s="380"/>
      <c r="H210" s="380"/>
      <c r="I210" s="380"/>
      <c r="J210" s="380"/>
      <c r="K210" s="380"/>
    </row>
    <row r="211" s="376" customFormat="1" spans="1:11">
      <c r="A211"/>
      <c r="B211" s="63"/>
      <c r="C211" s="379"/>
      <c r="D211" s="379"/>
      <c r="E211" s="379"/>
      <c r="F211" s="380"/>
      <c r="G211" s="380"/>
      <c r="H211" s="380"/>
      <c r="I211" s="380"/>
      <c r="J211" s="380"/>
      <c r="K211" s="380"/>
    </row>
    <row r="212" s="376" customFormat="1" spans="1:11">
      <c r="A212"/>
      <c r="B212" s="63"/>
      <c r="C212" s="379"/>
      <c r="D212" s="379"/>
      <c r="E212" s="379"/>
      <c r="F212" s="380"/>
      <c r="G212" s="380"/>
      <c r="H212" s="380"/>
      <c r="I212" s="380"/>
      <c r="J212" s="380"/>
      <c r="K212" s="380"/>
    </row>
    <row r="213" s="376" customFormat="1" spans="1:11">
      <c r="A213"/>
      <c r="B213" s="63"/>
      <c r="C213" s="379"/>
      <c r="D213" s="379"/>
      <c r="E213" s="379"/>
      <c r="F213" s="380"/>
      <c r="G213" s="380"/>
      <c r="H213" s="380"/>
      <c r="I213" s="380"/>
      <c r="J213" s="380"/>
      <c r="K213" s="380"/>
    </row>
    <row r="214" s="376" customFormat="1" spans="1:11">
      <c r="A214"/>
      <c r="B214" s="63"/>
      <c r="C214" s="379"/>
      <c r="D214" s="379"/>
      <c r="E214" s="379"/>
      <c r="F214" s="380"/>
      <c r="G214" s="380"/>
      <c r="H214" s="380"/>
      <c r="I214" s="380"/>
      <c r="J214" s="380"/>
      <c r="K214" s="380"/>
    </row>
    <row r="215" s="376" customFormat="1" spans="1:11">
      <c r="A215"/>
      <c r="B215" s="63"/>
      <c r="C215" s="379"/>
      <c r="D215" s="379"/>
      <c r="E215" s="379"/>
      <c r="F215" s="380"/>
      <c r="G215" s="380"/>
      <c r="H215" s="380"/>
      <c r="I215" s="380"/>
      <c r="J215" s="380"/>
      <c r="K215" s="380"/>
    </row>
    <row r="216" s="376" customFormat="1" spans="1:11">
      <c r="A216"/>
      <c r="B216" s="63"/>
      <c r="C216" s="379"/>
      <c r="D216" s="379"/>
      <c r="E216" s="379"/>
      <c r="F216" s="380"/>
      <c r="G216" s="380"/>
      <c r="H216" s="380"/>
      <c r="I216" s="380"/>
      <c r="J216" s="380"/>
      <c r="K216" s="380"/>
    </row>
    <row r="217" s="376" customFormat="1" spans="1:11">
      <c r="A217"/>
      <c r="B217" s="63"/>
      <c r="C217" s="379"/>
      <c r="D217" s="379"/>
      <c r="E217" s="379"/>
      <c r="F217" s="380"/>
      <c r="G217" s="380"/>
      <c r="H217" s="380"/>
      <c r="I217" s="380"/>
      <c r="J217" s="380"/>
      <c r="K217" s="380"/>
    </row>
    <row r="218" s="376" customFormat="1" spans="1:11">
      <c r="A218"/>
      <c r="B218" s="63"/>
      <c r="C218" s="379"/>
      <c r="D218" s="379"/>
      <c r="E218" s="379"/>
      <c r="F218" s="380"/>
      <c r="G218" s="380"/>
      <c r="H218" s="380"/>
      <c r="I218" s="380"/>
      <c r="J218" s="380"/>
      <c r="K218" s="380"/>
    </row>
    <row r="219" s="376" customFormat="1" spans="1:11">
      <c r="A219"/>
      <c r="B219" s="63"/>
      <c r="C219" s="379"/>
      <c r="D219" s="379"/>
      <c r="E219" s="379"/>
      <c r="F219" s="380"/>
      <c r="G219" s="380"/>
      <c r="H219" s="380"/>
      <c r="I219" s="380"/>
      <c r="J219" s="380"/>
      <c r="K219" s="380"/>
    </row>
    <row r="220" s="376" customFormat="1" spans="1:11">
      <c r="A220"/>
      <c r="B220" s="63"/>
      <c r="C220" s="379"/>
      <c r="D220" s="379"/>
      <c r="E220" s="379"/>
      <c r="F220" s="380"/>
      <c r="G220" s="380"/>
      <c r="H220" s="380"/>
      <c r="I220" s="380"/>
      <c r="J220" s="380"/>
      <c r="K220" s="380"/>
    </row>
    <row r="221" s="376" customFormat="1" spans="1:11">
      <c r="A221"/>
      <c r="B221" s="63"/>
      <c r="C221" s="379"/>
      <c r="D221" s="379"/>
      <c r="E221" s="379"/>
      <c r="F221" s="380"/>
      <c r="G221" s="380"/>
      <c r="H221" s="380"/>
      <c r="I221" s="380"/>
      <c r="J221" s="380"/>
      <c r="K221" s="380"/>
    </row>
    <row r="222" s="376" customFormat="1" spans="1:11">
      <c r="A222"/>
      <c r="B222" s="63"/>
      <c r="C222" s="379"/>
      <c r="D222" s="379"/>
      <c r="E222" s="379"/>
      <c r="F222" s="380"/>
      <c r="G222" s="380"/>
      <c r="H222" s="380"/>
      <c r="I222" s="380"/>
      <c r="J222" s="380"/>
      <c r="K222" s="380"/>
    </row>
    <row r="223" s="376" customFormat="1" spans="1:11">
      <c r="A223"/>
      <c r="B223" s="63"/>
      <c r="C223" s="379"/>
      <c r="D223" s="379"/>
      <c r="E223" s="379"/>
      <c r="F223" s="380"/>
      <c r="G223" s="380"/>
      <c r="H223" s="380"/>
      <c r="I223" s="380"/>
      <c r="J223" s="380"/>
      <c r="K223" s="380"/>
    </row>
    <row r="224" s="376" customFormat="1" spans="1:11">
      <c r="A224"/>
      <c r="B224" s="63"/>
      <c r="C224" s="379"/>
      <c r="D224" s="379"/>
      <c r="E224" s="379"/>
      <c r="F224" s="380"/>
      <c r="G224" s="380"/>
      <c r="H224" s="380"/>
      <c r="I224" s="380"/>
      <c r="J224" s="380"/>
      <c r="K224" s="380"/>
    </row>
    <row r="225" s="376" customFormat="1" spans="1:11">
      <c r="A225"/>
      <c r="B225" s="63"/>
      <c r="C225" s="379"/>
      <c r="D225" s="379"/>
      <c r="E225" s="379"/>
      <c r="F225" s="380"/>
      <c r="G225" s="380"/>
      <c r="H225" s="380"/>
      <c r="I225" s="380"/>
      <c r="J225" s="380"/>
      <c r="K225" s="380"/>
    </row>
    <row r="226" s="376" customFormat="1" spans="1:11">
      <c r="A226"/>
      <c r="B226" s="63"/>
      <c r="C226" s="379"/>
      <c r="D226" s="379"/>
      <c r="E226" s="379"/>
      <c r="F226" s="380"/>
      <c r="G226" s="380"/>
      <c r="H226" s="380"/>
      <c r="I226" s="380"/>
      <c r="J226" s="380"/>
      <c r="K226" s="380"/>
    </row>
    <row r="227" s="376" customFormat="1" spans="1:11">
      <c r="A227"/>
      <c r="B227" s="63"/>
      <c r="C227" s="379"/>
      <c r="D227" s="379"/>
      <c r="E227" s="379"/>
      <c r="F227" s="380"/>
      <c r="G227" s="380"/>
      <c r="H227" s="380"/>
      <c r="I227" s="380"/>
      <c r="J227" s="380"/>
      <c r="K227" s="380"/>
    </row>
    <row r="228" s="376" customFormat="1" spans="1:11">
      <c r="A228"/>
      <c r="B228" s="63"/>
      <c r="C228" s="379"/>
      <c r="D228" s="379"/>
      <c r="E228" s="379"/>
      <c r="F228" s="380"/>
      <c r="G228" s="380"/>
      <c r="H228" s="380"/>
      <c r="I228" s="380"/>
      <c r="J228" s="380"/>
      <c r="K228" s="380"/>
    </row>
    <row r="229" s="376" customFormat="1" spans="1:11">
      <c r="A229"/>
      <c r="B229" s="63"/>
      <c r="C229" s="379"/>
      <c r="D229" s="379"/>
      <c r="E229" s="379"/>
      <c r="F229" s="380"/>
      <c r="G229" s="380"/>
      <c r="H229" s="380"/>
      <c r="I229" s="380"/>
      <c r="J229" s="380"/>
      <c r="K229" s="380"/>
    </row>
    <row r="230" s="376" customFormat="1" spans="1:11">
      <c r="A230"/>
      <c r="B230" s="63"/>
      <c r="C230" s="379"/>
      <c r="D230" s="379"/>
      <c r="E230" s="379"/>
      <c r="F230" s="380"/>
      <c r="G230" s="380"/>
      <c r="H230" s="380"/>
      <c r="I230" s="380"/>
      <c r="J230" s="380"/>
      <c r="K230" s="380"/>
    </row>
    <row r="231" s="376" customFormat="1" spans="1:11">
      <c r="A231"/>
      <c r="B231" s="63"/>
      <c r="C231" s="379"/>
      <c r="D231" s="379"/>
      <c r="E231" s="379"/>
      <c r="F231" s="380"/>
      <c r="G231" s="380"/>
      <c r="H231" s="380"/>
      <c r="I231" s="380"/>
      <c r="J231" s="380"/>
      <c r="K231" s="380"/>
    </row>
    <row r="232" s="376" customFormat="1" spans="1:11">
      <c r="A232"/>
      <c r="B232" s="63"/>
      <c r="C232" s="379"/>
      <c r="D232" s="379"/>
      <c r="E232" s="379"/>
      <c r="F232" s="380"/>
      <c r="G232" s="380"/>
      <c r="H232" s="380"/>
      <c r="I232" s="380"/>
      <c r="J232" s="380"/>
      <c r="K232" s="380"/>
    </row>
    <row r="233" s="376" customFormat="1" spans="1:11">
      <c r="A233"/>
      <c r="B233" s="63"/>
      <c r="C233" s="379"/>
      <c r="D233" s="379"/>
      <c r="E233" s="379"/>
      <c r="F233" s="380"/>
      <c r="G233" s="380"/>
      <c r="H233" s="380"/>
      <c r="I233" s="380"/>
      <c r="J233" s="380"/>
      <c r="K233" s="380"/>
    </row>
    <row r="234" s="376" customFormat="1" spans="1:11">
      <c r="A234"/>
      <c r="B234" s="63"/>
      <c r="C234" s="379"/>
      <c r="D234" s="379"/>
      <c r="E234" s="379"/>
      <c r="F234" s="380"/>
      <c r="G234" s="380"/>
      <c r="H234" s="380"/>
      <c r="I234" s="380"/>
      <c r="J234" s="380"/>
      <c r="K234" s="380"/>
    </row>
    <row r="235" s="376" customFormat="1" spans="1:11">
      <c r="A235"/>
      <c r="B235" s="63"/>
      <c r="C235" s="379"/>
      <c r="D235" s="379"/>
      <c r="E235" s="379"/>
      <c r="F235" s="380"/>
      <c r="G235" s="380"/>
      <c r="H235" s="380"/>
      <c r="I235" s="380"/>
      <c r="J235" s="380"/>
      <c r="K235" s="380"/>
    </row>
    <row r="236" s="376" customFormat="1" spans="1:11">
      <c r="A236"/>
      <c r="B236" s="63"/>
      <c r="C236" s="379"/>
      <c r="D236" s="379"/>
      <c r="E236" s="379"/>
      <c r="F236" s="380"/>
      <c r="G236" s="380"/>
      <c r="H236" s="380"/>
      <c r="I236" s="380"/>
      <c r="J236" s="380"/>
      <c r="K236" s="380"/>
    </row>
    <row r="237" s="376" customFormat="1" spans="1:11">
      <c r="A237"/>
      <c r="B237" s="63"/>
      <c r="C237" s="379"/>
      <c r="D237" s="379"/>
      <c r="E237" s="379"/>
      <c r="F237" s="380"/>
      <c r="G237" s="380"/>
      <c r="H237" s="380"/>
      <c r="I237" s="380"/>
      <c r="J237" s="380"/>
      <c r="K237" s="380"/>
    </row>
    <row r="238" s="376" customFormat="1" spans="1:11">
      <c r="A238"/>
      <c r="B238" s="63"/>
      <c r="C238" s="379"/>
      <c r="D238" s="379"/>
      <c r="E238" s="379"/>
      <c r="F238" s="380"/>
      <c r="G238" s="380"/>
      <c r="H238" s="380"/>
      <c r="I238" s="380"/>
      <c r="J238" s="380"/>
      <c r="K238" s="380"/>
    </row>
    <row r="239" s="376" customFormat="1" spans="1:11">
      <c r="A239"/>
      <c r="B239" s="63"/>
      <c r="C239" s="379"/>
      <c r="D239" s="379"/>
      <c r="E239" s="379"/>
      <c r="F239" s="380"/>
      <c r="G239" s="380"/>
      <c r="H239" s="380"/>
      <c r="I239" s="380"/>
      <c r="J239" s="380"/>
      <c r="K239" s="380"/>
    </row>
    <row r="240" s="376" customFormat="1" spans="1:11">
      <c r="A240"/>
      <c r="B240" s="63"/>
      <c r="C240" s="379"/>
      <c r="D240" s="379"/>
      <c r="E240" s="379"/>
      <c r="F240" s="380"/>
      <c r="G240" s="380"/>
      <c r="H240" s="380"/>
      <c r="I240" s="380"/>
      <c r="J240" s="380"/>
      <c r="K240" s="380"/>
    </row>
    <row r="241" s="376" customFormat="1" spans="1:11">
      <c r="A241"/>
      <c r="B241" s="63"/>
      <c r="C241" s="379"/>
      <c r="D241" s="379"/>
      <c r="E241" s="379"/>
      <c r="F241" s="380"/>
      <c r="G241" s="380"/>
      <c r="H241" s="380"/>
      <c r="I241" s="380"/>
      <c r="J241" s="380"/>
      <c r="K241" s="380"/>
    </row>
    <row r="242" s="376" customFormat="1" spans="1:11">
      <c r="A242"/>
      <c r="B242" s="63"/>
      <c r="C242" s="379"/>
      <c r="D242" s="379"/>
      <c r="E242" s="379"/>
      <c r="F242" s="380"/>
      <c r="G242" s="380"/>
      <c r="H242" s="380"/>
      <c r="I242" s="380"/>
      <c r="J242" s="380"/>
      <c r="K242" s="380"/>
    </row>
    <row r="243" s="376" customFormat="1" spans="1:11">
      <c r="A243"/>
      <c r="B243" s="63"/>
      <c r="C243" s="379"/>
      <c r="D243" s="379"/>
      <c r="E243" s="379"/>
      <c r="F243" s="380"/>
      <c r="G243" s="380"/>
      <c r="H243" s="380"/>
      <c r="I243" s="380"/>
      <c r="J243" s="380"/>
      <c r="K243" s="380"/>
    </row>
    <row r="244" s="376" customFormat="1" spans="1:11">
      <c r="A244"/>
      <c r="B244" s="63"/>
      <c r="C244" s="379"/>
      <c r="D244" s="379"/>
      <c r="E244" s="379"/>
      <c r="F244" s="380"/>
      <c r="G244" s="380"/>
      <c r="H244" s="380"/>
      <c r="I244" s="380"/>
      <c r="J244" s="380"/>
      <c r="K244" s="380"/>
    </row>
    <row r="245" s="376" customFormat="1" spans="1:11">
      <c r="A245"/>
      <c r="B245" s="63"/>
      <c r="C245" s="379"/>
      <c r="D245" s="379"/>
      <c r="E245" s="379"/>
      <c r="F245" s="380"/>
      <c r="G245" s="380"/>
      <c r="H245" s="380"/>
      <c r="I245" s="380"/>
      <c r="J245" s="380"/>
      <c r="K245" s="380"/>
    </row>
    <row r="246" s="376" customFormat="1" spans="1:11">
      <c r="A246"/>
      <c r="B246" s="63"/>
      <c r="C246" s="379"/>
      <c r="D246" s="379"/>
      <c r="E246" s="379"/>
      <c r="F246" s="380"/>
      <c r="G246" s="380"/>
      <c r="H246" s="380"/>
      <c r="I246" s="380"/>
      <c r="J246" s="380"/>
      <c r="K246" s="380"/>
    </row>
    <row r="247" s="376" customFormat="1" spans="1:11">
      <c r="A247"/>
      <c r="B247" s="63"/>
      <c r="C247" s="379"/>
      <c r="D247" s="379"/>
      <c r="E247" s="379"/>
      <c r="F247" s="380"/>
      <c r="G247" s="380"/>
      <c r="H247" s="380"/>
      <c r="I247" s="380"/>
      <c r="J247" s="380"/>
      <c r="K247" s="380"/>
    </row>
    <row r="248" s="376" customFormat="1" spans="1:11">
      <c r="A248"/>
      <c r="B248" s="63"/>
      <c r="C248" s="379"/>
      <c r="D248" s="379"/>
      <c r="E248" s="379"/>
      <c r="F248" s="380"/>
      <c r="G248" s="380"/>
      <c r="H248" s="380"/>
      <c r="I248" s="380"/>
      <c r="J248" s="380"/>
      <c r="K248" s="380"/>
    </row>
    <row r="249" s="376" customFormat="1" spans="1:11">
      <c r="A249"/>
      <c r="B249" s="63"/>
      <c r="C249" s="379"/>
      <c r="D249" s="379"/>
      <c r="E249" s="379"/>
      <c r="F249" s="380"/>
      <c r="G249" s="380"/>
      <c r="H249" s="380"/>
      <c r="I249" s="380"/>
      <c r="J249" s="380"/>
      <c r="K249" s="380"/>
    </row>
    <row r="250" s="376" customFormat="1" spans="1:11">
      <c r="A250"/>
      <c r="B250" s="63"/>
      <c r="C250" s="379"/>
      <c r="D250" s="379"/>
      <c r="E250" s="379"/>
      <c r="F250" s="380"/>
      <c r="G250" s="380"/>
      <c r="H250" s="380"/>
      <c r="I250" s="380"/>
      <c r="J250" s="380"/>
      <c r="K250" s="380"/>
    </row>
    <row r="251" s="376" customFormat="1" spans="1:11">
      <c r="A251"/>
      <c r="B251" s="63"/>
      <c r="C251" s="379"/>
      <c r="D251" s="379"/>
      <c r="E251" s="379"/>
      <c r="F251" s="380"/>
      <c r="G251" s="380"/>
      <c r="H251" s="380"/>
      <c r="I251" s="380"/>
      <c r="J251" s="380"/>
      <c r="K251" s="380"/>
    </row>
    <row r="252" s="376" customFormat="1" spans="1:11">
      <c r="A252"/>
      <c r="B252" s="63"/>
      <c r="C252" s="379"/>
      <c r="D252" s="379"/>
      <c r="E252" s="379"/>
      <c r="F252" s="380"/>
      <c r="G252" s="380"/>
      <c r="H252" s="380"/>
      <c r="I252" s="380"/>
      <c r="J252" s="380"/>
      <c r="K252" s="380"/>
    </row>
    <row r="253" s="376" customFormat="1" spans="1:11">
      <c r="A253"/>
      <c r="B253" s="63"/>
      <c r="C253" s="379"/>
      <c r="D253" s="379"/>
      <c r="E253" s="379"/>
      <c r="F253" s="380"/>
      <c r="G253" s="380"/>
      <c r="H253" s="380"/>
      <c r="I253" s="380"/>
      <c r="J253" s="380"/>
      <c r="K253" s="380"/>
    </row>
    <row r="254" s="376" customFormat="1" spans="1:11">
      <c r="A254"/>
      <c r="B254" s="63"/>
      <c r="C254" s="379"/>
      <c r="D254" s="379"/>
      <c r="E254" s="379"/>
      <c r="F254" s="380"/>
      <c r="G254" s="380"/>
      <c r="H254" s="380"/>
      <c r="I254" s="380"/>
      <c r="J254" s="380"/>
      <c r="K254" s="380"/>
    </row>
    <row r="255" s="376" customFormat="1" spans="1:11">
      <c r="A255"/>
      <c r="B255" s="63"/>
      <c r="C255" s="379"/>
      <c r="D255" s="379"/>
      <c r="E255" s="379"/>
      <c r="F255" s="380"/>
      <c r="G255" s="380"/>
      <c r="H255" s="380"/>
      <c r="I255" s="380"/>
      <c r="J255" s="380"/>
      <c r="K255" s="380"/>
    </row>
    <row r="256" s="376" customFormat="1" spans="1:11">
      <c r="A256"/>
      <c r="B256" s="63"/>
      <c r="C256" s="379"/>
      <c r="D256" s="379"/>
      <c r="E256" s="379"/>
      <c r="F256" s="380"/>
      <c r="G256" s="380"/>
      <c r="H256" s="380"/>
      <c r="I256" s="380"/>
      <c r="J256" s="380"/>
      <c r="K256" s="380"/>
    </row>
    <row r="257" s="376" customFormat="1" spans="1:11">
      <c r="A257"/>
      <c r="B257" s="63"/>
      <c r="C257" s="379"/>
      <c r="D257" s="379"/>
      <c r="E257" s="379"/>
      <c r="F257" s="380"/>
      <c r="G257" s="380"/>
      <c r="H257" s="380"/>
      <c r="I257" s="380"/>
      <c r="J257" s="380"/>
      <c r="K257" s="380"/>
    </row>
    <row r="258" s="376" customFormat="1" spans="1:11">
      <c r="A258"/>
      <c r="B258" s="63"/>
      <c r="C258" s="379"/>
      <c r="D258" s="379"/>
      <c r="E258" s="379"/>
      <c r="F258" s="380"/>
      <c r="G258" s="380"/>
      <c r="H258" s="380"/>
      <c r="I258" s="380"/>
      <c r="J258" s="380"/>
      <c r="K258" s="380"/>
    </row>
    <row r="259" s="376" customFormat="1" spans="1:11">
      <c r="A259"/>
      <c r="B259" s="63"/>
      <c r="C259" s="379"/>
      <c r="D259" s="379"/>
      <c r="E259" s="379"/>
      <c r="F259" s="380"/>
      <c r="G259" s="380"/>
      <c r="H259" s="380"/>
      <c r="I259" s="380"/>
      <c r="J259" s="380"/>
      <c r="K259" s="380"/>
    </row>
    <row r="260" s="376" customFormat="1" spans="1:11">
      <c r="A260"/>
      <c r="B260" s="63"/>
      <c r="C260" s="379"/>
      <c r="D260" s="379"/>
      <c r="E260" s="379"/>
      <c r="F260" s="380"/>
      <c r="G260" s="380"/>
      <c r="H260" s="380"/>
      <c r="I260" s="380"/>
      <c r="J260" s="380"/>
      <c r="K260" s="380"/>
    </row>
    <row r="261" s="376" customFormat="1" spans="1:11">
      <c r="A261"/>
      <c r="B261" s="63"/>
      <c r="C261" s="379"/>
      <c r="D261" s="379"/>
      <c r="E261" s="379"/>
      <c r="F261" s="380"/>
      <c r="G261" s="380"/>
      <c r="H261" s="380"/>
      <c r="I261" s="380"/>
      <c r="J261" s="380"/>
      <c r="K261" s="380"/>
    </row>
    <row r="262" s="376" customFormat="1" spans="1:11">
      <c r="A262"/>
      <c r="B262" s="63"/>
      <c r="C262" s="379"/>
      <c r="D262" s="379"/>
      <c r="E262" s="379"/>
      <c r="F262" s="380"/>
      <c r="G262" s="380"/>
      <c r="H262" s="380"/>
      <c r="I262" s="380"/>
      <c r="J262" s="380"/>
      <c r="K262" s="380"/>
    </row>
    <row r="263" s="376" customFormat="1" spans="1:11">
      <c r="A263"/>
      <c r="B263" s="63"/>
      <c r="C263" s="379"/>
      <c r="D263" s="379"/>
      <c r="E263" s="379"/>
      <c r="F263" s="380"/>
      <c r="G263" s="380"/>
      <c r="H263" s="380"/>
      <c r="I263" s="380"/>
      <c r="J263" s="380"/>
      <c r="K263" s="380"/>
    </row>
    <row r="264" s="376" customFormat="1" spans="1:11">
      <c r="A264"/>
      <c r="B264" s="63"/>
      <c r="C264" s="379"/>
      <c r="D264" s="379"/>
      <c r="E264" s="379"/>
      <c r="F264" s="380"/>
      <c r="G264" s="380"/>
      <c r="H264" s="380"/>
      <c r="I264" s="380"/>
      <c r="J264" s="380"/>
      <c r="K264" s="380"/>
    </row>
    <row r="265" s="376" customFormat="1" spans="1:11">
      <c r="A265"/>
      <c r="B265" s="63"/>
      <c r="C265" s="379"/>
      <c r="D265" s="379"/>
      <c r="E265" s="379"/>
      <c r="F265" s="380"/>
      <c r="G265" s="380"/>
      <c r="H265" s="380"/>
      <c r="I265" s="380"/>
      <c r="J265" s="380"/>
      <c r="K265" s="380"/>
    </row>
    <row r="266" s="376" customFormat="1" spans="1:11">
      <c r="A266"/>
      <c r="B266" s="63"/>
      <c r="C266" s="379"/>
      <c r="D266" s="379"/>
      <c r="E266" s="379"/>
      <c r="F266" s="380"/>
      <c r="G266" s="380"/>
      <c r="H266" s="380"/>
      <c r="I266" s="380"/>
      <c r="J266" s="380"/>
      <c r="K266" s="380"/>
    </row>
    <row r="267" s="376" customFormat="1" spans="1:11">
      <c r="A267"/>
      <c r="B267" s="63"/>
      <c r="C267" s="379"/>
      <c r="D267" s="379"/>
      <c r="E267" s="379"/>
      <c r="F267" s="380"/>
      <c r="G267" s="380"/>
      <c r="H267" s="380"/>
      <c r="I267" s="380"/>
      <c r="J267" s="380"/>
      <c r="K267" s="380"/>
    </row>
    <row r="268" s="376" customFormat="1" spans="1:11">
      <c r="A268"/>
      <c r="B268" s="63"/>
      <c r="C268" s="379"/>
      <c r="D268" s="379"/>
      <c r="E268" s="379"/>
      <c r="F268" s="380"/>
      <c r="G268" s="380"/>
      <c r="H268" s="380"/>
      <c r="I268" s="380"/>
      <c r="J268" s="380"/>
      <c r="K268" s="380"/>
    </row>
    <row r="269" s="376" customFormat="1" spans="1:11">
      <c r="A269"/>
      <c r="B269" s="63"/>
      <c r="C269" s="379"/>
      <c r="D269" s="379"/>
      <c r="E269" s="379"/>
      <c r="F269" s="380"/>
      <c r="G269" s="380"/>
      <c r="H269" s="380"/>
      <c r="I269" s="380"/>
      <c r="J269" s="380"/>
      <c r="K269" s="380"/>
    </row>
    <row r="270" s="376" customFormat="1" spans="1:11">
      <c r="A270"/>
      <c r="B270" s="63"/>
      <c r="C270" s="379"/>
      <c r="D270" s="379"/>
      <c r="E270" s="379"/>
      <c r="F270" s="380"/>
      <c r="G270" s="380"/>
      <c r="H270" s="380"/>
      <c r="I270" s="380"/>
      <c r="J270" s="380"/>
      <c r="K270" s="380"/>
    </row>
    <row r="271" s="376" customFormat="1" spans="1:11">
      <c r="A271"/>
      <c r="B271" s="63"/>
      <c r="C271" s="379"/>
      <c r="D271" s="379"/>
      <c r="E271" s="379"/>
      <c r="F271" s="380"/>
      <c r="G271" s="380"/>
      <c r="H271" s="380"/>
      <c r="I271" s="380"/>
      <c r="J271" s="380"/>
      <c r="K271" s="380"/>
    </row>
    <row r="272" s="376" customFormat="1" spans="1:11">
      <c r="A272"/>
      <c r="B272" s="63"/>
      <c r="C272" s="379"/>
      <c r="D272" s="379"/>
      <c r="E272" s="379"/>
      <c r="F272" s="380"/>
      <c r="G272" s="380"/>
      <c r="H272" s="380"/>
      <c r="I272" s="380"/>
      <c r="J272" s="380"/>
      <c r="K272" s="380"/>
    </row>
    <row r="273" s="376" customFormat="1" spans="1:11">
      <c r="A273"/>
      <c r="B273" s="63"/>
      <c r="C273" s="379"/>
      <c r="D273" s="379"/>
      <c r="E273" s="379"/>
      <c r="F273" s="380"/>
      <c r="G273" s="380"/>
      <c r="H273" s="380"/>
      <c r="I273" s="380"/>
      <c r="J273" s="380"/>
      <c r="K273" s="380"/>
    </row>
    <row r="274" s="376" customFormat="1" spans="1:11">
      <c r="A274"/>
      <c r="B274" s="63"/>
      <c r="C274" s="379"/>
      <c r="D274" s="379"/>
      <c r="E274" s="379"/>
      <c r="F274" s="380"/>
      <c r="G274" s="380"/>
      <c r="H274" s="380"/>
      <c r="I274" s="380"/>
      <c r="J274" s="380"/>
      <c r="K274" s="380"/>
    </row>
    <row r="275" s="376" customFormat="1" spans="1:11">
      <c r="A275"/>
      <c r="B275" s="63"/>
      <c r="C275" s="379"/>
      <c r="D275" s="379"/>
      <c r="E275" s="379"/>
      <c r="F275" s="380"/>
      <c r="G275" s="380"/>
      <c r="H275" s="380"/>
      <c r="I275" s="380"/>
      <c r="J275" s="380"/>
      <c r="K275" s="380"/>
    </row>
    <row r="276" s="376" customFormat="1" spans="1:11">
      <c r="A276"/>
      <c r="B276" s="63"/>
      <c r="C276" s="379"/>
      <c r="D276" s="379"/>
      <c r="E276" s="379"/>
      <c r="F276" s="380"/>
      <c r="G276" s="380"/>
      <c r="H276" s="380"/>
      <c r="I276" s="380"/>
      <c r="J276" s="380"/>
      <c r="K276" s="380"/>
    </row>
    <row r="277" s="376" customFormat="1" spans="1:11">
      <c r="A277"/>
      <c r="B277" s="63"/>
      <c r="C277" s="379"/>
      <c r="D277" s="379"/>
      <c r="E277" s="379"/>
      <c r="F277" s="380"/>
      <c r="G277" s="380"/>
      <c r="H277" s="380"/>
      <c r="I277" s="380"/>
      <c r="J277" s="380"/>
      <c r="K277" s="380"/>
    </row>
    <row r="278" s="376" customFormat="1" spans="1:11">
      <c r="A278"/>
      <c r="B278" s="63"/>
      <c r="C278" s="379"/>
      <c r="D278" s="379"/>
      <c r="E278" s="379"/>
      <c r="F278" s="380"/>
      <c r="G278" s="380"/>
      <c r="H278" s="380"/>
      <c r="I278" s="380"/>
      <c r="J278" s="380"/>
      <c r="K278" s="380"/>
    </row>
    <row r="279" s="376" customFormat="1" spans="1:11">
      <c r="A279"/>
      <c r="B279" s="63"/>
      <c r="C279" s="379"/>
      <c r="D279" s="379"/>
      <c r="E279" s="379"/>
      <c r="F279" s="380"/>
      <c r="G279" s="380"/>
      <c r="H279" s="380"/>
      <c r="I279" s="380"/>
      <c r="J279" s="380"/>
      <c r="K279" s="380"/>
    </row>
    <row r="280" s="376" customFormat="1" spans="1:11">
      <c r="A280"/>
      <c r="B280" s="63"/>
      <c r="C280" s="379"/>
      <c r="D280" s="379"/>
      <c r="E280" s="379"/>
      <c r="F280" s="380"/>
      <c r="G280" s="380"/>
      <c r="H280" s="380"/>
      <c r="I280" s="380"/>
      <c r="J280" s="380"/>
      <c r="K280" s="380"/>
    </row>
    <row r="281" s="376" customFormat="1" spans="1:11">
      <c r="A281"/>
      <c r="B281" s="63"/>
      <c r="C281" s="379"/>
      <c r="D281" s="379"/>
      <c r="E281" s="379"/>
      <c r="F281" s="380"/>
      <c r="G281" s="380"/>
      <c r="H281" s="380"/>
      <c r="I281" s="380"/>
      <c r="J281" s="380"/>
      <c r="K281" s="380"/>
    </row>
    <row r="282" s="376" customFormat="1" spans="1:11">
      <c r="A282"/>
      <c r="B282" s="63"/>
      <c r="C282" s="379"/>
      <c r="D282" s="379"/>
      <c r="E282" s="379"/>
      <c r="F282" s="380"/>
      <c r="G282" s="380"/>
      <c r="H282" s="380"/>
      <c r="I282" s="380"/>
      <c r="J282" s="380"/>
      <c r="K282" s="380"/>
    </row>
    <row r="283" s="376" customFormat="1" spans="1:11">
      <c r="A283"/>
      <c r="B283" s="63"/>
      <c r="C283" s="379"/>
      <c r="D283" s="379"/>
      <c r="E283" s="379"/>
      <c r="F283" s="380"/>
      <c r="G283" s="380"/>
      <c r="H283" s="380"/>
      <c r="I283" s="380"/>
      <c r="J283" s="380"/>
      <c r="K283" s="380"/>
    </row>
    <row r="284" s="376" customFormat="1" spans="1:11">
      <c r="A284"/>
      <c r="B284" s="63"/>
      <c r="C284" s="379"/>
      <c r="D284" s="379"/>
      <c r="E284" s="379"/>
      <c r="F284" s="380"/>
      <c r="G284" s="380"/>
      <c r="H284" s="380"/>
      <c r="I284" s="380"/>
      <c r="J284" s="380"/>
      <c r="K284" s="380"/>
    </row>
    <row r="285" s="376" customFormat="1" spans="1:11">
      <c r="A285"/>
      <c r="B285" s="63"/>
      <c r="C285" s="379"/>
      <c r="D285" s="379"/>
      <c r="E285" s="379"/>
      <c r="F285" s="380"/>
      <c r="G285" s="380"/>
      <c r="H285" s="380"/>
      <c r="I285" s="380"/>
      <c r="J285" s="380"/>
      <c r="K285" s="380"/>
    </row>
    <row r="286" s="376" customFormat="1" spans="1:11">
      <c r="A286"/>
      <c r="B286" s="63"/>
      <c r="C286" s="379"/>
      <c r="D286" s="379"/>
      <c r="E286" s="379"/>
      <c r="F286" s="380"/>
      <c r="G286" s="380"/>
      <c r="H286" s="380"/>
      <c r="I286" s="380"/>
      <c r="J286" s="380"/>
      <c r="K286" s="380"/>
    </row>
    <row r="287" s="376" customFormat="1" spans="1:11">
      <c r="A287"/>
      <c r="B287" s="63"/>
      <c r="C287" s="379"/>
      <c r="D287" s="379"/>
      <c r="E287" s="379"/>
      <c r="F287" s="380"/>
      <c r="G287" s="380"/>
      <c r="H287" s="380"/>
      <c r="I287" s="380"/>
      <c r="J287" s="380"/>
      <c r="K287" s="380"/>
    </row>
    <row r="288" s="376" customFormat="1" spans="1:11">
      <c r="A288"/>
      <c r="B288" s="63"/>
      <c r="C288" s="379"/>
      <c r="D288" s="379"/>
      <c r="E288" s="379"/>
      <c r="F288" s="380"/>
      <c r="G288" s="380"/>
      <c r="H288" s="380"/>
      <c r="I288" s="380"/>
      <c r="J288" s="380"/>
      <c r="K288" s="380"/>
    </row>
    <row r="289" s="376" customFormat="1" spans="1:11">
      <c r="A289"/>
      <c r="B289" s="63"/>
      <c r="C289" s="379"/>
      <c r="D289" s="379"/>
      <c r="E289" s="379"/>
      <c r="F289" s="380"/>
      <c r="G289" s="380"/>
      <c r="H289" s="380"/>
      <c r="I289" s="380"/>
      <c r="J289" s="380"/>
      <c r="K289" s="380"/>
    </row>
    <row r="290" s="376" customFormat="1" spans="1:11">
      <c r="A290"/>
      <c r="B290" s="63"/>
      <c r="C290" s="379"/>
      <c r="D290" s="379"/>
      <c r="E290" s="379"/>
      <c r="F290" s="380"/>
      <c r="G290" s="380"/>
      <c r="H290" s="380"/>
      <c r="I290" s="380"/>
      <c r="J290" s="380"/>
      <c r="K290" s="380"/>
    </row>
    <row r="291" s="376" customFormat="1" spans="1:11">
      <c r="A291"/>
      <c r="B291" s="63"/>
      <c r="C291" s="379"/>
      <c r="D291" s="379"/>
      <c r="E291" s="379"/>
      <c r="F291" s="380"/>
      <c r="G291" s="380"/>
      <c r="H291" s="380"/>
      <c r="I291" s="380"/>
      <c r="J291" s="380"/>
      <c r="K291" s="380"/>
    </row>
    <row r="292" s="376" customFormat="1" spans="1:11">
      <c r="A292"/>
      <c r="B292" s="63"/>
      <c r="C292" s="379"/>
      <c r="D292" s="379"/>
      <c r="E292" s="379"/>
      <c r="F292" s="380"/>
      <c r="G292" s="380"/>
      <c r="H292" s="380"/>
      <c r="I292" s="380"/>
      <c r="J292" s="380"/>
      <c r="K292" s="380"/>
    </row>
    <row r="293" s="376" customFormat="1" spans="1:11">
      <c r="A293"/>
      <c r="B293" s="63"/>
      <c r="C293" s="379"/>
      <c r="D293" s="379"/>
      <c r="E293" s="379"/>
      <c r="F293" s="380"/>
      <c r="G293" s="380"/>
      <c r="H293" s="380"/>
      <c r="I293" s="380"/>
      <c r="J293" s="380"/>
      <c r="K293" s="380"/>
    </row>
    <row r="294" s="376" customFormat="1" spans="1:11">
      <c r="A294"/>
      <c r="B294" s="63"/>
      <c r="C294" s="379"/>
      <c r="D294" s="379"/>
      <c r="E294" s="379"/>
      <c r="F294" s="380"/>
      <c r="G294" s="380"/>
      <c r="H294" s="380"/>
      <c r="I294" s="380"/>
      <c r="J294" s="380"/>
      <c r="K294" s="380"/>
    </row>
    <row r="295" s="376" customFormat="1" spans="1:11">
      <c r="A295"/>
      <c r="B295" s="63"/>
      <c r="C295" s="379"/>
      <c r="D295" s="379"/>
      <c r="E295" s="379"/>
      <c r="F295" s="380"/>
      <c r="G295" s="380"/>
      <c r="H295" s="380"/>
      <c r="I295" s="380"/>
      <c r="J295" s="380"/>
      <c r="K295" s="380"/>
    </row>
    <row r="296" s="376" customFormat="1" spans="1:11">
      <c r="A296"/>
      <c r="B296" s="63"/>
      <c r="C296" s="379"/>
      <c r="D296" s="379"/>
      <c r="E296" s="379"/>
      <c r="F296" s="380"/>
      <c r="G296" s="380"/>
      <c r="H296" s="380"/>
      <c r="I296" s="380"/>
      <c r="J296" s="380"/>
      <c r="K296" s="380"/>
    </row>
    <row r="297" s="376" customFormat="1" spans="1:11">
      <c r="A297"/>
      <c r="B297" s="63"/>
      <c r="C297" s="379"/>
      <c r="D297" s="379"/>
      <c r="E297" s="379"/>
      <c r="F297" s="380"/>
      <c r="G297" s="380"/>
      <c r="H297" s="380"/>
      <c r="I297" s="380"/>
      <c r="J297" s="380"/>
      <c r="K297" s="380"/>
    </row>
    <row r="298" s="376" customFormat="1" spans="1:11">
      <c r="A298"/>
      <c r="B298" s="63"/>
      <c r="C298" s="379"/>
      <c r="D298" s="379"/>
      <c r="E298" s="379"/>
      <c r="F298" s="380"/>
      <c r="G298" s="380"/>
      <c r="H298" s="380"/>
      <c r="I298" s="380"/>
      <c r="J298" s="380"/>
      <c r="K298" s="380"/>
    </row>
    <row r="299" s="376" customFormat="1" spans="1:11">
      <c r="A299"/>
      <c r="B299" s="63"/>
      <c r="C299" s="379"/>
      <c r="D299" s="379"/>
      <c r="E299" s="379"/>
      <c r="F299" s="380"/>
      <c r="G299" s="380"/>
      <c r="H299" s="380"/>
      <c r="I299" s="380"/>
      <c r="J299" s="380"/>
      <c r="K299" s="380"/>
    </row>
    <row r="300" s="376" customFormat="1" spans="1:11">
      <c r="A300"/>
      <c r="B300" s="63"/>
      <c r="C300" s="379"/>
      <c r="D300" s="379"/>
      <c r="E300" s="379"/>
      <c r="F300" s="380"/>
      <c r="G300" s="380"/>
      <c r="H300" s="380"/>
      <c r="I300" s="380"/>
      <c r="J300" s="380"/>
      <c r="K300" s="380"/>
    </row>
    <row r="301" s="376" customFormat="1" spans="1:11">
      <c r="A301"/>
      <c r="B301" s="63"/>
      <c r="C301" s="379"/>
      <c r="D301" s="379"/>
      <c r="E301" s="379"/>
      <c r="F301" s="380"/>
      <c r="G301" s="380"/>
      <c r="H301" s="380"/>
      <c r="I301" s="380"/>
      <c r="J301" s="380"/>
      <c r="K301" s="380"/>
    </row>
    <row r="302" s="376" customFormat="1" spans="1:11">
      <c r="A302"/>
      <c r="B302" s="63"/>
      <c r="C302" s="379"/>
      <c r="D302" s="379"/>
      <c r="E302" s="379"/>
      <c r="F302" s="380"/>
      <c r="G302" s="380"/>
      <c r="H302" s="380"/>
      <c r="I302" s="380"/>
      <c r="J302" s="380"/>
      <c r="K302" s="380"/>
    </row>
    <row r="303" s="376" customFormat="1" spans="1:11">
      <c r="A303"/>
      <c r="B303" s="63"/>
      <c r="C303" s="379"/>
      <c r="D303" s="379"/>
      <c r="E303" s="379"/>
      <c r="F303" s="380"/>
      <c r="G303" s="380"/>
      <c r="H303" s="380"/>
      <c r="I303" s="380"/>
      <c r="J303" s="380"/>
      <c r="K303" s="380"/>
    </row>
    <row r="304" s="376" customFormat="1" spans="1:11">
      <c r="A304"/>
      <c r="B304" s="63"/>
      <c r="C304" s="379"/>
      <c r="D304" s="379"/>
      <c r="E304" s="379"/>
      <c r="F304" s="380"/>
      <c r="G304" s="380"/>
      <c r="H304" s="380"/>
      <c r="I304" s="380"/>
      <c r="J304" s="380"/>
      <c r="K304" s="380"/>
    </row>
    <row r="305" s="376" customFormat="1" spans="1:11">
      <c r="A305"/>
      <c r="B305" s="63"/>
      <c r="C305" s="379"/>
      <c r="D305" s="379"/>
      <c r="E305" s="379"/>
      <c r="F305" s="380"/>
      <c r="G305" s="380"/>
      <c r="H305" s="380"/>
      <c r="I305" s="380"/>
      <c r="J305" s="380"/>
      <c r="K305" s="380"/>
    </row>
    <row r="306" s="376" customFormat="1" spans="1:11">
      <c r="A306"/>
      <c r="B306" s="63"/>
      <c r="C306" s="379"/>
      <c r="D306" s="379"/>
      <c r="E306" s="379"/>
      <c r="F306" s="380"/>
      <c r="G306" s="380"/>
      <c r="H306" s="380"/>
      <c r="I306" s="380"/>
      <c r="J306" s="380"/>
      <c r="K306" s="380"/>
    </row>
    <row r="307" s="376" customFormat="1" spans="1:11">
      <c r="A307"/>
      <c r="B307" s="63"/>
      <c r="C307" s="379"/>
      <c r="D307" s="379"/>
      <c r="E307" s="379"/>
      <c r="F307" s="380"/>
      <c r="G307" s="380"/>
      <c r="H307" s="380"/>
      <c r="I307" s="380"/>
      <c r="J307" s="380"/>
      <c r="K307" s="380"/>
    </row>
    <row r="308" s="376" customFormat="1" spans="1:11">
      <c r="A308"/>
      <c r="B308" s="63"/>
      <c r="C308" s="379"/>
      <c r="D308" s="379"/>
      <c r="E308" s="379"/>
      <c r="F308" s="380"/>
      <c r="G308" s="380"/>
      <c r="H308" s="380"/>
      <c r="I308" s="380"/>
      <c r="J308" s="380"/>
      <c r="K308" s="380"/>
    </row>
    <row r="309" s="376" customFormat="1" spans="1:11">
      <c r="A309"/>
      <c r="B309" s="63"/>
      <c r="C309" s="379"/>
      <c r="D309" s="379"/>
      <c r="E309" s="379"/>
      <c r="F309" s="380"/>
      <c r="G309" s="380"/>
      <c r="H309" s="380"/>
      <c r="I309" s="380"/>
      <c r="J309" s="380"/>
      <c r="K309" s="380"/>
    </row>
  </sheetData>
  <autoFilter ref="A1:K309">
    <extLst/>
  </autoFilter>
  <mergeCells count="10">
    <mergeCell ref="A1:K1"/>
    <mergeCell ref="C3:E3"/>
    <mergeCell ref="F3:H3"/>
    <mergeCell ref="I3:K3"/>
    <mergeCell ref="A5:B5"/>
    <mergeCell ref="A6:B6"/>
    <mergeCell ref="A23:B23"/>
    <mergeCell ref="A90:K90"/>
    <mergeCell ref="A3:A4"/>
    <mergeCell ref="B3:B4"/>
  </mergeCells>
  <printOptions horizontalCentered="1"/>
  <pageMargins left="0.393055555555556" right="0.393055555555556" top="0.590277777777778" bottom="0.393055555555556" header="0.393055555555556" footer="0.196527777777778"/>
  <pageSetup paperSize="9" scale="96" firstPageNumber="27" fitToHeight="0" orientation="landscape" useFirstPageNumber="1" horizontalDpi="600"/>
  <headerFooter>
    <oddHeader>&amp;L&amp;"黑体"&amp;12表三：</oddHeader>
    <oddFooter>&amp;C&amp;"黑体"&amp;10第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9"/>
  <sheetViews>
    <sheetView workbookViewId="0">
      <selection activeCell="R10" sqref="R10"/>
    </sheetView>
  </sheetViews>
  <sheetFormatPr defaultColWidth="9" defaultRowHeight="14.25"/>
  <cols>
    <col min="1" max="1" width="28.625" style="354" customWidth="1"/>
    <col min="2" max="4" width="9.625" style="356" customWidth="1"/>
    <col min="5" max="7" width="9.625" style="357" customWidth="1"/>
    <col min="8" max="8" width="28.625" style="354" customWidth="1"/>
    <col min="9" max="14" width="9.625" style="354" customWidth="1"/>
    <col min="15" max="15" width="4.625" style="354" customWidth="1"/>
    <col min="16" max="16363" width="9" style="354"/>
  </cols>
  <sheetData>
    <row r="1" s="354" customFormat="1" ht="32" customHeight="1" spans="1:14">
      <c r="A1" s="358" t="s">
        <v>896</v>
      </c>
      <c r="B1" s="358"/>
      <c r="C1" s="358"/>
      <c r="D1" s="358"/>
      <c r="E1" s="358"/>
      <c r="F1" s="358"/>
      <c r="G1" s="358"/>
      <c r="H1" s="358"/>
      <c r="I1" s="358"/>
      <c r="J1" s="358"/>
      <c r="K1" s="358"/>
      <c r="L1" s="358"/>
      <c r="M1" s="358"/>
      <c r="N1" s="358"/>
    </row>
    <row r="2" s="354" customFormat="1" ht="16" customHeight="1" spans="1:14">
      <c r="A2" s="359"/>
      <c r="B2" s="356"/>
      <c r="C2" s="356"/>
      <c r="D2" s="356"/>
      <c r="E2" s="357"/>
      <c r="F2" s="357"/>
      <c r="G2" s="357"/>
      <c r="H2" s="360"/>
      <c r="N2" s="360" t="s">
        <v>1</v>
      </c>
    </row>
    <row r="3" s="354" customFormat="1" ht="24" customHeight="1" spans="1:14">
      <c r="A3" s="242" t="s">
        <v>2</v>
      </c>
      <c r="B3" s="242" t="s">
        <v>4</v>
      </c>
      <c r="C3" s="242"/>
      <c r="D3" s="242"/>
      <c r="E3" s="361" t="s">
        <v>5</v>
      </c>
      <c r="F3" s="361"/>
      <c r="G3" s="361"/>
      <c r="H3" s="242" t="s">
        <v>897</v>
      </c>
      <c r="I3" s="242" t="s">
        <v>4</v>
      </c>
      <c r="J3" s="242"/>
      <c r="K3" s="242"/>
      <c r="L3" s="361" t="s">
        <v>5</v>
      </c>
      <c r="M3" s="361"/>
      <c r="N3" s="361"/>
    </row>
    <row r="4" s="354" customFormat="1" ht="24" customHeight="1" spans="1:14">
      <c r="A4" s="242"/>
      <c r="B4" s="294" t="s">
        <v>6</v>
      </c>
      <c r="C4" s="242" t="s">
        <v>7</v>
      </c>
      <c r="D4" s="242" t="s">
        <v>8</v>
      </c>
      <c r="E4" s="362" t="s">
        <v>6</v>
      </c>
      <c r="F4" s="361" t="s">
        <v>7</v>
      </c>
      <c r="G4" s="361" t="s">
        <v>8</v>
      </c>
      <c r="H4" s="242"/>
      <c r="I4" s="294" t="s">
        <v>6</v>
      </c>
      <c r="J4" s="242" t="s">
        <v>7</v>
      </c>
      <c r="K4" s="242" t="s">
        <v>8</v>
      </c>
      <c r="L4" s="362" t="s">
        <v>6</v>
      </c>
      <c r="M4" s="361" t="s">
        <v>7</v>
      </c>
      <c r="N4" s="361" t="s">
        <v>8</v>
      </c>
    </row>
    <row r="5" s="354" customFormat="1" ht="24" customHeight="1" spans="1:14">
      <c r="A5" s="297" t="s">
        <v>898</v>
      </c>
      <c r="B5" s="348">
        <f>'01收入调整'!E6</f>
        <v>108700</v>
      </c>
      <c r="C5" s="348">
        <f>'01收入调整'!F6</f>
        <v>89300</v>
      </c>
      <c r="D5" s="348">
        <f>'01收入调整'!G6</f>
        <v>19400</v>
      </c>
      <c r="E5" s="348">
        <f>'01收入调整'!H6</f>
        <v>102759</v>
      </c>
      <c r="F5" s="348">
        <f>'01收入调整'!I6</f>
        <v>86019</v>
      </c>
      <c r="G5" s="348">
        <f>'01收入调整'!J6</f>
        <v>16740</v>
      </c>
      <c r="H5" s="150" t="s">
        <v>899</v>
      </c>
      <c r="I5" s="348">
        <f>'02支出调整功能分类'!F5</f>
        <v>206007.917387</v>
      </c>
      <c r="J5" s="348">
        <f>'02支出调整功能分类'!G5</f>
        <v>177229.183693</v>
      </c>
      <c r="K5" s="348">
        <f>'02支出调整功能分类'!H5</f>
        <v>28778.733694</v>
      </c>
      <c r="L5" s="348">
        <f>INT('02支出调整功能分类'!I5+0.5)</f>
        <v>227466</v>
      </c>
      <c r="M5" s="348">
        <f>INT('02支出调整功能分类'!J5+0.5)</f>
        <v>202754</v>
      </c>
      <c r="N5" s="348">
        <f>INT('02支出调整功能分类'!K5+0.5)+1</f>
        <v>24712</v>
      </c>
    </row>
    <row r="6" s="354" customFormat="1" ht="24" customHeight="1" spans="1:14">
      <c r="A6" s="363" t="s">
        <v>900</v>
      </c>
      <c r="B6" s="348">
        <f t="shared" ref="B6:J6" si="0">SUM(B7,B18,B21,B25,B26)</f>
        <v>152289</v>
      </c>
      <c r="C6" s="348">
        <f t="shared" si="0"/>
        <v>142838</v>
      </c>
      <c r="D6" s="348">
        <f t="shared" si="0"/>
        <v>9451</v>
      </c>
      <c r="E6" s="348">
        <f t="shared" si="0"/>
        <v>172457</v>
      </c>
      <c r="F6" s="348">
        <f t="shared" si="0"/>
        <v>156857</v>
      </c>
      <c r="G6" s="348">
        <f t="shared" si="0"/>
        <v>15600</v>
      </c>
      <c r="H6" s="297" t="s">
        <v>901</v>
      </c>
      <c r="I6" s="348">
        <f t="shared" ref="I6:I8" si="1">J6+K6</f>
        <v>186064.917387</v>
      </c>
      <c r="J6" s="371">
        <f t="shared" ref="J6:N6" si="2">J5-J7-J8</f>
        <v>157286.183693</v>
      </c>
      <c r="K6" s="371">
        <f t="shared" si="2"/>
        <v>28778.733694</v>
      </c>
      <c r="L6" s="348">
        <v>167178.860231</v>
      </c>
      <c r="M6" s="371">
        <v>149081.210231</v>
      </c>
      <c r="N6" s="371">
        <v>18097.65</v>
      </c>
    </row>
    <row r="7" s="354" customFormat="1" ht="24" customHeight="1" spans="1:14">
      <c r="A7" s="364" t="s">
        <v>902</v>
      </c>
      <c r="B7" s="348">
        <f t="shared" ref="B7:G7" si="3">SUM(B8,B11,B17)</f>
        <v>69936</v>
      </c>
      <c r="C7" s="348">
        <f t="shared" si="3"/>
        <v>63964</v>
      </c>
      <c r="D7" s="348">
        <f t="shared" si="3"/>
        <v>5972</v>
      </c>
      <c r="E7" s="348">
        <f t="shared" si="3"/>
        <v>95175</v>
      </c>
      <c r="F7" s="348">
        <f t="shared" si="3"/>
        <v>86579</v>
      </c>
      <c r="G7" s="348">
        <f t="shared" si="3"/>
        <v>8596</v>
      </c>
      <c r="H7" s="297" t="s">
        <v>903</v>
      </c>
      <c r="I7" s="348">
        <f t="shared" si="1"/>
        <v>19943</v>
      </c>
      <c r="J7" s="371">
        <v>19943</v>
      </c>
      <c r="K7" s="371"/>
      <c r="L7" s="348">
        <v>52972.139769</v>
      </c>
      <c r="M7" s="371">
        <v>49872.789769</v>
      </c>
      <c r="N7" s="371">
        <v>3099.35</v>
      </c>
    </row>
    <row r="8" s="354" customFormat="1" ht="24" customHeight="1" spans="1:14">
      <c r="A8" s="364" t="s">
        <v>904</v>
      </c>
      <c r="B8" s="348">
        <f t="shared" ref="B8:G8" si="4">SUM(B9,B10)</f>
        <v>15504</v>
      </c>
      <c r="C8" s="348">
        <f t="shared" si="4"/>
        <v>10032</v>
      </c>
      <c r="D8" s="348">
        <f t="shared" si="4"/>
        <v>5472</v>
      </c>
      <c r="E8" s="348">
        <f t="shared" si="4"/>
        <v>15092</v>
      </c>
      <c r="F8" s="348">
        <f t="shared" si="4"/>
        <v>9755</v>
      </c>
      <c r="G8" s="348">
        <f t="shared" si="4"/>
        <v>5337</v>
      </c>
      <c r="H8" s="297" t="s">
        <v>905</v>
      </c>
      <c r="I8" s="348">
        <f t="shared" si="1"/>
        <v>0</v>
      </c>
      <c r="J8" s="371"/>
      <c r="K8" s="371"/>
      <c r="L8" s="348">
        <v>7315</v>
      </c>
      <c r="M8" s="371">
        <v>3800</v>
      </c>
      <c r="N8" s="371">
        <v>3515</v>
      </c>
    </row>
    <row r="9" s="354" customFormat="1" ht="24" customHeight="1" spans="1:14">
      <c r="A9" s="364" t="s">
        <v>906</v>
      </c>
      <c r="B9" s="348">
        <f>SUM(C9:D9)</f>
        <v>4990</v>
      </c>
      <c r="C9" s="365">
        <v>5571</v>
      </c>
      <c r="D9" s="365">
        <v>-581</v>
      </c>
      <c r="E9" s="348">
        <f>SUM(F9:G9)</f>
        <v>4990</v>
      </c>
      <c r="F9" s="366">
        <v>5571</v>
      </c>
      <c r="G9" s="366">
        <v>-581</v>
      </c>
      <c r="H9" s="363" t="s">
        <v>907</v>
      </c>
      <c r="I9" s="348">
        <f t="shared" ref="I9:I27" si="5">J9+K9</f>
        <v>54981</v>
      </c>
      <c r="J9" s="348">
        <f t="shared" ref="J9:N9" si="6">SUM(J10,J21,J24,J25,J26)</f>
        <v>54909</v>
      </c>
      <c r="K9" s="348">
        <f t="shared" si="6"/>
        <v>72</v>
      </c>
      <c r="L9" s="348">
        <f t="shared" ref="L9:L27" si="7">M9+N9</f>
        <v>47750</v>
      </c>
      <c r="M9" s="348">
        <f t="shared" si="6"/>
        <v>40122</v>
      </c>
      <c r="N9" s="348">
        <f t="shared" si="6"/>
        <v>7628</v>
      </c>
    </row>
    <row r="10" s="354" customFormat="1" ht="24" customHeight="1" spans="1:14">
      <c r="A10" s="364" t="s">
        <v>908</v>
      </c>
      <c r="B10" s="348">
        <f t="shared" ref="B10:B17" si="8">SUM(C10:D10)</f>
        <v>10514</v>
      </c>
      <c r="C10" s="365">
        <v>4461</v>
      </c>
      <c r="D10" s="365">
        <v>6053</v>
      </c>
      <c r="E10" s="348">
        <f t="shared" ref="E10:E17" si="9">SUM(F10:G10)</f>
        <v>10102</v>
      </c>
      <c r="F10" s="365">
        <v>4184</v>
      </c>
      <c r="G10" s="365">
        <v>5918</v>
      </c>
      <c r="H10" s="367" t="s">
        <v>909</v>
      </c>
      <c r="I10" s="348">
        <f t="shared" si="5"/>
        <v>39781</v>
      </c>
      <c r="J10" s="348">
        <f t="shared" ref="J10:N10" si="10">SUM(J11,J17,J18)</f>
        <v>43188</v>
      </c>
      <c r="K10" s="348">
        <f t="shared" si="10"/>
        <v>-3407</v>
      </c>
      <c r="L10" s="348">
        <f t="shared" si="7"/>
        <v>32550</v>
      </c>
      <c r="M10" s="348">
        <f t="shared" si="10"/>
        <v>28401</v>
      </c>
      <c r="N10" s="348">
        <f t="shared" si="10"/>
        <v>4149</v>
      </c>
    </row>
    <row r="11" s="354" customFormat="1" ht="24" customHeight="1" spans="1:14">
      <c r="A11" s="364" t="s">
        <v>910</v>
      </c>
      <c r="B11" s="348">
        <f t="shared" ref="B11:G11" si="11">SUM(B12:B16)</f>
        <v>54432</v>
      </c>
      <c r="C11" s="348">
        <f t="shared" si="11"/>
        <v>53932</v>
      </c>
      <c r="D11" s="348">
        <f t="shared" si="11"/>
        <v>500</v>
      </c>
      <c r="E11" s="348">
        <f t="shared" si="11"/>
        <v>80083</v>
      </c>
      <c r="F11" s="348">
        <f t="shared" si="11"/>
        <v>76824</v>
      </c>
      <c r="G11" s="348">
        <f t="shared" si="11"/>
        <v>3259</v>
      </c>
      <c r="H11" s="367" t="s">
        <v>911</v>
      </c>
      <c r="I11" s="348">
        <f t="shared" si="5"/>
        <v>36041</v>
      </c>
      <c r="J11" s="348">
        <f t="shared" ref="J11:N11" si="12">SUM(J12:J16)</f>
        <v>26080</v>
      </c>
      <c r="K11" s="348">
        <f t="shared" si="12"/>
        <v>9961</v>
      </c>
      <c r="L11" s="348">
        <f t="shared" si="7"/>
        <v>28810</v>
      </c>
      <c r="M11" s="348">
        <f>SUM(M12:M16)</f>
        <v>23438</v>
      </c>
      <c r="N11" s="348">
        <f>SUM(N12:N16)</f>
        <v>5372</v>
      </c>
    </row>
    <row r="12" s="354" customFormat="1" ht="24" customHeight="1" spans="1:14">
      <c r="A12" s="364" t="s">
        <v>912</v>
      </c>
      <c r="B12" s="348">
        <f t="shared" si="8"/>
        <v>18000</v>
      </c>
      <c r="C12" s="348">
        <v>18000</v>
      </c>
      <c r="D12" s="348">
        <v>0</v>
      </c>
      <c r="E12" s="348">
        <f t="shared" si="9"/>
        <v>13657</v>
      </c>
      <c r="F12" s="365">
        <v>13657</v>
      </c>
      <c r="G12" s="348">
        <v>0</v>
      </c>
      <c r="H12" s="368" t="s">
        <v>913</v>
      </c>
      <c r="I12" s="348">
        <f t="shared" si="5"/>
        <v>225</v>
      </c>
      <c r="J12" s="371">
        <v>-198</v>
      </c>
      <c r="K12" s="371">
        <v>423</v>
      </c>
      <c r="L12" s="348">
        <v>225</v>
      </c>
      <c r="M12" s="369">
        <v>-198</v>
      </c>
      <c r="N12" s="369">
        <v>423</v>
      </c>
    </row>
    <row r="13" s="354" customFormat="1" ht="24" customHeight="1" spans="1:14">
      <c r="A13" s="364" t="s">
        <v>914</v>
      </c>
      <c r="B13" s="348">
        <f t="shared" si="8"/>
        <v>0</v>
      </c>
      <c r="C13" s="348">
        <v>0</v>
      </c>
      <c r="D13" s="348">
        <v>0</v>
      </c>
      <c r="E13" s="348">
        <f t="shared" si="9"/>
        <v>0</v>
      </c>
      <c r="F13" s="348">
        <v>0</v>
      </c>
      <c r="G13" s="348">
        <v>0</v>
      </c>
      <c r="H13" s="368" t="s">
        <v>915</v>
      </c>
      <c r="I13" s="348">
        <f t="shared" si="5"/>
        <v>3394</v>
      </c>
      <c r="J13" s="348">
        <v>0</v>
      </c>
      <c r="K13" s="348">
        <v>3394</v>
      </c>
      <c r="L13" s="348">
        <v>1516</v>
      </c>
      <c r="M13" s="348">
        <v>0</v>
      </c>
      <c r="N13" s="348">
        <v>1516</v>
      </c>
    </row>
    <row r="14" s="354" customFormat="1" ht="24" customHeight="1" spans="1:14">
      <c r="A14" s="364" t="s">
        <v>916</v>
      </c>
      <c r="B14" s="348">
        <f t="shared" si="8"/>
        <v>14800</v>
      </c>
      <c r="C14" s="348">
        <v>14300</v>
      </c>
      <c r="D14" s="348">
        <v>500</v>
      </c>
      <c r="E14" s="348">
        <f t="shared" si="9"/>
        <v>13291</v>
      </c>
      <c r="F14" s="348">
        <f>'01收入调整'!I22</f>
        <v>13131</v>
      </c>
      <c r="G14" s="348">
        <f>'01收入调整'!J22</f>
        <v>160</v>
      </c>
      <c r="H14" s="368" t="s">
        <v>917</v>
      </c>
      <c r="I14" s="348">
        <f t="shared" si="5"/>
        <v>645</v>
      </c>
      <c r="J14" s="348">
        <v>0</v>
      </c>
      <c r="K14" s="371">
        <f>INT(342+('01收入调整'!G13-342)*0.4+0.5)</f>
        <v>645</v>
      </c>
      <c r="L14" s="348">
        <v>465</v>
      </c>
      <c r="M14" s="348">
        <v>0</v>
      </c>
      <c r="N14" s="348">
        <v>465</v>
      </c>
    </row>
    <row r="15" s="354" customFormat="1" ht="24" customHeight="1" spans="1:14">
      <c r="A15" s="364" t="s">
        <v>918</v>
      </c>
      <c r="B15" s="348">
        <f t="shared" si="8"/>
        <v>0</v>
      </c>
      <c r="C15" s="348">
        <v>0</v>
      </c>
      <c r="D15" s="348">
        <v>0</v>
      </c>
      <c r="E15" s="348">
        <f t="shared" si="9"/>
        <v>11426</v>
      </c>
      <c r="F15" s="348">
        <v>9196</v>
      </c>
      <c r="G15" s="348">
        <v>2230</v>
      </c>
      <c r="H15" s="368" t="s">
        <v>919</v>
      </c>
      <c r="I15" s="348">
        <f t="shared" si="5"/>
        <v>2134</v>
      </c>
      <c r="J15" s="371">
        <f>INT(235+('01收入调整'!F26+1083-235)*0.5+0.5)</f>
        <v>1809</v>
      </c>
      <c r="K15" s="371">
        <f>INT(149+('01收入调整'!G26-149)*0.5+0.5)</f>
        <v>325</v>
      </c>
      <c r="L15" s="348">
        <v>2154</v>
      </c>
      <c r="M15" s="348">
        <v>1909</v>
      </c>
      <c r="N15" s="348">
        <v>245</v>
      </c>
    </row>
    <row r="16" s="354" customFormat="1" ht="24" customHeight="1" spans="1:14">
      <c r="A16" s="364" t="s">
        <v>920</v>
      </c>
      <c r="B16" s="348">
        <f t="shared" si="8"/>
        <v>21632</v>
      </c>
      <c r="C16" s="348">
        <v>21632</v>
      </c>
      <c r="D16" s="348">
        <v>0</v>
      </c>
      <c r="E16" s="348">
        <f t="shared" si="9"/>
        <v>41709</v>
      </c>
      <c r="F16" s="348">
        <v>40840</v>
      </c>
      <c r="G16" s="348">
        <v>869</v>
      </c>
      <c r="H16" s="368" t="s">
        <v>921</v>
      </c>
      <c r="I16" s="348">
        <f t="shared" si="5"/>
        <v>29643</v>
      </c>
      <c r="J16" s="371">
        <v>24469</v>
      </c>
      <c r="K16" s="371">
        <v>5174</v>
      </c>
      <c r="L16" s="348">
        <v>24450</v>
      </c>
      <c r="M16" s="348">
        <v>21727</v>
      </c>
      <c r="N16" s="348">
        <v>2723</v>
      </c>
    </row>
    <row r="17" s="354" customFormat="1" ht="24" customHeight="1" spans="1:14">
      <c r="A17" s="364" t="s">
        <v>922</v>
      </c>
      <c r="B17" s="348">
        <f t="shared" si="8"/>
        <v>0</v>
      </c>
      <c r="C17" s="348">
        <v>0</v>
      </c>
      <c r="D17" s="348">
        <v>0</v>
      </c>
      <c r="E17" s="348">
        <f t="shared" si="9"/>
        <v>0</v>
      </c>
      <c r="F17" s="348">
        <v>0</v>
      </c>
      <c r="G17" s="348">
        <v>0</v>
      </c>
      <c r="H17" s="367" t="s">
        <v>923</v>
      </c>
      <c r="I17" s="348">
        <f t="shared" si="5"/>
        <v>3740</v>
      </c>
      <c r="J17" s="375">
        <v>2245</v>
      </c>
      <c r="K17" s="375">
        <v>1495</v>
      </c>
      <c r="L17" s="348">
        <f t="shared" si="7"/>
        <v>3740</v>
      </c>
      <c r="M17" s="369">
        <v>2245</v>
      </c>
      <c r="N17" s="369">
        <v>1495</v>
      </c>
    </row>
    <row r="18" s="354" customFormat="1" ht="24" customHeight="1" spans="1:14">
      <c r="A18" s="364" t="s">
        <v>924</v>
      </c>
      <c r="B18" s="348">
        <f t="shared" ref="B18:G18" si="13">SUM(B19:B20)</f>
        <v>0</v>
      </c>
      <c r="C18" s="348">
        <f t="shared" si="13"/>
        <v>0</v>
      </c>
      <c r="D18" s="348">
        <f t="shared" si="13"/>
        <v>0</v>
      </c>
      <c r="E18" s="348">
        <f t="shared" si="13"/>
        <v>14190</v>
      </c>
      <c r="F18" s="348">
        <f t="shared" si="13"/>
        <v>14180</v>
      </c>
      <c r="G18" s="348">
        <f t="shared" si="13"/>
        <v>10</v>
      </c>
      <c r="H18" s="367" t="s">
        <v>925</v>
      </c>
      <c r="I18" s="348">
        <f t="shared" si="5"/>
        <v>0</v>
      </c>
      <c r="J18" s="348">
        <f t="shared" ref="J18:N18" si="14">SUM(J19:J19)</f>
        <v>14863</v>
      </c>
      <c r="K18" s="348">
        <f t="shared" si="14"/>
        <v>-14863</v>
      </c>
      <c r="L18" s="348">
        <f t="shared" si="7"/>
        <v>0</v>
      </c>
      <c r="M18" s="348">
        <f t="shared" si="14"/>
        <v>2718</v>
      </c>
      <c r="N18" s="348">
        <f t="shared" si="14"/>
        <v>-2718</v>
      </c>
    </row>
    <row r="19" s="354" customFormat="1" ht="24" customHeight="1" spans="1:14">
      <c r="A19" s="364" t="s">
        <v>926</v>
      </c>
      <c r="B19" s="348">
        <f t="shared" ref="B19:B26" si="15">SUM(C19:D19)</f>
        <v>0</v>
      </c>
      <c r="C19" s="369">
        <v>0</v>
      </c>
      <c r="D19" s="348">
        <v>0</v>
      </c>
      <c r="E19" s="348">
        <f t="shared" ref="E19:E26" si="16">SUM(F19:G19)</f>
        <v>14190</v>
      </c>
      <c r="F19" s="369">
        <v>14180</v>
      </c>
      <c r="G19" s="369">
        <v>10</v>
      </c>
      <c r="H19" s="370" t="s">
        <v>927</v>
      </c>
      <c r="I19" s="348">
        <f t="shared" si="5"/>
        <v>0</v>
      </c>
      <c r="J19" s="348">
        <v>14863</v>
      </c>
      <c r="K19" s="348">
        <v>-14863</v>
      </c>
      <c r="L19" s="348">
        <f t="shared" si="7"/>
        <v>0</v>
      </c>
      <c r="M19" s="348">
        <v>2718</v>
      </c>
      <c r="N19" s="348">
        <v>-2718</v>
      </c>
    </row>
    <row r="20" s="354" customFormat="1" ht="24" customHeight="1" spans="1:14">
      <c r="A20" s="364" t="s">
        <v>928</v>
      </c>
      <c r="B20" s="348">
        <f t="shared" si="15"/>
        <v>0</v>
      </c>
      <c r="C20" s="348">
        <v>0</v>
      </c>
      <c r="D20" s="348">
        <v>0</v>
      </c>
      <c r="E20" s="348">
        <f t="shared" si="16"/>
        <v>0</v>
      </c>
      <c r="F20" s="348">
        <v>0</v>
      </c>
      <c r="G20" s="348">
        <v>0</v>
      </c>
      <c r="H20" s="367"/>
      <c r="I20" s="348"/>
      <c r="J20" s="348"/>
      <c r="K20" s="348"/>
      <c r="L20" s="348"/>
      <c r="M20" s="348"/>
      <c r="N20" s="348"/>
    </row>
    <row r="21" s="354" customFormat="1" ht="24" customHeight="1" spans="1:14">
      <c r="A21" s="364" t="s">
        <v>929</v>
      </c>
      <c r="B21" s="348">
        <f t="shared" ref="B21:G21" si="17">SUM(B22:B24)</f>
        <v>67153</v>
      </c>
      <c r="C21" s="348">
        <f t="shared" si="17"/>
        <v>67153</v>
      </c>
      <c r="D21" s="348">
        <f t="shared" si="17"/>
        <v>0</v>
      </c>
      <c r="E21" s="348">
        <f t="shared" si="17"/>
        <v>40577</v>
      </c>
      <c r="F21" s="348">
        <f t="shared" si="17"/>
        <v>40577</v>
      </c>
      <c r="G21" s="348">
        <f t="shared" si="17"/>
        <v>0</v>
      </c>
      <c r="H21" s="367" t="s">
        <v>930</v>
      </c>
      <c r="I21" s="348">
        <f t="shared" si="5"/>
        <v>0</v>
      </c>
      <c r="J21" s="348">
        <f t="shared" ref="J21:N21" si="18">SUM(J22:J23)</f>
        <v>0</v>
      </c>
      <c r="K21" s="348">
        <f t="shared" si="18"/>
        <v>0</v>
      </c>
      <c r="L21" s="348">
        <f t="shared" si="7"/>
        <v>0</v>
      </c>
      <c r="M21" s="348">
        <f t="shared" si="18"/>
        <v>0</v>
      </c>
      <c r="N21" s="348">
        <f t="shared" si="18"/>
        <v>0</v>
      </c>
    </row>
    <row r="22" s="354" customFormat="1" ht="24" customHeight="1" spans="1:14">
      <c r="A22" s="364" t="s">
        <v>931</v>
      </c>
      <c r="B22" s="348">
        <f t="shared" si="15"/>
        <v>60000</v>
      </c>
      <c r="C22" s="369">
        <v>60000</v>
      </c>
      <c r="D22" s="348">
        <v>0</v>
      </c>
      <c r="E22" s="348">
        <f t="shared" si="16"/>
        <v>10000</v>
      </c>
      <c r="F22" s="348">
        <v>10000</v>
      </c>
      <c r="G22" s="348">
        <v>0</v>
      </c>
      <c r="H22" s="367" t="s">
        <v>932</v>
      </c>
      <c r="I22" s="348">
        <f t="shared" si="5"/>
        <v>0</v>
      </c>
      <c r="J22" s="348">
        <v>0</v>
      </c>
      <c r="K22" s="348">
        <v>0</v>
      </c>
      <c r="L22" s="348">
        <f t="shared" si="7"/>
        <v>0</v>
      </c>
      <c r="M22" s="348">
        <v>0</v>
      </c>
      <c r="N22" s="348">
        <v>0</v>
      </c>
    </row>
    <row r="23" s="354" customFormat="1" ht="24" customHeight="1" spans="1:14">
      <c r="A23" s="364" t="s">
        <v>933</v>
      </c>
      <c r="B23" s="348">
        <f t="shared" si="15"/>
        <v>7153</v>
      </c>
      <c r="C23" s="369">
        <v>7153</v>
      </c>
      <c r="D23" s="348">
        <v>0</v>
      </c>
      <c r="E23" s="348">
        <f t="shared" si="16"/>
        <v>1792</v>
      </c>
      <c r="F23" s="348">
        <v>1792</v>
      </c>
      <c r="G23" s="348">
        <v>0</v>
      </c>
      <c r="H23" s="367" t="s">
        <v>934</v>
      </c>
      <c r="I23" s="348">
        <f t="shared" si="5"/>
        <v>0</v>
      </c>
      <c r="J23" s="348">
        <v>0</v>
      </c>
      <c r="K23" s="348">
        <v>0</v>
      </c>
      <c r="L23" s="348">
        <f t="shared" si="7"/>
        <v>0</v>
      </c>
      <c r="M23" s="348">
        <v>0</v>
      </c>
      <c r="N23" s="348">
        <v>0</v>
      </c>
    </row>
    <row r="24" s="354" customFormat="1" ht="24" customHeight="1" spans="1:14">
      <c r="A24" s="364" t="s">
        <v>935</v>
      </c>
      <c r="B24" s="348">
        <f t="shared" si="15"/>
        <v>0</v>
      </c>
      <c r="C24" s="348">
        <v>0</v>
      </c>
      <c r="D24" s="348">
        <v>0</v>
      </c>
      <c r="E24" s="348">
        <f t="shared" si="16"/>
        <v>28785</v>
      </c>
      <c r="F24" s="348">
        <v>28785</v>
      </c>
      <c r="G24" s="348">
        <v>0</v>
      </c>
      <c r="H24" s="367" t="s">
        <v>936</v>
      </c>
      <c r="I24" s="348">
        <f t="shared" si="5"/>
        <v>0</v>
      </c>
      <c r="J24" s="348">
        <v>0</v>
      </c>
      <c r="K24" s="348">
        <v>0</v>
      </c>
      <c r="L24" s="348">
        <f t="shared" si="7"/>
        <v>0</v>
      </c>
      <c r="M24" s="348">
        <v>0</v>
      </c>
      <c r="N24" s="348">
        <v>0</v>
      </c>
    </row>
    <row r="25" s="355" customFormat="1" ht="24" customHeight="1" spans="1:14">
      <c r="A25" s="364" t="s">
        <v>937</v>
      </c>
      <c r="B25" s="348">
        <f t="shared" si="15"/>
        <v>15200</v>
      </c>
      <c r="C25" s="348">
        <v>11721</v>
      </c>
      <c r="D25" s="348">
        <v>3479</v>
      </c>
      <c r="E25" s="348">
        <f t="shared" si="16"/>
        <v>22515</v>
      </c>
      <c r="F25" s="348">
        <v>15521</v>
      </c>
      <c r="G25" s="348">
        <v>6994</v>
      </c>
      <c r="H25" s="367" t="s">
        <v>938</v>
      </c>
      <c r="I25" s="348">
        <f t="shared" si="5"/>
        <v>15200</v>
      </c>
      <c r="J25" s="369">
        <v>11721</v>
      </c>
      <c r="K25" s="369">
        <v>3479</v>
      </c>
      <c r="L25" s="348">
        <f t="shared" si="7"/>
        <v>15200</v>
      </c>
      <c r="M25" s="369">
        <v>11721</v>
      </c>
      <c r="N25" s="369">
        <v>3479</v>
      </c>
    </row>
    <row r="26" s="355" customFormat="1" ht="24" customHeight="1" spans="1:14">
      <c r="A26" s="364" t="s">
        <v>939</v>
      </c>
      <c r="B26" s="348">
        <f t="shared" si="15"/>
        <v>0</v>
      </c>
      <c r="C26" s="365">
        <v>0</v>
      </c>
      <c r="D26" s="348">
        <v>0</v>
      </c>
      <c r="E26" s="348">
        <f t="shared" si="16"/>
        <v>0</v>
      </c>
      <c r="F26" s="348">
        <v>0</v>
      </c>
      <c r="G26" s="348">
        <v>0</v>
      </c>
      <c r="H26" s="367" t="s">
        <v>940</v>
      </c>
      <c r="I26" s="348">
        <f t="shared" si="5"/>
        <v>0</v>
      </c>
      <c r="J26" s="348">
        <v>0</v>
      </c>
      <c r="K26" s="348">
        <v>0</v>
      </c>
      <c r="L26" s="348">
        <f t="shared" si="7"/>
        <v>0</v>
      </c>
      <c r="M26" s="348">
        <v>0</v>
      </c>
      <c r="N26" s="348">
        <v>0</v>
      </c>
    </row>
    <row r="27" s="354" customFormat="1" ht="24" customHeight="1" spans="1:14">
      <c r="A27" s="242" t="s">
        <v>941</v>
      </c>
      <c r="B27" s="371">
        <f t="shared" ref="B27:G27" si="19">SUM(B5,B6)</f>
        <v>260989</v>
      </c>
      <c r="C27" s="371">
        <f t="shared" si="19"/>
        <v>232138</v>
      </c>
      <c r="D27" s="371">
        <f t="shared" si="19"/>
        <v>28851</v>
      </c>
      <c r="E27" s="371">
        <f t="shared" si="19"/>
        <v>275216</v>
      </c>
      <c r="F27" s="371">
        <f t="shared" si="19"/>
        <v>242876</v>
      </c>
      <c r="G27" s="371">
        <f t="shared" si="19"/>
        <v>32340</v>
      </c>
      <c r="H27" s="372" t="s">
        <v>942</v>
      </c>
      <c r="I27" s="348">
        <f t="shared" si="5"/>
        <v>260988.917387</v>
      </c>
      <c r="J27" s="371">
        <f t="shared" ref="J27:N27" si="20">J5+J9</f>
        <v>232138.183693</v>
      </c>
      <c r="K27" s="371">
        <f t="shared" si="20"/>
        <v>28850.733694</v>
      </c>
      <c r="L27" s="348">
        <f t="shared" si="7"/>
        <v>275216</v>
      </c>
      <c r="M27" s="371">
        <f t="shared" si="20"/>
        <v>242876</v>
      </c>
      <c r="N27" s="371">
        <f t="shared" si="20"/>
        <v>32340</v>
      </c>
    </row>
    <row r="28" s="354" customFormat="1" ht="18" customHeight="1"/>
    <row r="29" s="354" customFormat="1" ht="18" customHeight="1" spans="2:7">
      <c r="B29" s="373"/>
      <c r="C29" s="373"/>
      <c r="D29" s="373"/>
      <c r="E29" s="374"/>
      <c r="F29" s="374"/>
      <c r="G29" s="374"/>
    </row>
  </sheetData>
  <mergeCells count="7">
    <mergeCell ref="A1:N1"/>
    <mergeCell ref="B3:D3"/>
    <mergeCell ref="E3:G3"/>
    <mergeCell ref="I3:K3"/>
    <mergeCell ref="L3:N3"/>
    <mergeCell ref="A3:A4"/>
    <mergeCell ref="H3:H4"/>
  </mergeCells>
  <printOptions horizontalCentered="1"/>
  <pageMargins left="0.393055555555556" right="0.393055555555556" top="0.590277777777778" bottom="0.393055555555556" header="0.393055555555556" footer="0.196527777777778"/>
  <pageSetup paperSize="9" scale="80" firstPageNumber="32" orientation="landscape" useFirstPageNumber="1" horizontalDpi="600"/>
  <headerFooter>
    <oddHeader>&amp;L&amp;"黑体"&amp;12表四：</oddHeader>
    <oddFooter>&amp;C&amp;"黑体"&amp;10第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5"/>
  <sheetViews>
    <sheetView workbookViewId="0">
      <selection activeCell="J11" sqref="J11"/>
    </sheetView>
  </sheetViews>
  <sheetFormatPr defaultColWidth="19.125" defaultRowHeight="13.5" outlineLevelCol="7"/>
  <cols>
    <col min="1" max="1" width="12.625" customWidth="1"/>
    <col min="2" max="2" width="30.625" customWidth="1"/>
    <col min="3" max="7" width="12.125" customWidth="1"/>
    <col min="8" max="8" width="36.625" customWidth="1"/>
    <col min="9" max="16384" width="6.875"/>
  </cols>
  <sheetData>
    <row r="1" s="1" customFormat="1" ht="32" customHeight="1" spans="1:8">
      <c r="A1" s="5" t="s">
        <v>943</v>
      </c>
      <c r="B1" s="5"/>
      <c r="C1" s="5"/>
      <c r="D1" s="5"/>
      <c r="E1" s="5"/>
      <c r="F1" s="5"/>
      <c r="G1" s="5"/>
      <c r="H1" s="5"/>
    </row>
    <row r="2" s="2" customFormat="1" ht="18" customHeight="1" spans="1:8">
      <c r="A2" s="6"/>
      <c r="C2" s="7"/>
      <c r="D2" s="7"/>
      <c r="E2" s="7"/>
      <c r="F2" s="7"/>
      <c r="G2" s="7"/>
      <c r="H2" s="343" t="s">
        <v>1</v>
      </c>
    </row>
    <row r="3" s="3" customFormat="1" ht="26.25" customHeight="1" spans="1:8">
      <c r="A3" s="10" t="s">
        <v>742</v>
      </c>
      <c r="B3" s="10" t="s">
        <v>944</v>
      </c>
      <c r="C3" s="11" t="s">
        <v>743</v>
      </c>
      <c r="D3" s="11" t="s">
        <v>945</v>
      </c>
      <c r="E3" s="11"/>
      <c r="F3" s="11"/>
      <c r="G3" s="11" t="s">
        <v>5</v>
      </c>
      <c r="H3" s="12" t="s">
        <v>946</v>
      </c>
    </row>
    <row r="4" s="3" customFormat="1" ht="26.25" customHeight="1" spans="1:8">
      <c r="A4" s="10"/>
      <c r="B4" s="10"/>
      <c r="C4" s="11"/>
      <c r="D4" s="11" t="s">
        <v>6</v>
      </c>
      <c r="E4" s="11" t="s">
        <v>947</v>
      </c>
      <c r="F4" s="11" t="s">
        <v>948</v>
      </c>
      <c r="G4" s="11"/>
      <c r="H4" s="12"/>
    </row>
    <row r="5" s="4" customFormat="1" ht="24" customHeight="1" spans="1:8">
      <c r="A5" s="150"/>
      <c r="B5" s="13" t="s">
        <v>747</v>
      </c>
      <c r="C5" s="26">
        <f>C6+C25</f>
        <v>139783.17</v>
      </c>
      <c r="D5" s="26">
        <f>D6+D25</f>
        <v>21457.644</v>
      </c>
      <c r="E5" s="26">
        <f>E6+E25</f>
        <v>70789.93</v>
      </c>
      <c r="F5" s="26">
        <f>F6+F25</f>
        <v>-49332.286</v>
      </c>
      <c r="G5" s="26">
        <f>G6+G25</f>
        <v>161240.814</v>
      </c>
      <c r="H5" s="18"/>
    </row>
    <row r="6" s="4" customFormat="1" ht="22" customHeight="1" spans="1:8">
      <c r="A6" s="150"/>
      <c r="B6" s="13" t="s">
        <v>8</v>
      </c>
      <c r="C6" s="26">
        <f t="shared" ref="C6:G6" si="0">SUM(C7:C24)</f>
        <v>16906.46</v>
      </c>
      <c r="D6" s="26">
        <f t="shared" si="0"/>
        <v>-4067.24</v>
      </c>
      <c r="E6" s="26">
        <f t="shared" si="0"/>
        <v>8742.99</v>
      </c>
      <c r="F6" s="26">
        <f t="shared" si="0"/>
        <v>-12810.23</v>
      </c>
      <c r="G6" s="26">
        <f t="shared" si="0"/>
        <v>12839.22</v>
      </c>
      <c r="H6" s="18"/>
    </row>
    <row r="7" s="53" customFormat="1" ht="22" customHeight="1" spans="1:8">
      <c r="A7" s="21" t="s">
        <v>949</v>
      </c>
      <c r="B7" s="124" t="s">
        <v>745</v>
      </c>
      <c r="C7" s="26">
        <v>10622.93</v>
      </c>
      <c r="D7" s="26">
        <f t="shared" ref="D7:D24" si="1">E7+F7</f>
        <v>-933.86</v>
      </c>
      <c r="E7" s="26"/>
      <c r="F7" s="26">
        <f>-933.86</f>
        <v>-933.86</v>
      </c>
      <c r="G7" s="26">
        <f t="shared" ref="G7:G24" si="2">C7+D7</f>
        <v>9689.07</v>
      </c>
      <c r="H7" s="22"/>
    </row>
    <row r="8" s="2" customFormat="1" ht="22" customHeight="1" spans="1:8">
      <c r="A8" s="21" t="s">
        <v>949</v>
      </c>
      <c r="B8" s="124" t="s">
        <v>950</v>
      </c>
      <c r="C8" s="26"/>
      <c r="D8" s="26">
        <f t="shared" si="1"/>
        <v>-6417.87</v>
      </c>
      <c r="E8" s="26"/>
      <c r="F8" s="26">
        <v>-6417.87</v>
      </c>
      <c r="G8" s="26">
        <f t="shared" si="2"/>
        <v>-6417.87</v>
      </c>
      <c r="H8" s="22"/>
    </row>
    <row r="9" s="2" customFormat="1" ht="22" customHeight="1" spans="1:8">
      <c r="A9" s="21" t="s">
        <v>949</v>
      </c>
      <c r="B9" s="21" t="s">
        <v>951</v>
      </c>
      <c r="C9" s="26"/>
      <c r="D9" s="26">
        <f t="shared" si="1"/>
        <v>0</v>
      </c>
      <c r="E9" s="26">
        <v>2230</v>
      </c>
      <c r="F9" s="26">
        <v>-2230</v>
      </c>
      <c r="G9" s="26">
        <f t="shared" si="2"/>
        <v>0</v>
      </c>
      <c r="H9" s="22"/>
    </row>
    <row r="10" s="2" customFormat="1" ht="22" customHeight="1" spans="1:8">
      <c r="A10" s="21" t="s">
        <v>949</v>
      </c>
      <c r="B10" s="21" t="s">
        <v>952</v>
      </c>
      <c r="C10" s="26"/>
      <c r="D10" s="26">
        <f t="shared" si="1"/>
        <v>596.14</v>
      </c>
      <c r="E10" s="26">
        <f>838.62+29</f>
        <v>867.62</v>
      </c>
      <c r="F10" s="26">
        <v>-271.48</v>
      </c>
      <c r="G10" s="26">
        <f t="shared" si="2"/>
        <v>596.14</v>
      </c>
      <c r="H10" s="22"/>
    </row>
    <row r="11" s="2" customFormat="1" ht="22" customHeight="1" spans="1:8">
      <c r="A11" s="21" t="s">
        <v>949</v>
      </c>
      <c r="B11" s="21" t="s">
        <v>953</v>
      </c>
      <c r="C11" s="26"/>
      <c r="D11" s="26">
        <f t="shared" si="1"/>
        <v>3515</v>
      </c>
      <c r="E11" s="26">
        <v>3515</v>
      </c>
      <c r="F11" s="26"/>
      <c r="G11" s="26">
        <f t="shared" si="2"/>
        <v>3515</v>
      </c>
      <c r="H11" s="22"/>
    </row>
    <row r="12" s="2" customFormat="1" ht="22" customHeight="1" spans="1:8">
      <c r="A12" s="21" t="s">
        <v>949</v>
      </c>
      <c r="B12" s="21" t="s">
        <v>954</v>
      </c>
      <c r="C12" s="26"/>
      <c r="D12" s="26">
        <f t="shared" si="1"/>
        <v>20.57</v>
      </c>
      <c r="E12" s="26">
        <v>20.57</v>
      </c>
      <c r="F12" s="26"/>
      <c r="G12" s="26">
        <f t="shared" si="2"/>
        <v>20.57</v>
      </c>
      <c r="H12" s="22"/>
    </row>
    <row r="13" s="2" customFormat="1" ht="22" customHeight="1" spans="1:8">
      <c r="A13" s="21" t="s">
        <v>955</v>
      </c>
      <c r="B13" s="21" t="s">
        <v>956</v>
      </c>
      <c r="C13" s="26"/>
      <c r="D13" s="26">
        <f t="shared" si="1"/>
        <v>6</v>
      </c>
      <c r="E13" s="26">
        <v>6</v>
      </c>
      <c r="F13" s="26"/>
      <c r="G13" s="26">
        <f t="shared" si="2"/>
        <v>6</v>
      </c>
      <c r="H13" s="22"/>
    </row>
    <row r="14" s="2" customFormat="1" ht="22" customHeight="1" spans="1:8">
      <c r="A14" s="21" t="s">
        <v>957</v>
      </c>
      <c r="B14" s="21" t="s">
        <v>958</v>
      </c>
      <c r="C14" s="26">
        <v>996.32</v>
      </c>
      <c r="D14" s="26">
        <f t="shared" si="1"/>
        <v>-936.32</v>
      </c>
      <c r="E14" s="26"/>
      <c r="F14" s="26">
        <v>-936.32</v>
      </c>
      <c r="G14" s="26">
        <f t="shared" si="2"/>
        <v>60</v>
      </c>
      <c r="H14" s="22"/>
    </row>
    <row r="15" s="2" customFormat="1" ht="22" customHeight="1" spans="1:8">
      <c r="A15" s="21" t="s">
        <v>957</v>
      </c>
      <c r="B15" s="21" t="s">
        <v>959</v>
      </c>
      <c r="C15" s="26"/>
      <c r="D15" s="26">
        <f t="shared" si="1"/>
        <v>50</v>
      </c>
      <c r="E15" s="26">
        <v>50</v>
      </c>
      <c r="F15" s="26"/>
      <c r="G15" s="26">
        <f t="shared" si="2"/>
        <v>50</v>
      </c>
      <c r="H15" s="100"/>
    </row>
    <row r="16" s="2" customFormat="1" ht="22" customHeight="1" spans="1:8">
      <c r="A16" s="21" t="s">
        <v>957</v>
      </c>
      <c r="B16" s="21" t="s">
        <v>960</v>
      </c>
      <c r="C16" s="26"/>
      <c r="D16" s="26">
        <f t="shared" si="1"/>
        <v>1000</v>
      </c>
      <c r="E16" s="26">
        <v>1000</v>
      </c>
      <c r="F16" s="26"/>
      <c r="G16" s="26">
        <f t="shared" si="2"/>
        <v>1000</v>
      </c>
      <c r="H16" s="100"/>
    </row>
    <row r="17" s="2" customFormat="1" ht="22" customHeight="1" spans="1:8">
      <c r="A17" s="21" t="s">
        <v>957</v>
      </c>
      <c r="B17" s="21" t="s">
        <v>961</v>
      </c>
      <c r="C17" s="26">
        <v>747</v>
      </c>
      <c r="D17" s="26">
        <f t="shared" si="1"/>
        <v>-230.7</v>
      </c>
      <c r="E17" s="26"/>
      <c r="F17" s="26">
        <v>-230.7</v>
      </c>
      <c r="G17" s="26">
        <f t="shared" si="2"/>
        <v>516.3</v>
      </c>
      <c r="H17" s="100"/>
    </row>
    <row r="18" s="2" customFormat="1" ht="22" customHeight="1" spans="1:8">
      <c r="A18" s="21" t="s">
        <v>957</v>
      </c>
      <c r="B18" s="21" t="s">
        <v>962</v>
      </c>
      <c r="C18" s="26"/>
      <c r="D18" s="26">
        <f t="shared" si="1"/>
        <v>899.8</v>
      </c>
      <c r="E18" s="26">
        <v>899.8</v>
      </c>
      <c r="F18" s="26"/>
      <c r="G18" s="26">
        <f t="shared" si="2"/>
        <v>899.8</v>
      </c>
      <c r="H18" s="100"/>
    </row>
    <row r="19" s="2" customFormat="1" ht="22" customHeight="1" spans="1:8">
      <c r="A19" s="353" t="s">
        <v>963</v>
      </c>
      <c r="B19" s="21" t="s">
        <v>964</v>
      </c>
      <c r="C19" s="26"/>
      <c r="D19" s="26">
        <f t="shared" si="1"/>
        <v>150</v>
      </c>
      <c r="E19" s="26">
        <v>150</v>
      </c>
      <c r="F19" s="26"/>
      <c r="G19" s="26">
        <f t="shared" si="2"/>
        <v>150</v>
      </c>
      <c r="H19" s="100"/>
    </row>
    <row r="20" s="2" customFormat="1" ht="22" customHeight="1" spans="1:8">
      <c r="A20" s="21" t="s">
        <v>965</v>
      </c>
      <c r="B20" s="21" t="s">
        <v>966</v>
      </c>
      <c r="C20" s="26">
        <v>96</v>
      </c>
      <c r="D20" s="26">
        <f t="shared" si="1"/>
        <v>4</v>
      </c>
      <c r="E20" s="26">
        <v>4</v>
      </c>
      <c r="F20" s="26"/>
      <c r="G20" s="26">
        <f t="shared" si="2"/>
        <v>100</v>
      </c>
      <c r="H20" s="100"/>
    </row>
    <row r="21" s="2" customFormat="1" ht="22" customHeight="1" spans="1:8">
      <c r="A21" s="21"/>
      <c r="B21" s="21" t="s">
        <v>967</v>
      </c>
      <c r="C21" s="26">
        <v>2274.21</v>
      </c>
      <c r="D21" s="26">
        <f t="shared" si="1"/>
        <v>-700</v>
      </c>
      <c r="E21" s="26"/>
      <c r="F21" s="26">
        <v>-700</v>
      </c>
      <c r="G21" s="26">
        <f t="shared" si="2"/>
        <v>1574.21</v>
      </c>
      <c r="H21" s="100"/>
    </row>
    <row r="22" s="2" customFormat="1" ht="22" customHeight="1" spans="1:8">
      <c r="A22" s="21"/>
      <c r="B22" s="21" t="s">
        <v>968</v>
      </c>
      <c r="C22" s="26">
        <v>650</v>
      </c>
      <c r="D22" s="26">
        <f t="shared" si="1"/>
        <v>-50</v>
      </c>
      <c r="E22" s="26"/>
      <c r="F22" s="26">
        <v>-50</v>
      </c>
      <c r="G22" s="26">
        <f t="shared" si="2"/>
        <v>600</v>
      </c>
      <c r="H22" s="100"/>
    </row>
    <row r="23" s="2" customFormat="1" ht="22" customHeight="1" spans="1:8">
      <c r="A23" s="21"/>
      <c r="B23" s="21" t="s">
        <v>969</v>
      </c>
      <c r="C23" s="26">
        <v>1000</v>
      </c>
      <c r="D23" s="26">
        <f t="shared" si="1"/>
        <v>-1000</v>
      </c>
      <c r="E23" s="26"/>
      <c r="F23" s="26">
        <v>-1000</v>
      </c>
      <c r="G23" s="26">
        <f t="shared" si="2"/>
        <v>0</v>
      </c>
      <c r="H23" s="100"/>
    </row>
    <row r="24" s="2" customFormat="1" ht="22" customHeight="1" spans="1:8">
      <c r="A24" s="21"/>
      <c r="B24" s="21" t="s">
        <v>970</v>
      </c>
      <c r="C24" s="26">
        <v>520</v>
      </c>
      <c r="D24" s="26">
        <f t="shared" si="1"/>
        <v>-40</v>
      </c>
      <c r="E24" s="26"/>
      <c r="F24" s="26">
        <v>-40</v>
      </c>
      <c r="G24" s="26">
        <f t="shared" si="2"/>
        <v>480</v>
      </c>
      <c r="H24" s="22"/>
    </row>
    <row r="25" s="4" customFormat="1" ht="24" customHeight="1" spans="1:8">
      <c r="A25" s="150"/>
      <c r="B25" s="13" t="s">
        <v>7</v>
      </c>
      <c r="C25" s="26">
        <f t="shared" ref="C25:G25" si="3">SUM(C26:C105)</f>
        <v>122876.71</v>
      </c>
      <c r="D25" s="26">
        <f t="shared" si="3"/>
        <v>25524.884</v>
      </c>
      <c r="E25" s="26">
        <f t="shared" si="3"/>
        <v>62046.94</v>
      </c>
      <c r="F25" s="26">
        <f t="shared" si="3"/>
        <v>-36522.056</v>
      </c>
      <c r="G25" s="26">
        <f t="shared" si="3"/>
        <v>148401.594</v>
      </c>
      <c r="H25" s="18"/>
    </row>
    <row r="26" s="53" customFormat="1" ht="24" customHeight="1" spans="1:8">
      <c r="A26" s="21" t="s">
        <v>949</v>
      </c>
      <c r="B26" s="124" t="s">
        <v>745</v>
      </c>
      <c r="C26" s="26">
        <f>39976.43+49.63</f>
        <v>40026.06</v>
      </c>
      <c r="D26" s="26">
        <f t="shared" ref="D26:D89" si="4">E26+F26</f>
        <v>-351.03</v>
      </c>
      <c r="E26" s="26"/>
      <c r="F26" s="26">
        <f>-301.4-49.63</f>
        <v>-351.03</v>
      </c>
      <c r="G26" s="26">
        <f t="shared" ref="G26:G89" si="5">C26+D26</f>
        <v>39675.03</v>
      </c>
      <c r="H26" s="22"/>
    </row>
    <row r="27" s="2" customFormat="1" ht="24" customHeight="1" spans="1:8">
      <c r="A27" s="21" t="s">
        <v>949</v>
      </c>
      <c r="B27" s="124" t="s">
        <v>950</v>
      </c>
      <c r="C27" s="26"/>
      <c r="D27" s="26">
        <f t="shared" si="4"/>
        <v>-2969.196</v>
      </c>
      <c r="E27" s="26"/>
      <c r="F27" s="26">
        <v>-2969.196</v>
      </c>
      <c r="G27" s="26">
        <f t="shared" si="5"/>
        <v>-2969.196</v>
      </c>
      <c r="H27" s="22"/>
    </row>
    <row r="28" s="2" customFormat="1" ht="24" customHeight="1" spans="1:8">
      <c r="A28" s="21" t="s">
        <v>949</v>
      </c>
      <c r="B28" s="21" t="s">
        <v>951</v>
      </c>
      <c r="C28" s="26"/>
      <c r="D28" s="26">
        <f t="shared" si="4"/>
        <v>277.610000000001</v>
      </c>
      <c r="E28" s="26">
        <v>9196</v>
      </c>
      <c r="F28" s="26">
        <f>-115-156.48-1500-1040-410-2300-898.5-2498.41</f>
        <v>-8918.39</v>
      </c>
      <c r="G28" s="26">
        <f t="shared" si="5"/>
        <v>277.610000000001</v>
      </c>
      <c r="H28" s="22"/>
    </row>
    <row r="29" s="2" customFormat="1" ht="24" customHeight="1" spans="1:8">
      <c r="A29" s="21" t="s">
        <v>949</v>
      </c>
      <c r="B29" s="21" t="s">
        <v>952</v>
      </c>
      <c r="C29" s="26">
        <v>19943</v>
      </c>
      <c r="D29" s="26">
        <f t="shared" si="4"/>
        <v>19494.19</v>
      </c>
      <c r="E29" s="26">
        <f>20839.24-29-163</f>
        <v>20647.24</v>
      </c>
      <c r="F29" s="26">
        <v>-1153.05</v>
      </c>
      <c r="G29" s="26">
        <f t="shared" si="5"/>
        <v>39437.19</v>
      </c>
      <c r="H29" s="22"/>
    </row>
    <row r="30" s="2" customFormat="1" ht="24" customHeight="1" spans="1:8">
      <c r="A30" s="21" t="s">
        <v>949</v>
      </c>
      <c r="B30" s="21" t="s">
        <v>953</v>
      </c>
      <c r="C30" s="26"/>
      <c r="D30" s="26">
        <f t="shared" si="4"/>
        <v>3800</v>
      </c>
      <c r="E30" s="26">
        <v>3800</v>
      </c>
      <c r="F30" s="26"/>
      <c r="G30" s="26">
        <f t="shared" si="5"/>
        <v>3800</v>
      </c>
      <c r="H30" s="22"/>
    </row>
    <row r="31" s="2" customFormat="1" ht="24" customHeight="1" spans="1:8">
      <c r="A31" s="21" t="s">
        <v>949</v>
      </c>
      <c r="B31" s="21" t="s">
        <v>954</v>
      </c>
      <c r="C31" s="26"/>
      <c r="D31" s="26">
        <f t="shared" si="4"/>
        <v>13592.12</v>
      </c>
      <c r="E31" s="26">
        <v>13592.12</v>
      </c>
      <c r="F31" s="26"/>
      <c r="G31" s="26">
        <f t="shared" si="5"/>
        <v>13592.12</v>
      </c>
      <c r="H31" s="22"/>
    </row>
    <row r="32" s="2" customFormat="1" ht="24" customHeight="1" spans="1:8">
      <c r="A32" s="21" t="s">
        <v>971</v>
      </c>
      <c r="B32" s="21" t="s">
        <v>972</v>
      </c>
      <c r="C32" s="26"/>
      <c r="D32" s="26">
        <f t="shared" si="4"/>
        <v>25</v>
      </c>
      <c r="E32" s="26">
        <v>25</v>
      </c>
      <c r="F32" s="26"/>
      <c r="G32" s="26">
        <f t="shared" si="5"/>
        <v>25</v>
      </c>
      <c r="H32" s="100"/>
    </row>
    <row r="33" s="2" customFormat="1" ht="24" customHeight="1" spans="1:8">
      <c r="A33" s="21" t="s">
        <v>971</v>
      </c>
      <c r="B33" s="21" t="s">
        <v>973</v>
      </c>
      <c r="C33" s="26">
        <v>40</v>
      </c>
      <c r="D33" s="26">
        <f t="shared" si="4"/>
        <v>27.4</v>
      </c>
      <c r="E33" s="26">
        <v>27.4</v>
      </c>
      <c r="F33" s="26"/>
      <c r="G33" s="26">
        <f t="shared" si="5"/>
        <v>67.4</v>
      </c>
      <c r="H33" s="100"/>
    </row>
    <row r="34" s="2" customFormat="1" ht="24" customHeight="1" spans="1:8">
      <c r="A34" s="21" t="s">
        <v>971</v>
      </c>
      <c r="B34" s="21" t="s">
        <v>974</v>
      </c>
      <c r="C34" s="26"/>
      <c r="D34" s="26">
        <f t="shared" si="4"/>
        <v>25</v>
      </c>
      <c r="E34" s="26">
        <v>25</v>
      </c>
      <c r="F34" s="26"/>
      <c r="G34" s="26">
        <f t="shared" si="5"/>
        <v>25</v>
      </c>
      <c r="H34" s="100"/>
    </row>
    <row r="35" s="2" customFormat="1" ht="24" customHeight="1" spans="1:8">
      <c r="A35" s="21" t="s">
        <v>975</v>
      </c>
      <c r="B35" s="21" t="s">
        <v>976</v>
      </c>
      <c r="C35" s="26">
        <v>496</v>
      </c>
      <c r="D35" s="26">
        <f t="shared" si="4"/>
        <v>-156.15</v>
      </c>
      <c r="E35" s="26"/>
      <c r="F35" s="26">
        <f>-196.15+40</f>
        <v>-156.15</v>
      </c>
      <c r="G35" s="26">
        <f t="shared" si="5"/>
        <v>339.85</v>
      </c>
      <c r="H35" s="100"/>
    </row>
    <row r="36" s="2" customFormat="1" ht="24" customHeight="1" spans="1:8">
      <c r="A36" s="21" t="s">
        <v>975</v>
      </c>
      <c r="B36" s="21" t="s">
        <v>977</v>
      </c>
      <c r="C36" s="26"/>
      <c r="D36" s="26">
        <f t="shared" si="4"/>
        <v>20</v>
      </c>
      <c r="E36" s="26">
        <v>20</v>
      </c>
      <c r="F36" s="26"/>
      <c r="G36" s="26">
        <f t="shared" si="5"/>
        <v>20</v>
      </c>
      <c r="H36" s="100"/>
    </row>
    <row r="37" s="2" customFormat="1" ht="24" customHeight="1" spans="1:8">
      <c r="A37" s="21" t="s">
        <v>975</v>
      </c>
      <c r="B37" s="21" t="s">
        <v>978</v>
      </c>
      <c r="C37" s="26">
        <v>10</v>
      </c>
      <c r="D37" s="26">
        <f t="shared" si="4"/>
        <v>8</v>
      </c>
      <c r="E37" s="26">
        <v>8</v>
      </c>
      <c r="F37" s="26"/>
      <c r="G37" s="26">
        <f t="shared" si="5"/>
        <v>18</v>
      </c>
      <c r="H37" s="100"/>
    </row>
    <row r="38" s="2" customFormat="1" ht="24" customHeight="1" spans="1:8">
      <c r="A38" s="21" t="s">
        <v>975</v>
      </c>
      <c r="B38" s="21" t="s">
        <v>979</v>
      </c>
      <c r="C38" s="26"/>
      <c r="D38" s="26">
        <f t="shared" si="4"/>
        <v>30</v>
      </c>
      <c r="E38" s="26">
        <v>30</v>
      </c>
      <c r="F38" s="26"/>
      <c r="G38" s="26">
        <f t="shared" si="5"/>
        <v>30</v>
      </c>
      <c r="H38" s="100"/>
    </row>
    <row r="39" s="2" customFormat="1" ht="24" customHeight="1" spans="1:8">
      <c r="A39" s="21" t="s">
        <v>975</v>
      </c>
      <c r="B39" s="21" t="s">
        <v>980</v>
      </c>
      <c r="C39" s="26"/>
      <c r="D39" s="26">
        <f t="shared" si="4"/>
        <v>50</v>
      </c>
      <c r="E39" s="26">
        <v>50</v>
      </c>
      <c r="F39" s="26"/>
      <c r="G39" s="26">
        <f t="shared" si="5"/>
        <v>50</v>
      </c>
      <c r="H39" s="100"/>
    </row>
    <row r="40" s="2" customFormat="1" ht="24" customHeight="1" spans="1:8">
      <c r="A40" s="21" t="s">
        <v>975</v>
      </c>
      <c r="B40" s="21" t="s">
        <v>981</v>
      </c>
      <c r="C40" s="26"/>
      <c r="D40" s="26">
        <f t="shared" si="4"/>
        <v>40</v>
      </c>
      <c r="E40" s="26">
        <v>40</v>
      </c>
      <c r="F40" s="26"/>
      <c r="G40" s="26">
        <f t="shared" si="5"/>
        <v>40</v>
      </c>
      <c r="H40" s="100"/>
    </row>
    <row r="41" s="2" customFormat="1" ht="24" customHeight="1" spans="1:8">
      <c r="A41" s="21" t="s">
        <v>982</v>
      </c>
      <c r="B41" s="21" t="s">
        <v>983</v>
      </c>
      <c r="C41" s="26"/>
      <c r="D41" s="26">
        <f t="shared" si="4"/>
        <v>2</v>
      </c>
      <c r="E41" s="26">
        <v>2</v>
      </c>
      <c r="F41" s="26"/>
      <c r="G41" s="26">
        <f t="shared" si="5"/>
        <v>2</v>
      </c>
      <c r="H41" s="100"/>
    </row>
    <row r="42" s="2" customFormat="1" ht="24" customHeight="1" spans="1:8">
      <c r="A42" s="21" t="s">
        <v>982</v>
      </c>
      <c r="B42" s="21" t="s">
        <v>984</v>
      </c>
      <c r="C42" s="26"/>
      <c r="D42" s="26">
        <f t="shared" si="4"/>
        <v>3.5</v>
      </c>
      <c r="E42" s="26">
        <v>3.5</v>
      </c>
      <c r="F42" s="26"/>
      <c r="G42" s="26">
        <f t="shared" si="5"/>
        <v>3.5</v>
      </c>
      <c r="H42" s="100"/>
    </row>
    <row r="43" s="2" customFormat="1" ht="24" customHeight="1" spans="1:8">
      <c r="A43" s="21" t="s">
        <v>985</v>
      </c>
      <c r="B43" s="21" t="s">
        <v>986</v>
      </c>
      <c r="C43" s="26">
        <v>20000</v>
      </c>
      <c r="D43" s="26">
        <f t="shared" si="4"/>
        <v>-5000</v>
      </c>
      <c r="E43" s="26"/>
      <c r="F43" s="26">
        <v>-5000</v>
      </c>
      <c r="G43" s="26">
        <f t="shared" si="5"/>
        <v>15000</v>
      </c>
      <c r="H43" s="100"/>
    </row>
    <row r="44" s="2" customFormat="1" ht="24" customHeight="1" spans="1:8">
      <c r="A44" s="21" t="s">
        <v>985</v>
      </c>
      <c r="B44" s="21" t="s">
        <v>987</v>
      </c>
      <c r="C44" s="26"/>
      <c r="D44" s="26">
        <f t="shared" si="4"/>
        <v>30</v>
      </c>
      <c r="E44" s="26">
        <v>30</v>
      </c>
      <c r="F44" s="26"/>
      <c r="G44" s="26">
        <f t="shared" si="5"/>
        <v>30</v>
      </c>
      <c r="H44" s="100"/>
    </row>
    <row r="45" s="2" customFormat="1" ht="24" customHeight="1" spans="1:8">
      <c r="A45" s="21" t="s">
        <v>988</v>
      </c>
      <c r="B45" s="21" t="s">
        <v>989</v>
      </c>
      <c r="C45" s="26">
        <v>72</v>
      </c>
      <c r="D45" s="26">
        <f t="shared" si="4"/>
        <v>7.5</v>
      </c>
      <c r="E45" s="26">
        <v>7.5</v>
      </c>
      <c r="F45" s="26"/>
      <c r="G45" s="26">
        <f t="shared" si="5"/>
        <v>79.5</v>
      </c>
      <c r="H45" s="100"/>
    </row>
    <row r="46" s="2" customFormat="1" ht="24" customHeight="1" spans="1:8">
      <c r="A46" s="21" t="s">
        <v>990</v>
      </c>
      <c r="B46" s="21" t="s">
        <v>991</v>
      </c>
      <c r="C46" s="26">
        <v>24</v>
      </c>
      <c r="D46" s="26">
        <f t="shared" si="4"/>
        <v>-12</v>
      </c>
      <c r="E46" s="26"/>
      <c r="F46" s="26">
        <v>-12</v>
      </c>
      <c r="G46" s="26">
        <f t="shared" si="5"/>
        <v>12</v>
      </c>
      <c r="H46" s="100"/>
    </row>
    <row r="47" s="2" customFormat="1" ht="24" customHeight="1" spans="1:8">
      <c r="A47" s="21" t="s">
        <v>990</v>
      </c>
      <c r="B47" s="21" t="s">
        <v>992</v>
      </c>
      <c r="C47" s="26"/>
      <c r="D47" s="26">
        <f t="shared" si="4"/>
        <v>110.3</v>
      </c>
      <c r="E47" s="26">
        <v>110.3</v>
      </c>
      <c r="F47" s="26"/>
      <c r="G47" s="26">
        <f t="shared" si="5"/>
        <v>110.3</v>
      </c>
      <c r="H47" s="100"/>
    </row>
    <row r="48" s="2" customFormat="1" ht="24" customHeight="1" spans="1:8">
      <c r="A48" s="21" t="s">
        <v>990</v>
      </c>
      <c r="B48" s="21" t="s">
        <v>993</v>
      </c>
      <c r="C48" s="26"/>
      <c r="D48" s="26">
        <f t="shared" si="4"/>
        <v>304.1</v>
      </c>
      <c r="E48" s="26">
        <v>304.1</v>
      </c>
      <c r="F48" s="26"/>
      <c r="G48" s="26">
        <f t="shared" si="5"/>
        <v>304.1</v>
      </c>
      <c r="H48" s="100"/>
    </row>
    <row r="49" s="2" customFormat="1" ht="24" customHeight="1" spans="1:8">
      <c r="A49" s="21" t="s">
        <v>994</v>
      </c>
      <c r="B49" s="21" t="s">
        <v>995</v>
      </c>
      <c r="C49" s="26">
        <v>4523.32</v>
      </c>
      <c r="D49" s="26">
        <f t="shared" si="4"/>
        <v>-151.32</v>
      </c>
      <c r="E49" s="26"/>
      <c r="F49" s="26">
        <v>-151.32</v>
      </c>
      <c r="G49" s="26">
        <f t="shared" si="5"/>
        <v>4372</v>
      </c>
      <c r="H49" s="100"/>
    </row>
    <row r="50" s="2" customFormat="1" ht="24" customHeight="1" spans="1:8">
      <c r="A50" s="21" t="s">
        <v>994</v>
      </c>
      <c r="B50" s="21" t="s">
        <v>996</v>
      </c>
      <c r="C50" s="26">
        <v>1000</v>
      </c>
      <c r="D50" s="26">
        <f t="shared" si="4"/>
        <v>-500</v>
      </c>
      <c r="E50" s="26"/>
      <c r="F50" s="26">
        <v>-500</v>
      </c>
      <c r="G50" s="26">
        <f t="shared" si="5"/>
        <v>500</v>
      </c>
      <c r="H50" s="100"/>
    </row>
    <row r="51" s="2" customFormat="1" ht="24" customHeight="1" spans="1:8">
      <c r="A51" s="21" t="s">
        <v>994</v>
      </c>
      <c r="B51" s="21" t="s">
        <v>997</v>
      </c>
      <c r="C51" s="26"/>
      <c r="D51" s="26">
        <f t="shared" si="4"/>
        <v>17.4</v>
      </c>
      <c r="E51" s="26">
        <v>17.4</v>
      </c>
      <c r="F51" s="26"/>
      <c r="G51" s="26">
        <f t="shared" si="5"/>
        <v>17.4</v>
      </c>
      <c r="H51" s="100"/>
    </row>
    <row r="52" s="2" customFormat="1" ht="24" customHeight="1" spans="1:8">
      <c r="A52" s="21" t="s">
        <v>994</v>
      </c>
      <c r="B52" s="21" t="s">
        <v>998</v>
      </c>
      <c r="C52" s="26">
        <v>417</v>
      </c>
      <c r="D52" s="26">
        <f t="shared" si="4"/>
        <v>92</v>
      </c>
      <c r="E52" s="26">
        <v>92</v>
      </c>
      <c r="F52" s="26"/>
      <c r="G52" s="26">
        <f t="shared" si="5"/>
        <v>509</v>
      </c>
      <c r="H52" s="100"/>
    </row>
    <row r="53" s="2" customFormat="1" ht="24" customHeight="1" spans="1:8">
      <c r="A53" s="21" t="s">
        <v>999</v>
      </c>
      <c r="B53" s="21" t="s">
        <v>961</v>
      </c>
      <c r="C53" s="26"/>
      <c r="D53" s="26">
        <f t="shared" si="4"/>
        <v>15</v>
      </c>
      <c r="E53" s="26">
        <v>15</v>
      </c>
      <c r="F53" s="26"/>
      <c r="G53" s="26">
        <f t="shared" si="5"/>
        <v>15</v>
      </c>
      <c r="H53" s="22"/>
    </row>
    <row r="54" s="2" customFormat="1" ht="24" customHeight="1" spans="1:8">
      <c r="A54" s="21" t="s">
        <v>999</v>
      </c>
      <c r="B54" s="21" t="s">
        <v>1000</v>
      </c>
      <c r="C54" s="26">
        <v>10</v>
      </c>
      <c r="D54" s="26">
        <f t="shared" si="4"/>
        <v>-2</v>
      </c>
      <c r="E54" s="26"/>
      <c r="F54" s="26">
        <v>-2</v>
      </c>
      <c r="G54" s="26">
        <f t="shared" si="5"/>
        <v>8</v>
      </c>
      <c r="H54" s="22"/>
    </row>
    <row r="55" s="2" customFormat="1" ht="24" customHeight="1" spans="1:8">
      <c r="A55" s="21" t="s">
        <v>999</v>
      </c>
      <c r="B55" s="21" t="s">
        <v>1001</v>
      </c>
      <c r="C55" s="26">
        <v>147</v>
      </c>
      <c r="D55" s="26">
        <f t="shared" si="4"/>
        <v>-8</v>
      </c>
      <c r="E55" s="26"/>
      <c r="F55" s="26">
        <v>-8</v>
      </c>
      <c r="G55" s="26">
        <f t="shared" si="5"/>
        <v>139</v>
      </c>
      <c r="H55" s="22"/>
    </row>
    <row r="56" s="2" customFormat="1" ht="24" customHeight="1" spans="1:8">
      <c r="A56" s="21" t="s">
        <v>999</v>
      </c>
      <c r="B56" s="21" t="s">
        <v>1002</v>
      </c>
      <c r="C56" s="26">
        <v>15</v>
      </c>
      <c r="D56" s="26">
        <f t="shared" si="4"/>
        <v>-5</v>
      </c>
      <c r="E56" s="26"/>
      <c r="F56" s="26">
        <v>-5</v>
      </c>
      <c r="G56" s="26">
        <f t="shared" si="5"/>
        <v>10</v>
      </c>
      <c r="H56" s="22"/>
    </row>
    <row r="57" s="2" customFormat="1" ht="24" customHeight="1" spans="1:8">
      <c r="A57" s="21" t="s">
        <v>999</v>
      </c>
      <c r="B57" s="21" t="s">
        <v>1003</v>
      </c>
      <c r="C57" s="26"/>
      <c r="D57" s="26">
        <f t="shared" si="4"/>
        <v>10</v>
      </c>
      <c r="E57" s="26">
        <v>10</v>
      </c>
      <c r="F57" s="26"/>
      <c r="G57" s="26">
        <f t="shared" si="5"/>
        <v>10</v>
      </c>
      <c r="H57" s="22"/>
    </row>
    <row r="58" s="2" customFormat="1" ht="24" customHeight="1" spans="1:8">
      <c r="A58" s="21" t="s">
        <v>999</v>
      </c>
      <c r="B58" s="21" t="s">
        <v>1004</v>
      </c>
      <c r="C58" s="26"/>
      <c r="D58" s="26">
        <f t="shared" si="4"/>
        <v>20</v>
      </c>
      <c r="E58" s="26">
        <v>20</v>
      </c>
      <c r="F58" s="26"/>
      <c r="G58" s="26">
        <f t="shared" si="5"/>
        <v>20</v>
      </c>
      <c r="H58" s="22"/>
    </row>
    <row r="59" s="2" customFormat="1" ht="24" customHeight="1" spans="1:8">
      <c r="A59" s="21" t="s">
        <v>999</v>
      </c>
      <c r="B59" s="21" t="s">
        <v>1005</v>
      </c>
      <c r="C59" s="26">
        <v>131</v>
      </c>
      <c r="D59" s="26">
        <f t="shared" si="4"/>
        <v>783</v>
      </c>
      <c r="E59" s="26">
        <v>783</v>
      </c>
      <c r="F59" s="26"/>
      <c r="G59" s="26">
        <f t="shared" si="5"/>
        <v>914</v>
      </c>
      <c r="H59" s="22"/>
    </row>
    <row r="60" s="2" customFormat="1" ht="24" customHeight="1" spans="1:8">
      <c r="A60" s="21" t="s">
        <v>1006</v>
      </c>
      <c r="B60" s="21" t="s">
        <v>1007</v>
      </c>
      <c r="C60" s="26">
        <v>29.56</v>
      </c>
      <c r="D60" s="26">
        <f t="shared" si="4"/>
        <v>-2.22</v>
      </c>
      <c r="E60" s="26"/>
      <c r="F60" s="26">
        <v>-2.22</v>
      </c>
      <c r="G60" s="26">
        <f t="shared" si="5"/>
        <v>27.34</v>
      </c>
      <c r="H60" s="22"/>
    </row>
    <row r="61" s="2" customFormat="1" ht="24" customHeight="1" spans="1:8">
      <c r="A61" s="21" t="s">
        <v>1008</v>
      </c>
      <c r="B61" s="21" t="s">
        <v>1009</v>
      </c>
      <c r="C61" s="26"/>
      <c r="D61" s="26">
        <f t="shared" si="4"/>
        <v>26.92</v>
      </c>
      <c r="E61" s="26">
        <v>26.92</v>
      </c>
      <c r="F61" s="26"/>
      <c r="G61" s="26">
        <f t="shared" si="5"/>
        <v>26.92</v>
      </c>
      <c r="H61" s="22"/>
    </row>
    <row r="62" s="2" customFormat="1" ht="24" customHeight="1" spans="1:8">
      <c r="A62" s="21" t="s">
        <v>1008</v>
      </c>
      <c r="B62" s="21" t="s">
        <v>1010</v>
      </c>
      <c r="C62" s="26">
        <v>159.32</v>
      </c>
      <c r="D62" s="26">
        <f t="shared" si="4"/>
        <v>10.77</v>
      </c>
      <c r="E62" s="26">
        <v>10.77</v>
      </c>
      <c r="F62" s="26"/>
      <c r="G62" s="26">
        <f t="shared" si="5"/>
        <v>170.09</v>
      </c>
      <c r="H62" s="22"/>
    </row>
    <row r="63" s="2" customFormat="1" ht="24" customHeight="1" spans="1:8">
      <c r="A63" s="21" t="s">
        <v>1011</v>
      </c>
      <c r="B63" s="21" t="s">
        <v>1012</v>
      </c>
      <c r="C63" s="26">
        <v>95</v>
      </c>
      <c r="D63" s="26">
        <f t="shared" si="4"/>
        <v>-5.56</v>
      </c>
      <c r="E63" s="26"/>
      <c r="F63" s="26">
        <v>-5.56</v>
      </c>
      <c r="G63" s="26">
        <f t="shared" si="5"/>
        <v>89.44</v>
      </c>
      <c r="H63" s="28"/>
    </row>
    <row r="64" s="2" customFormat="1" ht="24" customHeight="1" spans="1:8">
      <c r="A64" s="21" t="s">
        <v>1011</v>
      </c>
      <c r="B64" s="21" t="s">
        <v>1013</v>
      </c>
      <c r="C64" s="26">
        <v>71.26</v>
      </c>
      <c r="D64" s="26">
        <f t="shared" si="4"/>
        <v>-71.26</v>
      </c>
      <c r="E64" s="26"/>
      <c r="F64" s="26">
        <v>-71.26</v>
      </c>
      <c r="G64" s="26">
        <f t="shared" si="5"/>
        <v>0</v>
      </c>
      <c r="H64" s="22"/>
    </row>
    <row r="65" s="2" customFormat="1" ht="24" customHeight="1" spans="1:8">
      <c r="A65" s="21" t="s">
        <v>1011</v>
      </c>
      <c r="B65" s="21" t="s">
        <v>1014</v>
      </c>
      <c r="C65" s="26">
        <v>5000</v>
      </c>
      <c r="D65" s="26">
        <f t="shared" si="4"/>
        <v>-4604</v>
      </c>
      <c r="E65" s="26"/>
      <c r="F65" s="26">
        <v>-4604</v>
      </c>
      <c r="G65" s="26">
        <f t="shared" si="5"/>
        <v>396</v>
      </c>
      <c r="H65" s="22"/>
    </row>
    <row r="66" s="2" customFormat="1" ht="24" customHeight="1" spans="1:8">
      <c r="A66" s="21" t="s">
        <v>1011</v>
      </c>
      <c r="B66" s="21" t="s">
        <v>1015</v>
      </c>
      <c r="C66" s="26"/>
      <c r="D66" s="26">
        <f t="shared" si="4"/>
        <v>164.4</v>
      </c>
      <c r="E66" s="26">
        <v>164.4</v>
      </c>
      <c r="F66" s="26"/>
      <c r="G66" s="26">
        <f t="shared" si="5"/>
        <v>164.4</v>
      </c>
      <c r="H66" s="22"/>
    </row>
    <row r="67" s="2" customFormat="1" ht="24" customHeight="1" spans="1:8">
      <c r="A67" s="21" t="s">
        <v>1011</v>
      </c>
      <c r="B67" s="21" t="s">
        <v>1016</v>
      </c>
      <c r="C67" s="26"/>
      <c r="D67" s="26">
        <f t="shared" si="4"/>
        <v>727</v>
      </c>
      <c r="E67" s="26">
        <v>727</v>
      </c>
      <c r="F67" s="26"/>
      <c r="G67" s="26">
        <f t="shared" si="5"/>
        <v>727</v>
      </c>
      <c r="H67" s="22"/>
    </row>
    <row r="68" s="2" customFormat="1" ht="24" customHeight="1" spans="1:8">
      <c r="A68" s="21" t="s">
        <v>1017</v>
      </c>
      <c r="B68" s="21" t="s">
        <v>1018</v>
      </c>
      <c r="C68" s="26">
        <v>90</v>
      </c>
      <c r="D68" s="26">
        <f t="shared" si="4"/>
        <v>-3.15</v>
      </c>
      <c r="E68" s="26"/>
      <c r="F68" s="26">
        <v>-3.15</v>
      </c>
      <c r="G68" s="26">
        <f t="shared" si="5"/>
        <v>86.85</v>
      </c>
      <c r="H68" s="22"/>
    </row>
    <row r="69" s="2" customFormat="1" ht="24" customHeight="1" spans="1:8">
      <c r="A69" s="21" t="s">
        <v>1017</v>
      </c>
      <c r="B69" s="21" t="s">
        <v>972</v>
      </c>
      <c r="C69" s="26"/>
      <c r="D69" s="26">
        <f t="shared" si="4"/>
        <v>18</v>
      </c>
      <c r="E69" s="26">
        <v>18</v>
      </c>
      <c r="F69" s="26"/>
      <c r="G69" s="26">
        <f t="shared" si="5"/>
        <v>18</v>
      </c>
      <c r="H69" s="22"/>
    </row>
    <row r="70" s="2" customFormat="1" ht="24" customHeight="1" spans="1:8">
      <c r="A70" s="21" t="s">
        <v>1019</v>
      </c>
      <c r="B70" s="21" t="s">
        <v>1020</v>
      </c>
      <c r="C70" s="26">
        <v>30</v>
      </c>
      <c r="D70" s="26">
        <f t="shared" si="4"/>
        <v>-5</v>
      </c>
      <c r="E70" s="26"/>
      <c r="F70" s="26">
        <v>-5</v>
      </c>
      <c r="G70" s="26">
        <f t="shared" si="5"/>
        <v>25</v>
      </c>
      <c r="H70" s="28"/>
    </row>
    <row r="71" s="2" customFormat="1" ht="24" customHeight="1" spans="1:8">
      <c r="A71" s="21" t="s">
        <v>1019</v>
      </c>
      <c r="B71" s="21" t="s">
        <v>1021</v>
      </c>
      <c r="C71" s="26">
        <v>200</v>
      </c>
      <c r="D71" s="26">
        <f t="shared" si="4"/>
        <v>-40</v>
      </c>
      <c r="E71" s="26"/>
      <c r="F71" s="26">
        <v>-40</v>
      </c>
      <c r="G71" s="26">
        <f t="shared" si="5"/>
        <v>160</v>
      </c>
      <c r="H71" s="22"/>
    </row>
    <row r="72" s="2" customFormat="1" ht="24" customHeight="1" spans="1:8">
      <c r="A72" s="21" t="s">
        <v>1019</v>
      </c>
      <c r="B72" s="21" t="s">
        <v>1022</v>
      </c>
      <c r="C72" s="26">
        <v>5</v>
      </c>
      <c r="D72" s="26">
        <f t="shared" si="4"/>
        <v>-3.83</v>
      </c>
      <c r="E72" s="26"/>
      <c r="F72" s="26">
        <v>-3.83</v>
      </c>
      <c r="G72" s="26">
        <f t="shared" si="5"/>
        <v>1.17</v>
      </c>
      <c r="H72" s="22"/>
    </row>
    <row r="73" s="2" customFormat="1" ht="24" customHeight="1" spans="1:8">
      <c r="A73" s="21" t="s">
        <v>1023</v>
      </c>
      <c r="B73" s="21" t="s">
        <v>1024</v>
      </c>
      <c r="C73" s="26">
        <v>350</v>
      </c>
      <c r="D73" s="26">
        <f t="shared" si="4"/>
        <v>50</v>
      </c>
      <c r="E73" s="26">
        <v>50</v>
      </c>
      <c r="F73" s="26"/>
      <c r="G73" s="26">
        <f t="shared" si="5"/>
        <v>400</v>
      </c>
      <c r="H73" s="22"/>
    </row>
    <row r="74" s="2" customFormat="1" ht="24" customHeight="1" spans="1:8">
      <c r="A74" s="21" t="s">
        <v>1025</v>
      </c>
      <c r="B74" s="21" t="s">
        <v>1026</v>
      </c>
      <c r="C74" s="26"/>
      <c r="D74" s="26">
        <f t="shared" si="4"/>
        <v>20</v>
      </c>
      <c r="E74" s="26">
        <v>20</v>
      </c>
      <c r="F74" s="26"/>
      <c r="G74" s="26">
        <f t="shared" si="5"/>
        <v>20</v>
      </c>
      <c r="H74" s="22"/>
    </row>
    <row r="75" s="2" customFormat="1" ht="24" customHeight="1" spans="1:8">
      <c r="A75" s="21" t="s">
        <v>1027</v>
      </c>
      <c r="B75" s="21" t="s">
        <v>1028</v>
      </c>
      <c r="C75" s="26"/>
      <c r="D75" s="26">
        <f t="shared" si="4"/>
        <v>6.75</v>
      </c>
      <c r="E75" s="26">
        <v>6.75</v>
      </c>
      <c r="F75" s="26"/>
      <c r="G75" s="26">
        <f t="shared" si="5"/>
        <v>6.75</v>
      </c>
      <c r="H75" s="22"/>
    </row>
    <row r="76" s="2" customFormat="1" ht="24" customHeight="1" spans="1:8">
      <c r="A76" s="21" t="s">
        <v>1027</v>
      </c>
      <c r="B76" s="21" t="s">
        <v>1029</v>
      </c>
      <c r="C76" s="26"/>
      <c r="D76" s="26">
        <f t="shared" si="4"/>
        <v>3000</v>
      </c>
      <c r="E76" s="26">
        <v>3000</v>
      </c>
      <c r="F76" s="26"/>
      <c r="G76" s="26">
        <f t="shared" si="5"/>
        <v>3000</v>
      </c>
      <c r="H76" s="22"/>
    </row>
    <row r="77" s="2" customFormat="1" ht="24" customHeight="1" spans="1:8">
      <c r="A77" s="21" t="s">
        <v>1027</v>
      </c>
      <c r="B77" s="21" t="s">
        <v>1030</v>
      </c>
      <c r="C77" s="26">
        <v>20000</v>
      </c>
      <c r="D77" s="26">
        <f t="shared" si="4"/>
        <v>-6000</v>
      </c>
      <c r="E77" s="26"/>
      <c r="F77" s="26">
        <v>-6000</v>
      </c>
      <c r="G77" s="26">
        <f t="shared" si="5"/>
        <v>14000</v>
      </c>
      <c r="H77" s="22"/>
    </row>
    <row r="78" s="2" customFormat="1" ht="24" customHeight="1" spans="1:8">
      <c r="A78" s="21" t="s">
        <v>1031</v>
      </c>
      <c r="B78" s="21" t="s">
        <v>972</v>
      </c>
      <c r="C78" s="26"/>
      <c r="D78" s="26">
        <f t="shared" si="4"/>
        <v>29.18</v>
      </c>
      <c r="E78" s="26">
        <v>29.18</v>
      </c>
      <c r="F78" s="26"/>
      <c r="G78" s="26">
        <f t="shared" si="5"/>
        <v>29.18</v>
      </c>
      <c r="H78" s="22"/>
    </row>
    <row r="79" s="2" customFormat="1" ht="24" customHeight="1" spans="1:8">
      <c r="A79" s="21" t="s">
        <v>1031</v>
      </c>
      <c r="B79" s="21" t="s">
        <v>1032</v>
      </c>
      <c r="C79" s="26"/>
      <c r="D79" s="26">
        <f t="shared" si="4"/>
        <v>72.7</v>
      </c>
      <c r="E79" s="26">
        <v>72.7</v>
      </c>
      <c r="F79" s="26"/>
      <c r="G79" s="26">
        <f t="shared" si="5"/>
        <v>72.7</v>
      </c>
      <c r="H79" s="22"/>
    </row>
    <row r="80" s="2" customFormat="1" ht="24" customHeight="1" spans="1:8">
      <c r="A80" s="21" t="s">
        <v>1031</v>
      </c>
      <c r="B80" s="21" t="s">
        <v>1033</v>
      </c>
      <c r="C80" s="26"/>
      <c r="D80" s="26">
        <f t="shared" si="4"/>
        <v>95.8</v>
      </c>
      <c r="E80" s="26">
        <v>95.8</v>
      </c>
      <c r="F80" s="26"/>
      <c r="G80" s="26">
        <f t="shared" si="5"/>
        <v>95.8</v>
      </c>
      <c r="H80" s="22"/>
    </row>
    <row r="81" s="2" customFormat="1" ht="24" customHeight="1" spans="1:8">
      <c r="A81" s="21" t="s">
        <v>1034</v>
      </c>
      <c r="B81" s="21" t="s">
        <v>1035</v>
      </c>
      <c r="C81" s="26"/>
      <c r="D81" s="26">
        <f t="shared" si="4"/>
        <v>8</v>
      </c>
      <c r="E81" s="26">
        <v>8</v>
      </c>
      <c r="F81" s="26"/>
      <c r="G81" s="26">
        <f t="shared" si="5"/>
        <v>8</v>
      </c>
      <c r="H81" s="22"/>
    </row>
    <row r="82" s="2" customFormat="1" ht="24" customHeight="1" spans="1:8">
      <c r="A82" s="21" t="s">
        <v>1034</v>
      </c>
      <c r="B82" s="21" t="s">
        <v>1036</v>
      </c>
      <c r="C82" s="26"/>
      <c r="D82" s="26">
        <f t="shared" si="4"/>
        <v>3.49</v>
      </c>
      <c r="E82" s="26">
        <v>3.49</v>
      </c>
      <c r="F82" s="26"/>
      <c r="G82" s="26">
        <f t="shared" si="5"/>
        <v>3.49</v>
      </c>
      <c r="H82" s="22"/>
    </row>
    <row r="83" s="2" customFormat="1" ht="24" customHeight="1" spans="1:8">
      <c r="A83" s="21" t="s">
        <v>1037</v>
      </c>
      <c r="B83" s="21" t="s">
        <v>1035</v>
      </c>
      <c r="C83" s="26"/>
      <c r="D83" s="26">
        <f t="shared" si="4"/>
        <v>12</v>
      </c>
      <c r="E83" s="26">
        <v>12</v>
      </c>
      <c r="F83" s="26"/>
      <c r="G83" s="26">
        <f t="shared" si="5"/>
        <v>12</v>
      </c>
      <c r="H83" s="22"/>
    </row>
    <row r="84" s="2" customFormat="1" ht="24" customHeight="1" spans="1:8">
      <c r="A84" s="21" t="s">
        <v>1037</v>
      </c>
      <c r="B84" s="21" t="s">
        <v>1038</v>
      </c>
      <c r="C84" s="26"/>
      <c r="D84" s="26">
        <f t="shared" si="4"/>
        <v>38.67</v>
      </c>
      <c r="E84" s="26">
        <v>38.67</v>
      </c>
      <c r="F84" s="26"/>
      <c r="G84" s="26">
        <f t="shared" si="5"/>
        <v>38.67</v>
      </c>
      <c r="H84" s="22"/>
    </row>
    <row r="85" s="2" customFormat="1" ht="24" customHeight="1" spans="1:8">
      <c r="A85" s="21" t="s">
        <v>1039</v>
      </c>
      <c r="B85" s="21" t="s">
        <v>1040</v>
      </c>
      <c r="C85" s="26"/>
      <c r="D85" s="26">
        <f t="shared" si="4"/>
        <v>6850</v>
      </c>
      <c r="E85" s="26">
        <v>6850</v>
      </c>
      <c r="F85" s="26"/>
      <c r="G85" s="26">
        <f t="shared" si="5"/>
        <v>6850</v>
      </c>
      <c r="H85" s="22"/>
    </row>
    <row r="86" s="2" customFormat="1" ht="24" customHeight="1" spans="1:8">
      <c r="A86" s="21" t="s">
        <v>1041</v>
      </c>
      <c r="B86" s="21" t="s">
        <v>966</v>
      </c>
      <c r="C86" s="26"/>
      <c r="D86" s="26">
        <f t="shared" si="4"/>
        <v>22.2</v>
      </c>
      <c r="E86" s="26">
        <v>22.2</v>
      </c>
      <c r="F86" s="26"/>
      <c r="G86" s="26">
        <f t="shared" si="5"/>
        <v>22.2</v>
      </c>
      <c r="H86" s="22"/>
    </row>
    <row r="87" s="2" customFormat="1" ht="24" customHeight="1" spans="1:8">
      <c r="A87" s="21" t="s">
        <v>1042</v>
      </c>
      <c r="B87" s="21" t="s">
        <v>966</v>
      </c>
      <c r="C87" s="26">
        <v>12.69</v>
      </c>
      <c r="D87" s="26">
        <f t="shared" si="4"/>
        <v>97.3</v>
      </c>
      <c r="E87" s="26">
        <v>97.3</v>
      </c>
      <c r="F87" s="26"/>
      <c r="G87" s="26">
        <f t="shared" si="5"/>
        <v>109.99</v>
      </c>
      <c r="H87" s="22"/>
    </row>
    <row r="88" s="2" customFormat="1" ht="24" customHeight="1" spans="1:8">
      <c r="A88" s="21" t="s">
        <v>1043</v>
      </c>
      <c r="B88" s="21" t="s">
        <v>966</v>
      </c>
      <c r="C88" s="26"/>
      <c r="D88" s="26">
        <f t="shared" si="4"/>
        <v>141.4</v>
      </c>
      <c r="E88" s="26">
        <v>141.4</v>
      </c>
      <c r="F88" s="26"/>
      <c r="G88" s="26">
        <f t="shared" si="5"/>
        <v>141.4</v>
      </c>
      <c r="H88" s="22"/>
    </row>
    <row r="89" s="2" customFormat="1" ht="24" customHeight="1" spans="1:8">
      <c r="A89" s="21" t="s">
        <v>1044</v>
      </c>
      <c r="B89" s="21" t="s">
        <v>966</v>
      </c>
      <c r="C89" s="26"/>
      <c r="D89" s="26">
        <f t="shared" si="4"/>
        <v>129.8</v>
      </c>
      <c r="E89" s="26">
        <v>129.8</v>
      </c>
      <c r="F89" s="26"/>
      <c r="G89" s="26">
        <f t="shared" si="5"/>
        <v>129.8</v>
      </c>
      <c r="H89" s="22"/>
    </row>
    <row r="90" s="2" customFormat="1" ht="24" customHeight="1" spans="1:8">
      <c r="A90" s="21" t="s">
        <v>1045</v>
      </c>
      <c r="B90" s="21" t="s">
        <v>1046</v>
      </c>
      <c r="C90" s="26">
        <v>1.5</v>
      </c>
      <c r="D90" s="26">
        <f t="shared" ref="D90:D105" si="6">E90+F90</f>
        <v>-1.05</v>
      </c>
      <c r="E90" s="26"/>
      <c r="F90" s="26">
        <v>-1.05</v>
      </c>
      <c r="G90" s="26">
        <f t="shared" ref="G90:G105" si="7">C90+D90</f>
        <v>0.45</v>
      </c>
      <c r="H90" s="22"/>
    </row>
    <row r="91" s="2" customFormat="1" ht="24" customHeight="1" spans="1:8">
      <c r="A91" s="21" t="s">
        <v>1047</v>
      </c>
      <c r="B91" s="21" t="s">
        <v>1046</v>
      </c>
      <c r="C91" s="26">
        <v>1.5</v>
      </c>
      <c r="D91" s="26">
        <f t="shared" si="6"/>
        <v>-1.5</v>
      </c>
      <c r="E91" s="26"/>
      <c r="F91" s="26">
        <v>-1.5</v>
      </c>
      <c r="G91" s="26">
        <f t="shared" si="7"/>
        <v>0</v>
      </c>
      <c r="H91" s="22"/>
    </row>
    <row r="92" s="2" customFormat="1" ht="24" customHeight="1" spans="1:8">
      <c r="A92" s="21" t="s">
        <v>1048</v>
      </c>
      <c r="B92" s="21" t="s">
        <v>1046</v>
      </c>
      <c r="C92" s="26">
        <v>2.5</v>
      </c>
      <c r="D92" s="26">
        <f t="shared" si="6"/>
        <v>-1.5</v>
      </c>
      <c r="E92" s="26"/>
      <c r="F92" s="26">
        <v>-1.5</v>
      </c>
      <c r="G92" s="26">
        <f t="shared" si="7"/>
        <v>1</v>
      </c>
      <c r="H92" s="22"/>
    </row>
    <row r="93" s="2" customFormat="1" ht="24" customHeight="1" spans="1:8">
      <c r="A93" s="21" t="s">
        <v>1049</v>
      </c>
      <c r="B93" s="21" t="s">
        <v>1050</v>
      </c>
      <c r="C93" s="26">
        <v>142</v>
      </c>
      <c r="D93" s="26">
        <f t="shared" si="6"/>
        <v>31</v>
      </c>
      <c r="E93" s="26">
        <v>31</v>
      </c>
      <c r="F93" s="26"/>
      <c r="G93" s="26">
        <f t="shared" si="7"/>
        <v>173</v>
      </c>
      <c r="H93" s="22"/>
    </row>
    <row r="94" s="2" customFormat="1" ht="24" customHeight="1" spans="1:8">
      <c r="A94" s="21" t="s">
        <v>1051</v>
      </c>
      <c r="B94" s="21" t="s">
        <v>961</v>
      </c>
      <c r="C94" s="26">
        <v>495</v>
      </c>
      <c r="D94" s="26">
        <f t="shared" si="6"/>
        <v>-144.85</v>
      </c>
      <c r="E94" s="26"/>
      <c r="F94" s="26">
        <f>-135.85-9</f>
        <v>-144.85</v>
      </c>
      <c r="G94" s="26">
        <f t="shared" si="7"/>
        <v>350.15</v>
      </c>
      <c r="H94" s="22"/>
    </row>
    <row r="95" s="2" customFormat="1" ht="24" customHeight="1" spans="1:8">
      <c r="A95" s="21" t="s">
        <v>1052</v>
      </c>
      <c r="B95" s="21" t="s">
        <v>1053</v>
      </c>
      <c r="C95" s="26"/>
      <c r="D95" s="26">
        <f t="shared" si="6"/>
        <v>20</v>
      </c>
      <c r="E95" s="26">
        <v>20</v>
      </c>
      <c r="F95" s="26"/>
      <c r="G95" s="26">
        <f t="shared" si="7"/>
        <v>20</v>
      </c>
      <c r="H95" s="22"/>
    </row>
    <row r="96" s="2" customFormat="1" ht="24" customHeight="1" spans="1:8">
      <c r="A96" s="21" t="s">
        <v>1054</v>
      </c>
      <c r="B96" s="21" t="s">
        <v>1055</v>
      </c>
      <c r="C96" s="26"/>
      <c r="D96" s="26">
        <f t="shared" si="6"/>
        <v>120</v>
      </c>
      <c r="E96" s="26">
        <v>120</v>
      </c>
      <c r="F96" s="26"/>
      <c r="G96" s="26">
        <f t="shared" si="7"/>
        <v>120</v>
      </c>
      <c r="H96" s="22"/>
    </row>
    <row r="97" s="2" customFormat="1" ht="24" customHeight="1" spans="1:8">
      <c r="A97" s="21" t="s">
        <v>1056</v>
      </c>
      <c r="B97" s="21" t="s">
        <v>1057</v>
      </c>
      <c r="C97" s="26"/>
      <c r="D97" s="26">
        <f t="shared" si="6"/>
        <v>165</v>
      </c>
      <c r="E97" s="26">
        <v>165</v>
      </c>
      <c r="F97" s="26"/>
      <c r="G97" s="26">
        <f t="shared" si="7"/>
        <v>165</v>
      </c>
      <c r="H97" s="22"/>
    </row>
    <row r="98" s="2" customFormat="1" ht="24" customHeight="1" spans="1:8">
      <c r="A98" s="21" t="s">
        <v>1056</v>
      </c>
      <c r="B98" s="21" t="s">
        <v>1058</v>
      </c>
      <c r="C98" s="26">
        <v>7</v>
      </c>
      <c r="D98" s="26">
        <f t="shared" si="6"/>
        <v>40</v>
      </c>
      <c r="E98" s="26">
        <v>40</v>
      </c>
      <c r="F98" s="26"/>
      <c r="G98" s="26">
        <f t="shared" si="7"/>
        <v>47</v>
      </c>
      <c r="H98" s="22"/>
    </row>
    <row r="99" s="2" customFormat="1" ht="24" customHeight="1" spans="1:8">
      <c r="A99" s="21" t="s">
        <v>1059</v>
      </c>
      <c r="B99" s="21" t="s">
        <v>1060</v>
      </c>
      <c r="C99" s="26"/>
      <c r="D99" s="26">
        <f t="shared" si="6"/>
        <v>621</v>
      </c>
      <c r="E99" s="26">
        <v>621</v>
      </c>
      <c r="F99" s="26"/>
      <c r="G99" s="26">
        <f t="shared" si="7"/>
        <v>621</v>
      </c>
      <c r="H99" s="22"/>
    </row>
    <row r="100" s="2" customFormat="1" ht="24" customHeight="1" spans="1:8">
      <c r="A100" s="21"/>
      <c r="B100" s="21" t="s">
        <v>1061</v>
      </c>
      <c r="C100" s="26"/>
      <c r="D100" s="26">
        <f t="shared" si="6"/>
        <v>500</v>
      </c>
      <c r="E100" s="26">
        <v>500</v>
      </c>
      <c r="F100" s="26"/>
      <c r="G100" s="26">
        <f t="shared" si="7"/>
        <v>500</v>
      </c>
      <c r="H100" s="22"/>
    </row>
    <row r="101" s="2" customFormat="1" ht="24" customHeight="1" spans="1:8">
      <c r="A101" s="21"/>
      <c r="B101" s="21" t="s">
        <v>1062</v>
      </c>
      <c r="C101" s="26">
        <v>4000</v>
      </c>
      <c r="D101" s="26">
        <f t="shared" si="6"/>
        <v>-4000</v>
      </c>
      <c r="E101" s="26"/>
      <c r="F101" s="26">
        <v>-4000</v>
      </c>
      <c r="G101" s="26">
        <f t="shared" si="7"/>
        <v>0</v>
      </c>
      <c r="H101" s="22"/>
    </row>
    <row r="102" s="2" customFormat="1" ht="24" customHeight="1" spans="1:8">
      <c r="A102" s="21"/>
      <c r="B102" s="21" t="s">
        <v>1063</v>
      </c>
      <c r="C102" s="26">
        <v>3780</v>
      </c>
      <c r="D102" s="26">
        <f t="shared" si="6"/>
        <v>-550</v>
      </c>
      <c r="E102" s="26"/>
      <c r="F102" s="26">
        <v>-550</v>
      </c>
      <c r="G102" s="26">
        <f t="shared" si="7"/>
        <v>3230</v>
      </c>
      <c r="H102" s="22"/>
    </row>
    <row r="103" s="2" customFormat="1" ht="24" customHeight="1" spans="1:8">
      <c r="A103" s="21"/>
      <c r="B103" s="21" t="s">
        <v>968</v>
      </c>
      <c r="C103" s="26">
        <v>1550</v>
      </c>
      <c r="D103" s="26">
        <f t="shared" si="6"/>
        <v>50</v>
      </c>
      <c r="E103" s="26">
        <v>50</v>
      </c>
      <c r="F103" s="26"/>
      <c r="G103" s="26">
        <f t="shared" si="7"/>
        <v>1600</v>
      </c>
      <c r="H103" s="22"/>
    </row>
    <row r="104" s="2" customFormat="1" ht="24" customHeight="1" spans="1:8">
      <c r="A104" s="21"/>
      <c r="B104" s="21" t="s">
        <v>1064</v>
      </c>
      <c r="C104" s="26"/>
      <c r="D104" s="26">
        <f t="shared" si="6"/>
        <v>-1862</v>
      </c>
      <c r="E104" s="26"/>
      <c r="F104" s="26">
        <v>-1862</v>
      </c>
      <c r="G104" s="26">
        <f t="shared" si="7"/>
        <v>-1862</v>
      </c>
      <c r="H104" s="22"/>
    </row>
    <row r="105" s="2" customFormat="1" ht="24" customHeight="1" spans="1:8">
      <c r="A105" s="21"/>
      <c r="B105" s="21" t="s">
        <v>1065</v>
      </c>
      <c r="C105" s="26"/>
      <c r="D105" s="26">
        <f t="shared" si="6"/>
        <v>120</v>
      </c>
      <c r="E105" s="26">
        <v>120</v>
      </c>
      <c r="F105" s="26"/>
      <c r="G105" s="26">
        <f t="shared" si="7"/>
        <v>120</v>
      </c>
      <c r="H105" s="22"/>
    </row>
  </sheetData>
  <mergeCells count="7">
    <mergeCell ref="A1:H1"/>
    <mergeCell ref="D3:F3"/>
    <mergeCell ref="A3:A4"/>
    <mergeCell ref="B3:B4"/>
    <mergeCell ref="C3:C4"/>
    <mergeCell ref="G3:G4"/>
    <mergeCell ref="H3:H4"/>
  </mergeCells>
  <printOptions horizontalCentered="1"/>
  <pageMargins left="0.393055555555556" right="0.393055555555556" top="0.590277777777778" bottom="0.393055555555556" header="0.393055555555556" footer="0.196527777777778"/>
  <pageSetup paperSize="9" firstPageNumber="33" fitToHeight="0" orientation="landscape" useFirstPageNumber="1" horizontalDpi="600"/>
  <headerFooter>
    <oddHeader>&amp;L&amp;"黑体"&amp;12&amp;B表五：</oddHeader>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L383"/>
  <sheetViews>
    <sheetView showZeros="0" workbookViewId="0">
      <selection activeCell="A383" sqref="$A6:$XFD383"/>
    </sheetView>
  </sheetViews>
  <sheetFormatPr defaultColWidth="16.875" defaultRowHeight="14.25"/>
  <cols>
    <col min="1" max="1" width="8.625" style="303" customWidth="1"/>
    <col min="2" max="2" width="24.625" style="304" customWidth="1"/>
    <col min="3" max="3" width="10.125" style="305" customWidth="1"/>
    <col min="4" max="5" width="10.125" style="306" customWidth="1"/>
    <col min="6" max="9" width="9.625" style="306" customWidth="1"/>
    <col min="10" max="10" width="10.125" style="306" customWidth="1"/>
    <col min="11" max="11" width="9.625" style="306" customWidth="1"/>
    <col min="12" max="12" width="10.125" style="306" customWidth="1"/>
    <col min="13" max="13" width="2.625" customWidth="1"/>
  </cols>
  <sheetData>
    <row r="1" s="4" customFormat="1" ht="32" customHeight="1" spans="1:12">
      <c r="A1" s="307" t="s">
        <v>1066</v>
      </c>
      <c r="B1" s="350"/>
      <c r="C1" s="351"/>
      <c r="D1" s="352"/>
      <c r="E1" s="352"/>
      <c r="F1" s="352"/>
      <c r="G1" s="352"/>
      <c r="H1" s="352"/>
      <c r="I1" s="352"/>
      <c r="J1" s="352"/>
      <c r="K1" s="352"/>
      <c r="L1" s="352"/>
    </row>
    <row r="2" spans="1:12">
      <c r="A2" s="308"/>
      <c r="B2" s="309"/>
      <c r="C2" s="310"/>
      <c r="D2" s="311"/>
      <c r="E2" s="311"/>
      <c r="F2" s="311"/>
      <c r="G2" s="311"/>
      <c r="H2" s="311"/>
      <c r="I2" s="311"/>
      <c r="J2" s="311"/>
      <c r="K2" s="311"/>
      <c r="L2" s="343" t="s">
        <v>1</v>
      </c>
    </row>
    <row r="3" s="301" customFormat="1" ht="26.25" hidden="1" customHeight="1" spans="1:12">
      <c r="A3" s="312" t="s">
        <v>38</v>
      </c>
      <c r="B3" s="313"/>
      <c r="C3" s="314" t="s">
        <v>1067</v>
      </c>
      <c r="D3" s="315" t="s">
        <v>1068</v>
      </c>
      <c r="E3" s="316" t="s">
        <v>1069</v>
      </c>
      <c r="F3" s="317"/>
      <c r="G3" s="317"/>
      <c r="H3" s="317"/>
      <c r="I3" s="317"/>
      <c r="J3" s="344"/>
      <c r="K3" s="344"/>
      <c r="L3" s="315" t="s">
        <v>1070</v>
      </c>
    </row>
    <row r="4" s="302" customFormat="1" ht="26.25" hidden="1" customHeight="1" spans="1:12">
      <c r="A4" s="318" t="s">
        <v>40</v>
      </c>
      <c r="B4" s="319" t="s">
        <v>41</v>
      </c>
      <c r="C4" s="320"/>
      <c r="D4" s="321"/>
      <c r="E4" s="322" t="s">
        <v>6</v>
      </c>
      <c r="F4" s="322" t="s">
        <v>1071</v>
      </c>
      <c r="G4" s="322" t="s">
        <v>1072</v>
      </c>
      <c r="H4" s="322" t="s">
        <v>1073</v>
      </c>
      <c r="I4" s="322" t="s">
        <v>947</v>
      </c>
      <c r="J4" s="322" t="s">
        <v>948</v>
      </c>
      <c r="K4" s="322" t="s">
        <v>1074</v>
      </c>
      <c r="L4" s="321"/>
    </row>
    <row r="5" ht="26.25" hidden="1" customHeight="1" spans="1:12">
      <c r="A5" s="323" t="s">
        <v>6</v>
      </c>
      <c r="B5" s="324"/>
      <c r="C5" s="325">
        <f>C6+C92+C95+C112+C123+C133+C150+C214+C243+C258+C273+C313+C319+C332+C338+C341+C347+C351+C370+C375+C378+C369</f>
        <v>140327</v>
      </c>
      <c r="D5" s="326">
        <f>D6+D92+D95+D112+D123+D133+D150+D214+D243+D258+D273+D313+D319+D332+D338+D341+D347+D351+D370+D375+D378+D369</f>
        <v>177229.183693</v>
      </c>
      <c r="E5" s="326">
        <v>25524.892669</v>
      </c>
      <c r="F5" s="326">
        <v>13592.1203</v>
      </c>
      <c r="G5" s="326">
        <v>3800</v>
      </c>
      <c r="H5" s="326">
        <v>55.9999999999995</v>
      </c>
      <c r="I5" s="326">
        <v>46579.7948</v>
      </c>
      <c r="J5" s="326">
        <v>-36641.022431</v>
      </c>
      <c r="K5" s="326">
        <v>-1862</v>
      </c>
      <c r="L5" s="326">
        <v>202754.066725</v>
      </c>
    </row>
    <row r="6" ht="26.25" customHeight="1" spans="1:12">
      <c r="A6" s="327" t="s">
        <v>42</v>
      </c>
      <c r="B6" s="328" t="s">
        <v>43</v>
      </c>
      <c r="C6" s="329">
        <v>21191</v>
      </c>
      <c r="D6" s="330">
        <f>D7+D12+D16+D21+D25+D31+D39+D41+D45+D49+D55+D57+D62+D65+D69+D73+D79+D81+D84+D86</f>
        <v>23400.909991</v>
      </c>
      <c r="E6" s="330">
        <v>185.554</v>
      </c>
      <c r="F6" s="330">
        <v>518.01</v>
      </c>
      <c r="G6" s="330">
        <v>0</v>
      </c>
      <c r="H6" s="330">
        <v>100</v>
      </c>
      <c r="I6" s="330">
        <v>2011.64</v>
      </c>
      <c r="J6" s="330">
        <v>-2444.096</v>
      </c>
      <c r="K6" s="330">
        <v>0</v>
      </c>
      <c r="L6" s="330">
        <v>23586.456925</v>
      </c>
    </row>
    <row r="7" ht="26.25" hidden="1" customHeight="1" spans="1:12">
      <c r="A7" s="331" t="s">
        <v>44</v>
      </c>
      <c r="B7" s="332" t="s">
        <v>45</v>
      </c>
      <c r="C7" s="333">
        <f>SUM(C8:C11)</f>
        <v>0</v>
      </c>
      <c r="D7" s="334">
        <f>SUM(D8:D11)</f>
        <v>25</v>
      </c>
      <c r="E7" s="334">
        <v>-6</v>
      </c>
      <c r="F7" s="334">
        <v>0</v>
      </c>
      <c r="G7" s="334">
        <v>0</v>
      </c>
      <c r="H7" s="334">
        <v>0</v>
      </c>
      <c r="I7" s="334">
        <v>0</v>
      </c>
      <c r="J7" s="334">
        <v>-6</v>
      </c>
      <c r="K7" s="334">
        <v>0</v>
      </c>
      <c r="L7" s="334">
        <v>19</v>
      </c>
    </row>
    <row r="8" ht="26.25" hidden="1" customHeight="1" spans="1:12">
      <c r="A8" s="335" t="s">
        <v>46</v>
      </c>
      <c r="B8" s="328" t="s">
        <v>47</v>
      </c>
      <c r="C8" s="336"/>
      <c r="D8" s="337">
        <v>0</v>
      </c>
      <c r="E8" s="337">
        <v>0</v>
      </c>
      <c r="F8" s="337">
        <v>0</v>
      </c>
      <c r="G8" s="337">
        <v>0</v>
      </c>
      <c r="H8" s="337">
        <v>0</v>
      </c>
      <c r="I8" s="337">
        <v>0</v>
      </c>
      <c r="J8" s="337">
        <v>0</v>
      </c>
      <c r="K8" s="337">
        <v>0</v>
      </c>
      <c r="L8" s="337">
        <v>0</v>
      </c>
    </row>
    <row r="9" ht="26.25" hidden="1" customHeight="1" spans="1:12">
      <c r="A9" s="335" t="s">
        <v>48</v>
      </c>
      <c r="B9" s="328" t="s">
        <v>49</v>
      </c>
      <c r="C9" s="336"/>
      <c r="D9" s="337">
        <v>0</v>
      </c>
      <c r="E9" s="337">
        <v>0</v>
      </c>
      <c r="F9" s="337">
        <v>0</v>
      </c>
      <c r="G9" s="337">
        <v>0</v>
      </c>
      <c r="H9" s="337">
        <v>0</v>
      </c>
      <c r="I9" s="337">
        <v>0</v>
      </c>
      <c r="J9" s="337">
        <v>0</v>
      </c>
      <c r="K9" s="337">
        <v>0</v>
      </c>
      <c r="L9" s="337">
        <v>0</v>
      </c>
    </row>
    <row r="10" ht="26.25" hidden="1" customHeight="1" spans="1:12">
      <c r="A10" s="335" t="s">
        <v>50</v>
      </c>
      <c r="B10" s="328" t="s">
        <v>51</v>
      </c>
      <c r="C10" s="336"/>
      <c r="D10" s="337">
        <v>0</v>
      </c>
      <c r="E10" s="337">
        <v>0</v>
      </c>
      <c r="F10" s="337">
        <v>0</v>
      </c>
      <c r="G10" s="337">
        <v>0</v>
      </c>
      <c r="H10" s="337">
        <v>0</v>
      </c>
      <c r="I10" s="337">
        <v>0</v>
      </c>
      <c r="J10" s="337">
        <v>0</v>
      </c>
      <c r="K10" s="337">
        <v>0</v>
      </c>
      <c r="L10" s="337">
        <v>0</v>
      </c>
    </row>
    <row r="11" ht="26.25" hidden="1" customHeight="1" spans="1:12">
      <c r="A11" s="335" t="s">
        <v>52</v>
      </c>
      <c r="B11" s="328" t="s">
        <v>53</v>
      </c>
      <c r="C11" s="336"/>
      <c r="D11" s="337">
        <v>25</v>
      </c>
      <c r="E11" s="337">
        <v>-6</v>
      </c>
      <c r="F11" s="337">
        <v>0</v>
      </c>
      <c r="G11" s="337">
        <v>0</v>
      </c>
      <c r="H11" s="337">
        <v>0</v>
      </c>
      <c r="I11" s="337">
        <v>0</v>
      </c>
      <c r="J11" s="337">
        <v>-6</v>
      </c>
      <c r="K11" s="337">
        <v>0</v>
      </c>
      <c r="L11" s="337">
        <v>19</v>
      </c>
    </row>
    <row r="12" ht="26.25" hidden="1" customHeight="1" spans="1:12">
      <c r="A12" s="338" t="s">
        <v>54</v>
      </c>
      <c r="B12" s="332" t="s">
        <v>55</v>
      </c>
      <c r="C12" s="339">
        <f>SUM(C13:C15)</f>
        <v>0</v>
      </c>
      <c r="D12" s="340">
        <f>SUM(D13:D15)</f>
        <v>0</v>
      </c>
      <c r="E12" s="340">
        <v>0</v>
      </c>
      <c r="F12" s="340">
        <v>0</v>
      </c>
      <c r="G12" s="340">
        <v>0</v>
      </c>
      <c r="H12" s="340">
        <v>0</v>
      </c>
      <c r="I12" s="340">
        <v>0</v>
      </c>
      <c r="J12" s="340">
        <v>0</v>
      </c>
      <c r="K12" s="340">
        <v>0</v>
      </c>
      <c r="L12" s="340">
        <v>0</v>
      </c>
    </row>
    <row r="13" ht="26.25" hidden="1" customHeight="1" spans="1:12">
      <c r="A13" s="335" t="s">
        <v>56</v>
      </c>
      <c r="B13" s="328" t="s">
        <v>57</v>
      </c>
      <c r="C13" s="336"/>
      <c r="D13" s="337">
        <v>0</v>
      </c>
      <c r="E13" s="337">
        <v>0</v>
      </c>
      <c r="F13" s="337">
        <v>0</v>
      </c>
      <c r="G13" s="337">
        <v>0</v>
      </c>
      <c r="H13" s="337">
        <v>0</v>
      </c>
      <c r="I13" s="337">
        <v>0</v>
      </c>
      <c r="J13" s="337">
        <v>0</v>
      </c>
      <c r="K13" s="337">
        <v>0</v>
      </c>
      <c r="L13" s="337">
        <v>0</v>
      </c>
    </row>
    <row r="14" ht="26.25" hidden="1" customHeight="1" spans="1:12">
      <c r="A14" s="335" t="s">
        <v>58</v>
      </c>
      <c r="B14" s="328" t="s">
        <v>59</v>
      </c>
      <c r="C14" s="336"/>
      <c r="D14" s="337">
        <v>0</v>
      </c>
      <c r="E14" s="337">
        <v>0</v>
      </c>
      <c r="F14" s="337">
        <v>0</v>
      </c>
      <c r="G14" s="337">
        <v>0</v>
      </c>
      <c r="H14" s="337">
        <v>0</v>
      </c>
      <c r="I14" s="337">
        <v>0</v>
      </c>
      <c r="J14" s="337">
        <v>0</v>
      </c>
      <c r="K14" s="337">
        <v>0</v>
      </c>
      <c r="L14" s="337">
        <v>0</v>
      </c>
    </row>
    <row r="15" ht="26.25" hidden="1" customHeight="1" spans="1:12">
      <c r="A15" s="335" t="s">
        <v>60</v>
      </c>
      <c r="B15" s="328" t="s">
        <v>61</v>
      </c>
      <c r="C15" s="336"/>
      <c r="D15" s="337">
        <v>0</v>
      </c>
      <c r="E15" s="337">
        <v>0</v>
      </c>
      <c r="F15" s="337">
        <v>0</v>
      </c>
      <c r="G15" s="337">
        <v>0</v>
      </c>
      <c r="H15" s="337">
        <v>0</v>
      </c>
      <c r="I15" s="337">
        <v>0</v>
      </c>
      <c r="J15" s="337">
        <v>0</v>
      </c>
      <c r="K15" s="337">
        <v>0</v>
      </c>
      <c r="L15" s="337">
        <v>0</v>
      </c>
    </row>
    <row r="16" ht="26.25" hidden="1" customHeight="1" spans="1:12">
      <c r="A16" s="338" t="s">
        <v>62</v>
      </c>
      <c r="B16" s="332" t="s">
        <v>63</v>
      </c>
      <c r="C16" s="339">
        <f>SUM(C17:C20)</f>
        <v>0</v>
      </c>
      <c r="D16" s="340">
        <f>SUM(D17:D20)</f>
        <v>10083.363234</v>
      </c>
      <c r="E16" s="340">
        <v>907.844</v>
      </c>
      <c r="F16" s="340">
        <v>184</v>
      </c>
      <c r="G16" s="340">
        <v>0</v>
      </c>
      <c r="H16" s="340">
        <v>50</v>
      </c>
      <c r="I16" s="340">
        <v>1279.79</v>
      </c>
      <c r="J16" s="340">
        <v>-605.946</v>
      </c>
      <c r="K16" s="340">
        <v>0</v>
      </c>
      <c r="L16" s="340">
        <v>10991.20456</v>
      </c>
    </row>
    <row r="17" ht="26.25" hidden="1" customHeight="1" spans="1:12">
      <c r="A17" s="335" t="s">
        <v>64</v>
      </c>
      <c r="B17" s="328" t="s">
        <v>65</v>
      </c>
      <c r="C17" s="336"/>
      <c r="D17" s="337">
        <v>5696.131234</v>
      </c>
      <c r="E17" s="337">
        <v>593.59</v>
      </c>
      <c r="F17" s="337">
        <v>0</v>
      </c>
      <c r="G17" s="337">
        <v>0</v>
      </c>
      <c r="H17" s="337">
        <v>0</v>
      </c>
      <c r="I17" s="345">
        <v>879.39</v>
      </c>
      <c r="J17" s="337">
        <v>-285.8</v>
      </c>
      <c r="K17" s="337">
        <v>0</v>
      </c>
      <c r="L17" s="337">
        <v>6289.71856</v>
      </c>
    </row>
    <row r="18" ht="26.25" hidden="1" customHeight="1" spans="1:12">
      <c r="A18" s="335" t="s">
        <v>66</v>
      </c>
      <c r="B18" s="328" t="s">
        <v>67</v>
      </c>
      <c r="C18" s="336"/>
      <c r="D18" s="337">
        <v>4387.232</v>
      </c>
      <c r="E18" s="337">
        <v>314.254</v>
      </c>
      <c r="F18" s="337">
        <v>184</v>
      </c>
      <c r="G18" s="337">
        <v>0</v>
      </c>
      <c r="H18" s="337">
        <v>50</v>
      </c>
      <c r="I18" s="345">
        <v>400.4</v>
      </c>
      <c r="J18" s="337">
        <v>-320.146</v>
      </c>
      <c r="K18" s="337">
        <v>0</v>
      </c>
      <c r="L18" s="337">
        <v>4701.486</v>
      </c>
    </row>
    <row r="19" ht="26.25" hidden="1" customHeight="1" spans="1:12">
      <c r="A19" s="335" t="s">
        <v>68</v>
      </c>
      <c r="B19" s="328" t="s">
        <v>69</v>
      </c>
      <c r="C19" s="336"/>
      <c r="D19" s="337">
        <v>0</v>
      </c>
      <c r="E19" s="337">
        <v>0</v>
      </c>
      <c r="F19" s="337">
        <v>0</v>
      </c>
      <c r="G19" s="337">
        <v>0</v>
      </c>
      <c r="H19" s="337">
        <v>0</v>
      </c>
      <c r="I19" s="337">
        <v>0</v>
      </c>
      <c r="J19" s="337">
        <v>0</v>
      </c>
      <c r="K19" s="337">
        <v>0</v>
      </c>
      <c r="L19" s="337">
        <v>0</v>
      </c>
    </row>
    <row r="20" ht="26.25" hidden="1" customHeight="1" spans="1:12">
      <c r="A20" s="335" t="s">
        <v>70</v>
      </c>
      <c r="B20" s="328" t="s">
        <v>71</v>
      </c>
      <c r="C20" s="336"/>
      <c r="D20" s="337" t="s">
        <v>1075</v>
      </c>
      <c r="E20" s="337">
        <v>0</v>
      </c>
      <c r="F20" s="337">
        <v>0</v>
      </c>
      <c r="G20" s="337">
        <v>0</v>
      </c>
      <c r="H20" s="337">
        <v>0</v>
      </c>
      <c r="I20" s="337">
        <v>0</v>
      </c>
      <c r="J20" s="337">
        <v>0</v>
      </c>
      <c r="K20" s="337">
        <v>0</v>
      </c>
      <c r="L20" s="337">
        <v>0</v>
      </c>
    </row>
    <row r="21" ht="26.25" hidden="1" customHeight="1" spans="1:12">
      <c r="A21" s="338" t="s">
        <v>72</v>
      </c>
      <c r="B21" s="332" t="s">
        <v>73</v>
      </c>
      <c r="C21" s="339">
        <f>SUM(C22:C24)</f>
        <v>0</v>
      </c>
      <c r="D21" s="340">
        <f>SUM(D22:D24)</f>
        <v>582.720616</v>
      </c>
      <c r="E21" s="340">
        <v>-127.63</v>
      </c>
      <c r="F21" s="340">
        <v>0</v>
      </c>
      <c r="G21" s="340">
        <v>0</v>
      </c>
      <c r="H21" s="340">
        <v>0</v>
      </c>
      <c r="I21" s="340">
        <v>11.96</v>
      </c>
      <c r="J21" s="340">
        <v>-139.59</v>
      </c>
      <c r="K21" s="340">
        <v>0</v>
      </c>
      <c r="L21" s="340">
        <v>455.090616</v>
      </c>
    </row>
    <row r="22" ht="26.25" hidden="1" customHeight="1" spans="1:12">
      <c r="A22" s="335" t="s">
        <v>74</v>
      </c>
      <c r="B22" s="328" t="s">
        <v>75</v>
      </c>
      <c r="C22" s="336"/>
      <c r="D22" s="337">
        <v>266.920616</v>
      </c>
      <c r="E22" s="337">
        <v>0</v>
      </c>
      <c r="F22" s="337">
        <v>0</v>
      </c>
      <c r="G22" s="337">
        <v>0</v>
      </c>
      <c r="H22" s="337">
        <v>0</v>
      </c>
      <c r="I22" s="337">
        <v>11.96</v>
      </c>
      <c r="J22" s="337">
        <v>-11.96</v>
      </c>
      <c r="K22" s="337">
        <v>0</v>
      </c>
      <c r="L22" s="337">
        <v>266.920616</v>
      </c>
    </row>
    <row r="23" ht="26.25" hidden="1" customHeight="1" spans="1:12">
      <c r="A23" s="335" t="s">
        <v>76</v>
      </c>
      <c r="B23" s="328" t="s">
        <v>77</v>
      </c>
      <c r="C23" s="336"/>
      <c r="D23" s="337">
        <v>315.8</v>
      </c>
      <c r="E23" s="337">
        <v>-127.63</v>
      </c>
      <c r="F23" s="337">
        <v>0</v>
      </c>
      <c r="G23" s="337">
        <v>0</v>
      </c>
      <c r="H23" s="337">
        <v>0</v>
      </c>
      <c r="I23" s="337">
        <v>0</v>
      </c>
      <c r="J23" s="337">
        <v>-127.63</v>
      </c>
      <c r="K23" s="337">
        <v>0</v>
      </c>
      <c r="L23" s="337">
        <v>188.17</v>
      </c>
    </row>
    <row r="24" ht="26.25" hidden="1" customHeight="1" spans="1:12">
      <c r="A24" s="335" t="s">
        <v>78</v>
      </c>
      <c r="B24" s="328" t="s">
        <v>79</v>
      </c>
      <c r="C24" s="336"/>
      <c r="D24" s="337">
        <v>0</v>
      </c>
      <c r="E24" s="337">
        <v>0</v>
      </c>
      <c r="F24" s="337">
        <v>0</v>
      </c>
      <c r="G24" s="337">
        <v>0</v>
      </c>
      <c r="H24" s="337">
        <v>0</v>
      </c>
      <c r="I24" s="337">
        <v>0</v>
      </c>
      <c r="J24" s="337">
        <v>0</v>
      </c>
      <c r="K24" s="337">
        <v>0</v>
      </c>
      <c r="L24" s="337">
        <v>0</v>
      </c>
    </row>
    <row r="25" ht="26.25" hidden="1" customHeight="1" spans="1:12">
      <c r="A25" s="338" t="s">
        <v>80</v>
      </c>
      <c r="B25" s="332" t="s">
        <v>81</v>
      </c>
      <c r="C25" s="339">
        <f>SUM(C26:C30)</f>
        <v>0</v>
      </c>
      <c r="D25" s="340">
        <f>SUM(D26:D30)</f>
        <v>252.253075</v>
      </c>
      <c r="E25" s="340">
        <v>7.5</v>
      </c>
      <c r="F25" s="340">
        <v>0</v>
      </c>
      <c r="G25" s="340">
        <v>0</v>
      </c>
      <c r="H25" s="340">
        <v>0</v>
      </c>
      <c r="I25" s="340">
        <v>13.86</v>
      </c>
      <c r="J25" s="340">
        <v>-6.36</v>
      </c>
      <c r="K25" s="340">
        <v>0</v>
      </c>
      <c r="L25" s="340">
        <v>259.753075</v>
      </c>
    </row>
    <row r="26" ht="26.25" hidden="1" customHeight="1" spans="1:12">
      <c r="A26" s="335" t="s">
        <v>82</v>
      </c>
      <c r="B26" s="328" t="s">
        <v>83</v>
      </c>
      <c r="C26" s="336"/>
      <c r="D26" s="337">
        <v>111.753075</v>
      </c>
      <c r="E26" s="337">
        <v>0</v>
      </c>
      <c r="F26" s="337">
        <v>0</v>
      </c>
      <c r="G26" s="337">
        <v>0</v>
      </c>
      <c r="H26" s="337">
        <v>0</v>
      </c>
      <c r="I26" s="337">
        <v>6.36</v>
      </c>
      <c r="J26" s="337">
        <v>-6.36</v>
      </c>
      <c r="K26" s="337">
        <v>0</v>
      </c>
      <c r="L26" s="337">
        <v>111.753075</v>
      </c>
    </row>
    <row r="27" ht="26.25" hidden="1" customHeight="1" spans="1:12">
      <c r="A27" s="335" t="s">
        <v>84</v>
      </c>
      <c r="B27" s="328" t="s">
        <v>85</v>
      </c>
      <c r="C27" s="336"/>
      <c r="D27" s="337">
        <v>0</v>
      </c>
      <c r="E27" s="337">
        <v>0</v>
      </c>
      <c r="F27" s="337">
        <v>0</v>
      </c>
      <c r="G27" s="337">
        <v>0</v>
      </c>
      <c r="H27" s="337">
        <v>0</v>
      </c>
      <c r="I27" s="337">
        <v>0</v>
      </c>
      <c r="J27" s="337">
        <v>0</v>
      </c>
      <c r="K27" s="337">
        <v>0</v>
      </c>
      <c r="L27" s="337">
        <v>0</v>
      </c>
    </row>
    <row r="28" ht="26.25" hidden="1" customHeight="1" spans="1:12">
      <c r="A28" s="335" t="s">
        <v>86</v>
      </c>
      <c r="B28" s="328" t="s">
        <v>87</v>
      </c>
      <c r="C28" s="336"/>
      <c r="D28" s="337">
        <v>58.5</v>
      </c>
      <c r="E28" s="337">
        <v>0</v>
      </c>
      <c r="F28" s="337">
        <v>0</v>
      </c>
      <c r="G28" s="337">
        <v>0</v>
      </c>
      <c r="H28" s="337">
        <v>0</v>
      </c>
      <c r="I28" s="337">
        <v>0</v>
      </c>
      <c r="J28" s="337">
        <v>0</v>
      </c>
      <c r="K28" s="337">
        <v>0</v>
      </c>
      <c r="L28" s="337">
        <v>58.5</v>
      </c>
    </row>
    <row r="29" ht="26.25" hidden="1" customHeight="1" spans="1:12">
      <c r="A29" s="335" t="s">
        <v>88</v>
      </c>
      <c r="B29" s="328" t="s">
        <v>89</v>
      </c>
      <c r="C29" s="336"/>
      <c r="D29" s="337">
        <v>72</v>
      </c>
      <c r="E29" s="337">
        <v>7.5</v>
      </c>
      <c r="F29" s="337">
        <v>0</v>
      </c>
      <c r="G29" s="337">
        <v>0</v>
      </c>
      <c r="H29" s="337">
        <v>0</v>
      </c>
      <c r="I29" s="337">
        <v>7.5</v>
      </c>
      <c r="J29" s="337">
        <v>0</v>
      </c>
      <c r="K29" s="337">
        <v>0</v>
      </c>
      <c r="L29" s="337">
        <v>79.5</v>
      </c>
    </row>
    <row r="30" ht="26.25" hidden="1" customHeight="1" spans="1:12">
      <c r="A30" s="335" t="s">
        <v>90</v>
      </c>
      <c r="B30" s="328" t="s">
        <v>91</v>
      </c>
      <c r="C30" s="336"/>
      <c r="D30" s="337">
        <v>10</v>
      </c>
      <c r="E30" s="337">
        <v>0</v>
      </c>
      <c r="F30" s="337">
        <v>0</v>
      </c>
      <c r="G30" s="337">
        <v>0</v>
      </c>
      <c r="H30" s="337">
        <v>0</v>
      </c>
      <c r="I30" s="337">
        <v>0</v>
      </c>
      <c r="J30" s="337">
        <v>0</v>
      </c>
      <c r="K30" s="337">
        <v>0</v>
      </c>
      <c r="L30" s="337">
        <v>10</v>
      </c>
    </row>
    <row r="31" ht="26.25" hidden="1" customHeight="1" spans="1:12">
      <c r="A31" s="338" t="s">
        <v>92</v>
      </c>
      <c r="B31" s="332" t="s">
        <v>93</v>
      </c>
      <c r="C31" s="339">
        <f>SUM(C32:C38)</f>
        <v>0</v>
      </c>
      <c r="D31" s="340">
        <f>SUM(D32:D38)</f>
        <v>1404.767248</v>
      </c>
      <c r="E31" s="340">
        <v>143.36</v>
      </c>
      <c r="F31" s="340">
        <v>172.01</v>
      </c>
      <c r="G31" s="340">
        <v>0</v>
      </c>
      <c r="H31" s="340">
        <v>0</v>
      </c>
      <c r="I31" s="340">
        <v>57.03</v>
      </c>
      <c r="J31" s="340">
        <v>-85.68</v>
      </c>
      <c r="K31" s="340">
        <v>0</v>
      </c>
      <c r="L31" s="340">
        <v>1548.127248</v>
      </c>
    </row>
    <row r="32" ht="26.25" hidden="1" customHeight="1" spans="1:12">
      <c r="A32" s="335" t="s">
        <v>94</v>
      </c>
      <c r="B32" s="328" t="s">
        <v>95</v>
      </c>
      <c r="C32" s="336"/>
      <c r="D32" s="337">
        <v>477.276673</v>
      </c>
      <c r="E32" s="337">
        <v>0</v>
      </c>
      <c r="F32" s="337">
        <v>0</v>
      </c>
      <c r="G32" s="337">
        <v>0</v>
      </c>
      <c r="H32" s="337">
        <v>0</v>
      </c>
      <c r="I32" s="337">
        <v>23.19</v>
      </c>
      <c r="J32" s="337">
        <v>-23.19</v>
      </c>
      <c r="K32" s="337">
        <v>0</v>
      </c>
      <c r="L32" s="337">
        <v>477.276673</v>
      </c>
    </row>
    <row r="33" ht="26.25" hidden="1" customHeight="1" spans="1:12">
      <c r="A33" s="335" t="s">
        <v>96</v>
      </c>
      <c r="B33" s="328" t="s">
        <v>97</v>
      </c>
      <c r="C33" s="336"/>
      <c r="D33" s="337">
        <v>68</v>
      </c>
      <c r="E33" s="337">
        <v>-9</v>
      </c>
      <c r="F33" s="337">
        <v>0</v>
      </c>
      <c r="G33" s="337">
        <v>0</v>
      </c>
      <c r="H33" s="337">
        <v>0</v>
      </c>
      <c r="I33" s="337">
        <v>0</v>
      </c>
      <c r="J33" s="337">
        <v>-9</v>
      </c>
      <c r="K33" s="337">
        <v>0</v>
      </c>
      <c r="L33" s="337">
        <v>59</v>
      </c>
    </row>
    <row r="34" ht="26.25" hidden="1" customHeight="1" spans="1:12">
      <c r="A34" s="341" t="s">
        <v>98</v>
      </c>
      <c r="B34" s="328" t="s">
        <v>99</v>
      </c>
      <c r="C34" s="336"/>
      <c r="D34" s="337">
        <v>0</v>
      </c>
      <c r="E34" s="337">
        <v>114</v>
      </c>
      <c r="F34" s="337">
        <v>114</v>
      </c>
      <c r="G34" s="337">
        <v>0</v>
      </c>
      <c r="H34" s="337">
        <v>0</v>
      </c>
      <c r="I34" s="337">
        <v>0</v>
      </c>
      <c r="J34" s="337">
        <v>0</v>
      </c>
      <c r="K34" s="337">
        <v>0</v>
      </c>
      <c r="L34" s="337">
        <v>114</v>
      </c>
    </row>
    <row r="35" ht="26.25" hidden="1" customHeight="1" spans="1:12">
      <c r="A35" s="335" t="s">
        <v>100</v>
      </c>
      <c r="B35" s="328" t="s">
        <v>101</v>
      </c>
      <c r="C35" s="336"/>
      <c r="D35" s="337">
        <v>26</v>
      </c>
      <c r="E35" s="337">
        <v>-3.77</v>
      </c>
      <c r="F35" s="337">
        <v>0</v>
      </c>
      <c r="G35" s="337">
        <v>0</v>
      </c>
      <c r="H35" s="337">
        <v>0</v>
      </c>
      <c r="I35" s="337">
        <v>2</v>
      </c>
      <c r="J35" s="337">
        <v>-5.77</v>
      </c>
      <c r="K35" s="337">
        <v>0</v>
      </c>
      <c r="L35" s="337">
        <v>22.23</v>
      </c>
    </row>
    <row r="36" ht="26.25" hidden="1" customHeight="1" spans="1:12">
      <c r="A36" s="335" t="s">
        <v>102</v>
      </c>
      <c r="B36" s="328" t="s">
        <v>103</v>
      </c>
      <c r="C36" s="336"/>
      <c r="D36" s="337">
        <v>60.5</v>
      </c>
      <c r="E36" s="337">
        <v>-5</v>
      </c>
      <c r="F36" s="337">
        <v>0</v>
      </c>
      <c r="G36" s="337">
        <v>0</v>
      </c>
      <c r="H36" s="337">
        <v>0</v>
      </c>
      <c r="I36" s="337">
        <v>0</v>
      </c>
      <c r="J36" s="337">
        <v>-5</v>
      </c>
      <c r="K36" s="337">
        <v>0</v>
      </c>
      <c r="L36" s="337">
        <v>55.5</v>
      </c>
    </row>
    <row r="37" ht="26.25" hidden="1" customHeight="1" spans="1:12">
      <c r="A37" s="335" t="s">
        <v>104</v>
      </c>
      <c r="B37" s="328" t="s">
        <v>105</v>
      </c>
      <c r="C37" s="336"/>
      <c r="D37" s="337">
        <v>574.290575</v>
      </c>
      <c r="E37" s="337">
        <v>5</v>
      </c>
      <c r="F37" s="337">
        <v>5</v>
      </c>
      <c r="G37" s="337">
        <v>0</v>
      </c>
      <c r="H37" s="337">
        <v>0</v>
      </c>
      <c r="I37" s="337">
        <v>31.84</v>
      </c>
      <c r="J37" s="337">
        <v>-31.84</v>
      </c>
      <c r="K37" s="337">
        <v>0</v>
      </c>
      <c r="L37" s="337">
        <v>579.290575</v>
      </c>
    </row>
    <row r="38" ht="26.25" hidden="1" customHeight="1" spans="1:12">
      <c r="A38" s="335" t="s">
        <v>106</v>
      </c>
      <c r="B38" s="328" t="s">
        <v>107</v>
      </c>
      <c r="C38" s="336"/>
      <c r="D38" s="337">
        <v>198.7</v>
      </c>
      <c r="E38" s="337">
        <v>42.13</v>
      </c>
      <c r="F38" s="337">
        <v>53.01</v>
      </c>
      <c r="G38" s="337">
        <v>0</v>
      </c>
      <c r="H38" s="337">
        <v>0</v>
      </c>
      <c r="I38" s="337">
        <v>0</v>
      </c>
      <c r="J38" s="337">
        <v>-10.88</v>
      </c>
      <c r="K38" s="337">
        <v>0</v>
      </c>
      <c r="L38" s="337">
        <v>240.83</v>
      </c>
    </row>
    <row r="39" ht="26.25" hidden="1" customHeight="1" spans="1:12">
      <c r="A39" s="338" t="s">
        <v>108</v>
      </c>
      <c r="B39" s="332" t="s">
        <v>109</v>
      </c>
      <c r="C39" s="339">
        <f>SUM(C40:C40)</f>
        <v>0</v>
      </c>
      <c r="D39" s="340">
        <f>SUM(D40:D40)</f>
        <v>1550</v>
      </c>
      <c r="E39" s="340">
        <v>50</v>
      </c>
      <c r="F39" s="340">
        <v>0</v>
      </c>
      <c r="G39" s="340">
        <v>0</v>
      </c>
      <c r="H39" s="340">
        <v>50</v>
      </c>
      <c r="I39" s="340">
        <v>0</v>
      </c>
      <c r="J39" s="340">
        <v>0</v>
      </c>
      <c r="K39" s="340">
        <v>0</v>
      </c>
      <c r="L39" s="340">
        <v>1600</v>
      </c>
    </row>
    <row r="40" ht="26.25" hidden="1" customHeight="1" spans="1:12">
      <c r="A40" s="335" t="s">
        <v>110</v>
      </c>
      <c r="B40" s="328" t="s">
        <v>111</v>
      </c>
      <c r="C40" s="336"/>
      <c r="D40" s="337">
        <v>1550</v>
      </c>
      <c r="E40" s="337">
        <v>50</v>
      </c>
      <c r="F40" s="337">
        <v>0</v>
      </c>
      <c r="G40" s="337">
        <v>0</v>
      </c>
      <c r="H40" s="337">
        <v>50</v>
      </c>
      <c r="I40" s="337">
        <v>0</v>
      </c>
      <c r="J40" s="337">
        <v>0</v>
      </c>
      <c r="K40" s="337">
        <v>0</v>
      </c>
      <c r="L40" s="337">
        <v>1600</v>
      </c>
    </row>
    <row r="41" ht="26.25" hidden="1" customHeight="1" spans="1:12">
      <c r="A41" s="338" t="s">
        <v>112</v>
      </c>
      <c r="B41" s="332" t="s">
        <v>113</v>
      </c>
      <c r="C41" s="339">
        <f>SUM(C42:C44)</f>
        <v>0</v>
      </c>
      <c r="D41" s="340">
        <f>SUM(D42:D44)</f>
        <v>302.651493</v>
      </c>
      <c r="E41" s="340">
        <v>-11.8</v>
      </c>
      <c r="F41" s="340">
        <v>0</v>
      </c>
      <c r="G41" s="340">
        <v>0</v>
      </c>
      <c r="H41" s="340">
        <v>0</v>
      </c>
      <c r="I41" s="340">
        <v>11.65</v>
      </c>
      <c r="J41" s="340">
        <v>-23.45</v>
      </c>
      <c r="K41" s="340">
        <v>0</v>
      </c>
      <c r="L41" s="340">
        <v>290.851493</v>
      </c>
    </row>
    <row r="42" ht="26.25" hidden="1" customHeight="1" spans="1:12">
      <c r="A42" s="335" t="s">
        <v>114</v>
      </c>
      <c r="B42" s="328" t="s">
        <v>115</v>
      </c>
      <c r="C42" s="336"/>
      <c r="D42" s="337">
        <v>184.651493</v>
      </c>
      <c r="E42" s="337">
        <v>0</v>
      </c>
      <c r="F42" s="337">
        <v>0</v>
      </c>
      <c r="G42" s="337">
        <v>0</v>
      </c>
      <c r="H42" s="337">
        <v>0</v>
      </c>
      <c r="I42" s="337">
        <v>11.65</v>
      </c>
      <c r="J42" s="337">
        <v>-11.65</v>
      </c>
      <c r="K42" s="337">
        <v>0</v>
      </c>
      <c r="L42" s="337">
        <v>184.651493</v>
      </c>
    </row>
    <row r="43" ht="26.25" hidden="1" customHeight="1" spans="1:12">
      <c r="A43" s="335" t="s">
        <v>116</v>
      </c>
      <c r="B43" s="328" t="s">
        <v>117</v>
      </c>
      <c r="C43" s="336"/>
      <c r="D43" s="337">
        <v>118</v>
      </c>
      <c r="E43" s="337">
        <v>-11.8</v>
      </c>
      <c r="F43" s="337">
        <v>0</v>
      </c>
      <c r="G43" s="337">
        <v>0</v>
      </c>
      <c r="H43" s="337">
        <v>0</v>
      </c>
      <c r="I43" s="337">
        <v>0</v>
      </c>
      <c r="J43" s="337">
        <v>-11.8</v>
      </c>
      <c r="K43" s="337">
        <v>0</v>
      </c>
      <c r="L43" s="337">
        <v>106.2</v>
      </c>
    </row>
    <row r="44" ht="26.25" hidden="1" customHeight="1" spans="1:12">
      <c r="A44" s="335" t="s">
        <v>118</v>
      </c>
      <c r="B44" s="328" t="s">
        <v>119</v>
      </c>
      <c r="C44" s="336"/>
      <c r="D44" s="337">
        <v>0</v>
      </c>
      <c r="E44" s="337">
        <v>0</v>
      </c>
      <c r="F44" s="337">
        <v>0</v>
      </c>
      <c r="G44" s="337">
        <v>0</v>
      </c>
      <c r="H44" s="337">
        <v>0</v>
      </c>
      <c r="I44" s="337">
        <v>0</v>
      </c>
      <c r="J44" s="337">
        <v>0</v>
      </c>
      <c r="K44" s="337">
        <v>0</v>
      </c>
      <c r="L44" s="337">
        <v>0</v>
      </c>
    </row>
    <row r="45" ht="26.25" hidden="1" customHeight="1" spans="1:12">
      <c r="A45" s="338" t="s">
        <v>120</v>
      </c>
      <c r="B45" s="332" t="s">
        <v>121</v>
      </c>
      <c r="C45" s="339">
        <f>SUM(C46:C48)</f>
        <v>0</v>
      </c>
      <c r="D45" s="340">
        <f>SUM(D46:D48)</f>
        <v>1191.777261</v>
      </c>
      <c r="E45" s="340">
        <v>-14.43</v>
      </c>
      <c r="F45" s="340">
        <v>31</v>
      </c>
      <c r="G45" s="340">
        <v>0</v>
      </c>
      <c r="H45" s="340">
        <v>0</v>
      </c>
      <c r="I45" s="340">
        <v>42.59</v>
      </c>
      <c r="J45" s="340">
        <v>-88.02</v>
      </c>
      <c r="K45" s="340">
        <v>0</v>
      </c>
      <c r="L45" s="340">
        <v>1177.347261</v>
      </c>
    </row>
    <row r="46" ht="26.25" hidden="1" customHeight="1" spans="1:12">
      <c r="A46" s="335" t="s">
        <v>122</v>
      </c>
      <c r="B46" s="328" t="s">
        <v>123</v>
      </c>
      <c r="C46" s="336"/>
      <c r="D46" s="337">
        <v>737.457261</v>
      </c>
      <c r="E46" s="337">
        <v>0</v>
      </c>
      <c r="F46" s="337">
        <v>0</v>
      </c>
      <c r="G46" s="337">
        <v>0</v>
      </c>
      <c r="H46" s="337">
        <v>0</v>
      </c>
      <c r="I46" s="337">
        <v>42.59</v>
      </c>
      <c r="J46" s="337">
        <v>-42.59</v>
      </c>
      <c r="K46" s="337">
        <v>0</v>
      </c>
      <c r="L46" s="337">
        <v>737.457261</v>
      </c>
    </row>
    <row r="47" ht="26.25" hidden="1" customHeight="1" spans="1:12">
      <c r="A47" s="335" t="s">
        <v>124</v>
      </c>
      <c r="B47" s="328" t="s">
        <v>125</v>
      </c>
      <c r="C47" s="336"/>
      <c r="D47" s="337">
        <v>454.32</v>
      </c>
      <c r="E47" s="337">
        <v>-45.43</v>
      </c>
      <c r="F47" s="337">
        <v>0</v>
      </c>
      <c r="G47" s="337">
        <v>0</v>
      </c>
      <c r="H47" s="337">
        <v>0</v>
      </c>
      <c r="I47" s="337">
        <v>0</v>
      </c>
      <c r="J47" s="337">
        <v>-45.43</v>
      </c>
      <c r="K47" s="337">
        <v>0</v>
      </c>
      <c r="L47" s="337">
        <v>408.89</v>
      </c>
    </row>
    <row r="48" ht="26.25" hidden="1" customHeight="1" spans="1:12">
      <c r="A48" s="335" t="s">
        <v>126</v>
      </c>
      <c r="B48" s="328" t="s">
        <v>127</v>
      </c>
      <c r="C48" s="336"/>
      <c r="D48" s="337">
        <v>0</v>
      </c>
      <c r="E48" s="337">
        <v>31</v>
      </c>
      <c r="F48" s="337">
        <v>31</v>
      </c>
      <c r="G48" s="337">
        <v>0</v>
      </c>
      <c r="H48" s="337">
        <v>0</v>
      </c>
      <c r="I48" s="337">
        <v>0</v>
      </c>
      <c r="J48" s="337">
        <v>0</v>
      </c>
      <c r="K48" s="337">
        <v>0</v>
      </c>
      <c r="L48" s="337">
        <v>31</v>
      </c>
    </row>
    <row r="49" ht="26.25" hidden="1" customHeight="1" spans="1:12">
      <c r="A49" s="338" t="s">
        <v>128</v>
      </c>
      <c r="B49" s="332" t="s">
        <v>129</v>
      </c>
      <c r="C49" s="339">
        <f>SUM(C50:C54)</f>
        <v>0</v>
      </c>
      <c r="D49" s="340">
        <f>SUM(D50:D54)</f>
        <v>2151.127558</v>
      </c>
      <c r="E49" s="340">
        <v>66.5</v>
      </c>
      <c r="F49" s="340">
        <v>0</v>
      </c>
      <c r="G49" s="340">
        <v>0</v>
      </c>
      <c r="H49" s="340">
        <v>0</v>
      </c>
      <c r="I49" s="340">
        <v>128.88</v>
      </c>
      <c r="J49" s="340">
        <v>-62.38</v>
      </c>
      <c r="K49" s="340">
        <v>0</v>
      </c>
      <c r="L49" s="340">
        <v>2217.628664</v>
      </c>
    </row>
    <row r="50" ht="26.25" hidden="1" customHeight="1" spans="1:12">
      <c r="A50" s="335" t="s">
        <v>130</v>
      </c>
      <c r="B50" s="328" t="s">
        <v>131</v>
      </c>
      <c r="C50" s="336"/>
      <c r="D50" s="337">
        <v>1465.727558</v>
      </c>
      <c r="E50" s="337">
        <v>0</v>
      </c>
      <c r="F50" s="337">
        <v>0</v>
      </c>
      <c r="G50" s="337">
        <v>0</v>
      </c>
      <c r="H50" s="337">
        <v>0</v>
      </c>
      <c r="I50" s="337">
        <v>53.88</v>
      </c>
      <c r="J50" s="337">
        <v>-53.88</v>
      </c>
      <c r="K50" s="337">
        <v>0</v>
      </c>
      <c r="L50" s="337">
        <v>1465.728664</v>
      </c>
    </row>
    <row r="51" ht="26.25" hidden="1" customHeight="1" spans="1:12">
      <c r="A51" s="335" t="s">
        <v>132</v>
      </c>
      <c r="B51" s="328" t="s">
        <v>133</v>
      </c>
      <c r="C51" s="336"/>
      <c r="D51" s="337">
        <v>31.4</v>
      </c>
      <c r="E51" s="337">
        <v>-7.5</v>
      </c>
      <c r="F51" s="337">
        <v>0</v>
      </c>
      <c r="G51" s="337">
        <v>0</v>
      </c>
      <c r="H51" s="337">
        <v>0</v>
      </c>
      <c r="I51" s="337">
        <v>0</v>
      </c>
      <c r="J51" s="337">
        <v>-7.5</v>
      </c>
      <c r="K51" s="337">
        <v>0</v>
      </c>
      <c r="L51" s="337">
        <v>23.9</v>
      </c>
    </row>
    <row r="52" ht="26.25" hidden="1" customHeight="1" spans="1:12">
      <c r="A52" s="335" t="s">
        <v>134</v>
      </c>
      <c r="B52" s="328" t="s">
        <v>135</v>
      </c>
      <c r="C52" s="336"/>
      <c r="D52" s="337">
        <v>0</v>
      </c>
      <c r="E52" s="337">
        <v>0</v>
      </c>
      <c r="F52" s="337">
        <v>0</v>
      </c>
      <c r="G52" s="337">
        <v>0</v>
      </c>
      <c r="H52" s="337">
        <v>0</v>
      </c>
      <c r="I52" s="337">
        <v>0</v>
      </c>
      <c r="J52" s="337">
        <v>0</v>
      </c>
      <c r="K52" s="337">
        <v>0</v>
      </c>
      <c r="L52" s="337">
        <v>0</v>
      </c>
    </row>
    <row r="53" ht="26.25" hidden="1" customHeight="1" spans="1:12">
      <c r="A53" s="335" t="s">
        <v>136</v>
      </c>
      <c r="B53" s="328" t="s">
        <v>137</v>
      </c>
      <c r="C53" s="336"/>
      <c r="D53" s="337">
        <v>654</v>
      </c>
      <c r="E53" s="337">
        <v>74</v>
      </c>
      <c r="F53" s="337">
        <v>0</v>
      </c>
      <c r="G53" s="337">
        <v>0</v>
      </c>
      <c r="H53" s="337">
        <v>0</v>
      </c>
      <c r="I53" s="337">
        <v>75</v>
      </c>
      <c r="J53" s="337">
        <v>-1</v>
      </c>
      <c r="K53" s="337">
        <v>0</v>
      </c>
      <c r="L53" s="337">
        <v>728</v>
      </c>
    </row>
    <row r="54" ht="26.25" hidden="1" customHeight="1" spans="1:12">
      <c r="A54" s="335" t="s">
        <v>138</v>
      </c>
      <c r="B54" s="328" t="s">
        <v>139</v>
      </c>
      <c r="C54" s="336"/>
      <c r="D54" s="337">
        <v>0</v>
      </c>
      <c r="E54" s="337">
        <v>0</v>
      </c>
      <c r="F54" s="337">
        <v>0</v>
      </c>
      <c r="G54" s="337">
        <v>0</v>
      </c>
      <c r="H54" s="337">
        <v>0</v>
      </c>
      <c r="I54" s="337">
        <v>0</v>
      </c>
      <c r="J54" s="337">
        <v>0</v>
      </c>
      <c r="K54" s="337">
        <v>0</v>
      </c>
      <c r="L54" s="337">
        <v>0</v>
      </c>
    </row>
    <row r="55" ht="26.25" hidden="1" customHeight="1" spans="1:12">
      <c r="A55" s="342">
        <v>20125</v>
      </c>
      <c r="B55" s="332" t="s">
        <v>140</v>
      </c>
      <c r="C55" s="339">
        <f>SUM(C56:C56)</f>
        <v>0</v>
      </c>
      <c r="D55" s="340">
        <f>SUM(D56:D56)</f>
        <v>0</v>
      </c>
      <c r="E55" s="340">
        <v>290</v>
      </c>
      <c r="F55" s="340">
        <v>0</v>
      </c>
      <c r="G55" s="340">
        <v>0</v>
      </c>
      <c r="H55" s="340">
        <v>0</v>
      </c>
      <c r="I55" s="340">
        <v>290</v>
      </c>
      <c r="J55" s="340">
        <v>0</v>
      </c>
      <c r="K55" s="340">
        <v>0</v>
      </c>
      <c r="L55" s="340">
        <v>290</v>
      </c>
    </row>
    <row r="56" ht="26.25" hidden="1" customHeight="1" spans="1:12">
      <c r="A56" s="335">
        <v>2012505</v>
      </c>
      <c r="B56" s="328" t="s">
        <v>141</v>
      </c>
      <c r="C56" s="336"/>
      <c r="D56" s="337"/>
      <c r="E56" s="337">
        <v>290</v>
      </c>
      <c r="F56" s="337">
        <v>0</v>
      </c>
      <c r="G56" s="337">
        <v>0</v>
      </c>
      <c r="H56" s="337">
        <v>0</v>
      </c>
      <c r="I56" s="337">
        <v>290</v>
      </c>
      <c r="J56" s="337">
        <v>0</v>
      </c>
      <c r="K56" s="337">
        <v>0</v>
      </c>
      <c r="L56" s="337">
        <v>290</v>
      </c>
    </row>
    <row r="57" ht="26.25" hidden="1" customHeight="1" spans="1:12">
      <c r="A57" s="338" t="s">
        <v>142</v>
      </c>
      <c r="B57" s="332" t="s">
        <v>143</v>
      </c>
      <c r="C57" s="339">
        <f>SUM(C58:C61)</f>
        <v>0</v>
      </c>
      <c r="D57" s="340">
        <f>SUM(D58:D61)</f>
        <v>226.07992</v>
      </c>
      <c r="E57" s="340">
        <v>-1.5</v>
      </c>
      <c r="F57" s="340">
        <v>0</v>
      </c>
      <c r="G57" s="340">
        <v>0</v>
      </c>
      <c r="H57" s="340">
        <v>0</v>
      </c>
      <c r="I57" s="340">
        <v>14.24</v>
      </c>
      <c r="J57" s="340">
        <v>-15.74</v>
      </c>
      <c r="K57" s="340">
        <v>0</v>
      </c>
      <c r="L57" s="340">
        <v>224.57992</v>
      </c>
    </row>
    <row r="58" ht="26.25" hidden="1" customHeight="1" spans="1:12">
      <c r="A58" s="335" t="s">
        <v>144</v>
      </c>
      <c r="B58" s="328" t="s">
        <v>145</v>
      </c>
      <c r="C58" s="336"/>
      <c r="D58" s="337">
        <v>156.07992</v>
      </c>
      <c r="E58" s="337">
        <v>0</v>
      </c>
      <c r="F58" s="337">
        <v>0</v>
      </c>
      <c r="G58" s="337">
        <v>0</v>
      </c>
      <c r="H58" s="337">
        <v>0</v>
      </c>
      <c r="I58" s="337">
        <v>8.74</v>
      </c>
      <c r="J58" s="337">
        <v>-8.74</v>
      </c>
      <c r="K58" s="337">
        <v>0</v>
      </c>
      <c r="L58" s="337">
        <v>156.07992</v>
      </c>
    </row>
    <row r="59" ht="26.25" hidden="1" customHeight="1" spans="1:12">
      <c r="A59" s="335" t="s">
        <v>146</v>
      </c>
      <c r="B59" s="328" t="s">
        <v>147</v>
      </c>
      <c r="C59" s="336"/>
      <c r="D59" s="337">
        <v>15</v>
      </c>
      <c r="E59" s="337">
        <v>4</v>
      </c>
      <c r="F59" s="337">
        <v>0</v>
      </c>
      <c r="G59" s="337">
        <v>0</v>
      </c>
      <c r="H59" s="337">
        <v>0</v>
      </c>
      <c r="I59" s="337">
        <v>5.5</v>
      </c>
      <c r="J59" s="337">
        <v>-1.5</v>
      </c>
      <c r="K59" s="337">
        <v>0</v>
      </c>
      <c r="L59" s="337">
        <v>19</v>
      </c>
    </row>
    <row r="60" ht="26.25" hidden="1" customHeight="1" spans="1:12">
      <c r="A60" s="335" t="s">
        <v>148</v>
      </c>
      <c r="B60" s="328" t="s">
        <v>149</v>
      </c>
      <c r="C60" s="336"/>
      <c r="D60" s="337">
        <v>55</v>
      </c>
      <c r="E60" s="337">
        <v>-5.5</v>
      </c>
      <c r="F60" s="337">
        <v>0</v>
      </c>
      <c r="G60" s="337">
        <v>0</v>
      </c>
      <c r="H60" s="337">
        <v>0</v>
      </c>
      <c r="I60" s="337">
        <v>0</v>
      </c>
      <c r="J60" s="337">
        <v>-5.5</v>
      </c>
      <c r="K60" s="337">
        <v>0</v>
      </c>
      <c r="L60" s="337">
        <v>49.5</v>
      </c>
    </row>
    <row r="61" ht="26.25" hidden="1" customHeight="1" spans="1:12">
      <c r="A61" s="335">
        <v>2012999</v>
      </c>
      <c r="B61" s="328" t="s">
        <v>150</v>
      </c>
      <c r="C61" s="336"/>
      <c r="D61" s="337"/>
      <c r="E61" s="337">
        <v>0</v>
      </c>
      <c r="F61" s="337">
        <v>0</v>
      </c>
      <c r="G61" s="337">
        <v>0</v>
      </c>
      <c r="H61" s="337">
        <v>0</v>
      </c>
      <c r="I61" s="337">
        <v>0</v>
      </c>
      <c r="J61" s="337">
        <v>0</v>
      </c>
      <c r="K61" s="337">
        <v>0</v>
      </c>
      <c r="L61" s="337">
        <v>0</v>
      </c>
    </row>
    <row r="62" ht="26.25" hidden="1" customHeight="1" spans="1:12">
      <c r="A62" s="338" t="s">
        <v>151</v>
      </c>
      <c r="B62" s="332" t="s">
        <v>152</v>
      </c>
      <c r="C62" s="339">
        <f>SUM(C63:C64)</f>
        <v>0</v>
      </c>
      <c r="D62" s="340">
        <f>SUM(D63:D64)</f>
        <v>639.187326</v>
      </c>
      <c r="E62" s="340">
        <v>-639.19</v>
      </c>
      <c r="F62" s="340">
        <v>0</v>
      </c>
      <c r="G62" s="340">
        <v>0</v>
      </c>
      <c r="H62" s="340">
        <v>0</v>
      </c>
      <c r="I62" s="340">
        <v>33</v>
      </c>
      <c r="J62" s="340">
        <v>-672.19</v>
      </c>
      <c r="K62" s="340">
        <v>0</v>
      </c>
      <c r="L62" s="340">
        <v>0</v>
      </c>
    </row>
    <row r="63" ht="26.25" hidden="1" customHeight="1" spans="1:12">
      <c r="A63" s="335" t="s">
        <v>153</v>
      </c>
      <c r="B63" s="328" t="s">
        <v>154</v>
      </c>
      <c r="C63" s="336"/>
      <c r="D63" s="337">
        <v>639.187326</v>
      </c>
      <c r="E63" s="337">
        <v>-639.19</v>
      </c>
      <c r="F63" s="337">
        <v>0</v>
      </c>
      <c r="G63" s="337">
        <v>0</v>
      </c>
      <c r="H63" s="337">
        <v>0</v>
      </c>
      <c r="I63" s="337">
        <v>33</v>
      </c>
      <c r="J63" s="345">
        <v>-672.19</v>
      </c>
      <c r="K63" s="337">
        <v>0</v>
      </c>
      <c r="L63" s="337">
        <v>0</v>
      </c>
    </row>
    <row r="64" ht="26.25" hidden="1" customHeight="1" spans="1:12">
      <c r="A64" s="335" t="s">
        <v>155</v>
      </c>
      <c r="B64" s="328" t="s">
        <v>156</v>
      </c>
      <c r="C64" s="336"/>
      <c r="D64" s="337">
        <v>0</v>
      </c>
      <c r="E64" s="337">
        <v>0</v>
      </c>
      <c r="F64" s="337">
        <v>0</v>
      </c>
      <c r="G64" s="337">
        <v>0</v>
      </c>
      <c r="H64" s="337">
        <v>0</v>
      </c>
      <c r="I64" s="337">
        <v>0</v>
      </c>
      <c r="J64" s="337">
        <v>0</v>
      </c>
      <c r="K64" s="337">
        <v>0</v>
      </c>
      <c r="L64" s="337">
        <v>0</v>
      </c>
    </row>
    <row r="65" ht="26.25" hidden="1" customHeight="1" spans="1:12">
      <c r="A65" s="338" t="s">
        <v>157</v>
      </c>
      <c r="B65" s="332" t="s">
        <v>158</v>
      </c>
      <c r="C65" s="339">
        <f>SUM(C66:C68)</f>
        <v>0</v>
      </c>
      <c r="D65" s="340">
        <f>SUM(D66:D68)</f>
        <v>750.155344</v>
      </c>
      <c r="E65" s="340">
        <v>10</v>
      </c>
      <c r="F65" s="340">
        <v>18</v>
      </c>
      <c r="G65" s="340">
        <v>0</v>
      </c>
      <c r="H65" s="340">
        <v>0</v>
      </c>
      <c r="I65" s="340">
        <v>22.32</v>
      </c>
      <c r="J65" s="340">
        <v>-30.32</v>
      </c>
      <c r="K65" s="340">
        <v>0</v>
      </c>
      <c r="L65" s="340">
        <v>760.155344</v>
      </c>
    </row>
    <row r="66" ht="26.25" hidden="1" customHeight="1" spans="1:12">
      <c r="A66" s="335" t="s">
        <v>159</v>
      </c>
      <c r="B66" s="328" t="s">
        <v>160</v>
      </c>
      <c r="C66" s="336"/>
      <c r="D66" s="337">
        <v>544.835344</v>
      </c>
      <c r="E66" s="337">
        <v>0</v>
      </c>
      <c r="F66" s="337">
        <v>0</v>
      </c>
      <c r="G66" s="337">
        <v>0</v>
      </c>
      <c r="H66" s="337">
        <v>0</v>
      </c>
      <c r="I66" s="337">
        <v>20.32</v>
      </c>
      <c r="J66" s="337">
        <v>-20.32</v>
      </c>
      <c r="K66" s="337">
        <v>0</v>
      </c>
      <c r="L66" s="337">
        <v>544.835344</v>
      </c>
    </row>
    <row r="67" ht="26.25" hidden="1" customHeight="1" spans="1:12">
      <c r="A67" s="335" t="s">
        <v>161</v>
      </c>
      <c r="B67" s="328" t="s">
        <v>162</v>
      </c>
      <c r="C67" s="336"/>
      <c r="D67" s="337">
        <v>157.92</v>
      </c>
      <c r="E67" s="337">
        <v>-6</v>
      </c>
      <c r="F67" s="337">
        <v>2</v>
      </c>
      <c r="G67" s="337">
        <v>0</v>
      </c>
      <c r="H67" s="337">
        <v>0</v>
      </c>
      <c r="I67" s="337">
        <v>2</v>
      </c>
      <c r="J67" s="337">
        <v>-10</v>
      </c>
      <c r="K67" s="337">
        <v>0</v>
      </c>
      <c r="L67" s="337">
        <v>151.92</v>
      </c>
    </row>
    <row r="68" ht="26.25" hidden="1" customHeight="1" spans="1:12">
      <c r="A68" s="335" t="s">
        <v>163</v>
      </c>
      <c r="B68" s="328" t="s">
        <v>164</v>
      </c>
      <c r="C68" s="336"/>
      <c r="D68" s="337">
        <v>47.4</v>
      </c>
      <c r="E68" s="337">
        <v>16</v>
      </c>
      <c r="F68" s="337">
        <v>16</v>
      </c>
      <c r="G68" s="337">
        <v>0</v>
      </c>
      <c r="H68" s="337">
        <v>0</v>
      </c>
      <c r="I68" s="337">
        <v>0</v>
      </c>
      <c r="J68" s="337">
        <v>0</v>
      </c>
      <c r="K68" s="337">
        <v>0</v>
      </c>
      <c r="L68" s="337">
        <v>63.4</v>
      </c>
    </row>
    <row r="69" ht="26.25" hidden="1" customHeight="1" spans="1:12">
      <c r="A69" s="338" t="s">
        <v>165</v>
      </c>
      <c r="B69" s="332" t="s">
        <v>166</v>
      </c>
      <c r="C69" s="339">
        <f>SUM(C70:C72)</f>
        <v>0</v>
      </c>
      <c r="D69" s="340">
        <f>SUM(D70:D72)</f>
        <v>1589.73978</v>
      </c>
      <c r="E69" s="340">
        <v>-18</v>
      </c>
      <c r="F69" s="340">
        <v>102</v>
      </c>
      <c r="G69" s="340">
        <v>0</v>
      </c>
      <c r="H69" s="340">
        <v>0</v>
      </c>
      <c r="I69" s="340">
        <v>23.01</v>
      </c>
      <c r="J69" s="340">
        <v>-143.01</v>
      </c>
      <c r="K69" s="340">
        <v>0</v>
      </c>
      <c r="L69" s="340">
        <v>1571.73978</v>
      </c>
    </row>
    <row r="70" ht="26.25" hidden="1" customHeight="1" spans="1:12">
      <c r="A70" s="335" t="s">
        <v>167</v>
      </c>
      <c r="B70" s="328" t="s">
        <v>168</v>
      </c>
      <c r="C70" s="336"/>
      <c r="D70" s="337">
        <v>287.73978</v>
      </c>
      <c r="E70" s="337">
        <v>0</v>
      </c>
      <c r="F70" s="337">
        <v>0</v>
      </c>
      <c r="G70" s="337">
        <v>0</v>
      </c>
      <c r="H70" s="337">
        <v>0</v>
      </c>
      <c r="I70" s="337">
        <v>13.01</v>
      </c>
      <c r="J70" s="337">
        <v>-13.01</v>
      </c>
      <c r="K70" s="337">
        <v>0</v>
      </c>
      <c r="L70" s="337">
        <v>287.73978</v>
      </c>
    </row>
    <row r="71" ht="26.25" hidden="1" customHeight="1" spans="1:12">
      <c r="A71" s="335" t="s">
        <v>169</v>
      </c>
      <c r="B71" s="328" t="s">
        <v>170</v>
      </c>
      <c r="C71" s="336"/>
      <c r="D71" s="337">
        <v>1302</v>
      </c>
      <c r="E71" s="337">
        <v>-20</v>
      </c>
      <c r="F71" s="337">
        <v>100</v>
      </c>
      <c r="G71" s="337">
        <v>0</v>
      </c>
      <c r="H71" s="337">
        <v>0</v>
      </c>
      <c r="I71" s="337">
        <v>10</v>
      </c>
      <c r="J71" s="337">
        <v>-130</v>
      </c>
      <c r="K71" s="337">
        <v>0</v>
      </c>
      <c r="L71" s="337">
        <v>1282</v>
      </c>
    </row>
    <row r="72" ht="26.25" hidden="1" customHeight="1" spans="1:12">
      <c r="A72" s="335">
        <v>2013399</v>
      </c>
      <c r="B72" s="328" t="s">
        <v>171</v>
      </c>
      <c r="C72" s="336"/>
      <c r="D72" s="337"/>
      <c r="E72" s="337">
        <v>2</v>
      </c>
      <c r="F72" s="337">
        <v>2</v>
      </c>
      <c r="G72" s="337">
        <v>0</v>
      </c>
      <c r="H72" s="337">
        <v>0</v>
      </c>
      <c r="I72" s="337">
        <v>0</v>
      </c>
      <c r="J72" s="337">
        <v>0</v>
      </c>
      <c r="K72" s="337">
        <v>0</v>
      </c>
      <c r="L72" s="337">
        <v>2</v>
      </c>
    </row>
    <row r="73" ht="26.25" hidden="1" customHeight="1" spans="1:12">
      <c r="A73" s="338" t="s">
        <v>172</v>
      </c>
      <c r="B73" s="332" t="s">
        <v>173</v>
      </c>
      <c r="C73" s="339">
        <f>SUM(C74:C78)</f>
        <v>0</v>
      </c>
      <c r="D73" s="340">
        <f>SUM(D74:D78)</f>
        <v>213.992322</v>
      </c>
      <c r="E73" s="340">
        <v>0.280000000000001</v>
      </c>
      <c r="F73" s="340">
        <v>0</v>
      </c>
      <c r="G73" s="340">
        <v>0</v>
      </c>
      <c r="H73" s="340">
        <v>0</v>
      </c>
      <c r="I73" s="340">
        <v>18.61</v>
      </c>
      <c r="J73" s="340">
        <v>-18.33</v>
      </c>
      <c r="K73" s="340">
        <v>0</v>
      </c>
      <c r="L73" s="340">
        <v>214.26567</v>
      </c>
    </row>
    <row r="74" ht="26.25" hidden="1" customHeight="1" spans="1:12">
      <c r="A74" s="335" t="s">
        <v>174</v>
      </c>
      <c r="B74" s="328" t="s">
        <v>175</v>
      </c>
      <c r="C74" s="336"/>
      <c r="D74" s="337">
        <v>131.992322</v>
      </c>
      <c r="E74" s="337">
        <v>-1.52</v>
      </c>
      <c r="F74" s="337">
        <v>0</v>
      </c>
      <c r="G74" s="337">
        <v>0</v>
      </c>
      <c r="H74" s="337">
        <v>0</v>
      </c>
      <c r="I74" s="337">
        <v>8.61</v>
      </c>
      <c r="J74" s="345">
        <v>-10.13</v>
      </c>
      <c r="K74" s="337">
        <v>0</v>
      </c>
      <c r="L74" s="337">
        <v>130.46567</v>
      </c>
    </row>
    <row r="75" ht="26.25" hidden="1" customHeight="1" spans="1:12">
      <c r="A75" s="335" t="s">
        <v>176</v>
      </c>
      <c r="B75" s="328" t="s">
        <v>177</v>
      </c>
      <c r="C75" s="336"/>
      <c r="D75" s="337">
        <v>38</v>
      </c>
      <c r="E75" s="337">
        <v>-5.8</v>
      </c>
      <c r="F75" s="337">
        <v>0</v>
      </c>
      <c r="G75" s="337">
        <v>0</v>
      </c>
      <c r="H75" s="337">
        <v>0</v>
      </c>
      <c r="I75" s="337">
        <v>0</v>
      </c>
      <c r="J75" s="337">
        <v>-5.8</v>
      </c>
      <c r="K75" s="337">
        <v>0</v>
      </c>
      <c r="L75" s="337">
        <v>32.2</v>
      </c>
    </row>
    <row r="76" ht="26.25" hidden="1" customHeight="1" spans="1:12">
      <c r="A76" s="335" t="s">
        <v>178</v>
      </c>
      <c r="B76" s="328" t="s">
        <v>179</v>
      </c>
      <c r="C76" s="336"/>
      <c r="D76" s="337">
        <v>24</v>
      </c>
      <c r="E76" s="337">
        <v>-2.4</v>
      </c>
      <c r="F76" s="337">
        <v>0</v>
      </c>
      <c r="G76" s="337">
        <v>0</v>
      </c>
      <c r="H76" s="337">
        <v>0</v>
      </c>
      <c r="I76" s="337">
        <v>0</v>
      </c>
      <c r="J76" s="337">
        <v>-2.4</v>
      </c>
      <c r="K76" s="337">
        <v>0</v>
      </c>
      <c r="L76" s="337">
        <v>21.6</v>
      </c>
    </row>
    <row r="77" ht="26.25" hidden="1" customHeight="1" spans="1:12">
      <c r="A77" s="335" t="s">
        <v>180</v>
      </c>
      <c r="B77" s="328" t="s">
        <v>181</v>
      </c>
      <c r="C77" s="336"/>
      <c r="D77" s="337">
        <v>0</v>
      </c>
      <c r="E77" s="337">
        <v>0</v>
      </c>
      <c r="F77" s="337">
        <v>0</v>
      </c>
      <c r="G77" s="337">
        <v>0</v>
      </c>
      <c r="H77" s="337">
        <v>0</v>
      </c>
      <c r="I77" s="337">
        <v>0</v>
      </c>
      <c r="J77" s="337">
        <v>0</v>
      </c>
      <c r="K77" s="337">
        <v>0</v>
      </c>
      <c r="L77" s="337">
        <v>0</v>
      </c>
    </row>
    <row r="78" ht="26.25" hidden="1" customHeight="1" spans="1:12">
      <c r="A78" s="335" t="s">
        <v>182</v>
      </c>
      <c r="B78" s="328" t="s">
        <v>183</v>
      </c>
      <c r="C78" s="336"/>
      <c r="D78" s="337">
        <v>20</v>
      </c>
      <c r="E78" s="337">
        <v>10</v>
      </c>
      <c r="F78" s="337">
        <v>0</v>
      </c>
      <c r="G78" s="337">
        <v>0</v>
      </c>
      <c r="H78" s="337">
        <v>0</v>
      </c>
      <c r="I78" s="337">
        <v>10</v>
      </c>
      <c r="J78" s="337">
        <v>0</v>
      </c>
      <c r="K78" s="337">
        <v>0</v>
      </c>
      <c r="L78" s="337">
        <v>30</v>
      </c>
    </row>
    <row r="79" ht="26.25" hidden="1" customHeight="1" spans="1:12">
      <c r="A79" s="342">
        <v>20135</v>
      </c>
      <c r="B79" s="332" t="s">
        <v>184</v>
      </c>
      <c r="C79" s="339">
        <f>SUM(C80:C80)</f>
        <v>0</v>
      </c>
      <c r="D79" s="340">
        <f>SUM(D80:D80)</f>
        <v>0</v>
      </c>
      <c r="E79" s="340">
        <v>1.53</v>
      </c>
      <c r="F79" s="340">
        <v>0</v>
      </c>
      <c r="G79" s="340">
        <v>0</v>
      </c>
      <c r="H79" s="340">
        <v>0</v>
      </c>
      <c r="I79" s="340">
        <v>1.53</v>
      </c>
      <c r="J79" s="340">
        <v>0</v>
      </c>
      <c r="K79" s="340">
        <v>0</v>
      </c>
      <c r="L79" s="340">
        <v>1.53</v>
      </c>
    </row>
    <row r="80" ht="26.25" hidden="1" customHeight="1" spans="1:12">
      <c r="A80" s="335">
        <v>2013501</v>
      </c>
      <c r="B80" s="328" t="s">
        <v>185</v>
      </c>
      <c r="C80" s="336"/>
      <c r="D80" s="337"/>
      <c r="E80" s="337">
        <v>1.53</v>
      </c>
      <c r="F80" s="337">
        <v>0</v>
      </c>
      <c r="G80" s="337">
        <v>0</v>
      </c>
      <c r="H80" s="337">
        <v>0</v>
      </c>
      <c r="I80" s="345">
        <v>1.53</v>
      </c>
      <c r="J80" s="337">
        <v>0</v>
      </c>
      <c r="K80" s="337">
        <v>0</v>
      </c>
      <c r="L80" s="337">
        <v>1.53</v>
      </c>
    </row>
    <row r="81" ht="26.25" hidden="1" customHeight="1" spans="1:12">
      <c r="A81" s="338" t="s">
        <v>186</v>
      </c>
      <c r="B81" s="332" t="s">
        <v>187</v>
      </c>
      <c r="C81" s="339">
        <f>SUM(C82:C83)</f>
        <v>0</v>
      </c>
      <c r="D81" s="340">
        <f>SUM(D82:D83)</f>
        <v>1392.78</v>
      </c>
      <c r="E81" s="340">
        <v>-485.89</v>
      </c>
      <c r="F81" s="340">
        <v>2</v>
      </c>
      <c r="G81" s="340">
        <v>0</v>
      </c>
      <c r="H81" s="340">
        <v>0</v>
      </c>
      <c r="I81" s="340">
        <v>0</v>
      </c>
      <c r="J81" s="340">
        <v>-487.89</v>
      </c>
      <c r="K81" s="340">
        <v>0</v>
      </c>
      <c r="L81" s="340">
        <v>906.89</v>
      </c>
    </row>
    <row r="82" ht="26.25" hidden="1" customHeight="1" spans="1:12">
      <c r="A82" s="335">
        <v>2013602</v>
      </c>
      <c r="B82" s="328" t="s">
        <v>188</v>
      </c>
      <c r="C82" s="336"/>
      <c r="D82" s="337">
        <v>1392.78</v>
      </c>
      <c r="E82" s="337">
        <v>-487.89</v>
      </c>
      <c r="F82" s="337">
        <v>0</v>
      </c>
      <c r="G82" s="337">
        <v>0</v>
      </c>
      <c r="H82" s="337">
        <v>0</v>
      </c>
      <c r="I82" s="337">
        <v>0</v>
      </c>
      <c r="J82" s="337">
        <v>-487.89</v>
      </c>
      <c r="K82" s="337">
        <v>0</v>
      </c>
      <c r="L82" s="337">
        <v>904.89</v>
      </c>
    </row>
    <row r="83" ht="26.25" hidden="1" customHeight="1" spans="1:12">
      <c r="A83" s="335" t="s">
        <v>189</v>
      </c>
      <c r="B83" s="328" t="s">
        <v>190</v>
      </c>
      <c r="C83" s="336"/>
      <c r="D83" s="337">
        <v>0</v>
      </c>
      <c r="E83" s="337">
        <v>2</v>
      </c>
      <c r="F83" s="337">
        <v>2</v>
      </c>
      <c r="G83" s="337">
        <v>0</v>
      </c>
      <c r="H83" s="337">
        <v>0</v>
      </c>
      <c r="I83" s="337">
        <v>0</v>
      </c>
      <c r="J83" s="337">
        <v>0</v>
      </c>
      <c r="K83" s="337">
        <v>0</v>
      </c>
      <c r="L83" s="337">
        <v>2</v>
      </c>
    </row>
    <row r="84" ht="26.25" hidden="1" customHeight="1" spans="1:12">
      <c r="A84" s="338" t="s">
        <v>191</v>
      </c>
      <c r="B84" s="332" t="s">
        <v>192</v>
      </c>
      <c r="C84" s="339">
        <f>SUM(C85)</f>
        <v>0</v>
      </c>
      <c r="D84" s="340">
        <f>SUM(D85)</f>
        <v>7</v>
      </c>
      <c r="E84" s="340">
        <v>-7</v>
      </c>
      <c r="F84" s="340">
        <v>0</v>
      </c>
      <c r="G84" s="340">
        <v>0</v>
      </c>
      <c r="H84" s="340">
        <v>0</v>
      </c>
      <c r="I84" s="340">
        <v>0</v>
      </c>
      <c r="J84" s="340">
        <v>-7</v>
      </c>
      <c r="K84" s="340">
        <v>0</v>
      </c>
      <c r="L84" s="340">
        <v>0</v>
      </c>
    </row>
    <row r="85" ht="26.25" hidden="1" customHeight="1" spans="1:12">
      <c r="A85" s="335" t="s">
        <v>193</v>
      </c>
      <c r="B85" s="328" t="s">
        <v>194</v>
      </c>
      <c r="C85" s="336"/>
      <c r="D85" s="337">
        <v>7</v>
      </c>
      <c r="E85" s="337">
        <v>-7</v>
      </c>
      <c r="F85" s="337">
        <v>0</v>
      </c>
      <c r="G85" s="337">
        <v>0</v>
      </c>
      <c r="H85" s="337">
        <v>0</v>
      </c>
      <c r="I85" s="337">
        <v>0</v>
      </c>
      <c r="J85" s="345">
        <v>-7</v>
      </c>
      <c r="K85" s="337">
        <v>0</v>
      </c>
      <c r="L85" s="337">
        <v>0</v>
      </c>
    </row>
    <row r="86" ht="26.25" hidden="1" customHeight="1" spans="1:12">
      <c r="A86" s="338" t="s">
        <v>195</v>
      </c>
      <c r="B86" s="332" t="s">
        <v>196</v>
      </c>
      <c r="C86" s="339">
        <f>SUM(C87:C91)</f>
        <v>0</v>
      </c>
      <c r="D86" s="340">
        <f>SUM(D87:D91)</f>
        <v>1038.314814</v>
      </c>
      <c r="E86" s="340">
        <v>19.98</v>
      </c>
      <c r="F86" s="340">
        <v>9</v>
      </c>
      <c r="G86" s="340">
        <v>0</v>
      </c>
      <c r="H86" s="340">
        <v>0</v>
      </c>
      <c r="I86" s="340">
        <v>63.17</v>
      </c>
      <c r="J86" s="340">
        <v>-52.19</v>
      </c>
      <c r="K86" s="340">
        <v>0</v>
      </c>
      <c r="L86" s="340">
        <v>1058.293294</v>
      </c>
    </row>
    <row r="87" ht="26.25" hidden="1" customHeight="1" spans="1:12">
      <c r="A87" s="335" t="s">
        <v>197</v>
      </c>
      <c r="B87" s="328" t="s">
        <v>198</v>
      </c>
      <c r="C87" s="336"/>
      <c r="D87" s="337">
        <v>887.234814</v>
      </c>
      <c r="E87" s="337">
        <v>0.979999999999997</v>
      </c>
      <c r="F87" s="337">
        <v>0</v>
      </c>
      <c r="G87" s="337">
        <v>0</v>
      </c>
      <c r="H87" s="337">
        <v>0</v>
      </c>
      <c r="I87" s="345">
        <v>53.17</v>
      </c>
      <c r="J87" s="337">
        <v>-52.19</v>
      </c>
      <c r="K87" s="337">
        <v>0</v>
      </c>
      <c r="L87" s="337">
        <v>888.213294</v>
      </c>
    </row>
    <row r="88" ht="26.25" hidden="1" customHeight="1" spans="1:12">
      <c r="A88" s="335" t="s">
        <v>199</v>
      </c>
      <c r="B88" s="328" t="s">
        <v>194</v>
      </c>
      <c r="C88" s="336"/>
      <c r="D88" s="337">
        <v>136.08</v>
      </c>
      <c r="E88" s="337">
        <v>0</v>
      </c>
      <c r="F88" s="337">
        <v>0</v>
      </c>
      <c r="G88" s="337">
        <v>0</v>
      </c>
      <c r="H88" s="337">
        <v>0</v>
      </c>
      <c r="I88" s="337">
        <v>0</v>
      </c>
      <c r="J88" s="337">
        <v>0</v>
      </c>
      <c r="K88" s="337">
        <v>0</v>
      </c>
      <c r="L88" s="337">
        <v>136.08</v>
      </c>
    </row>
    <row r="89" ht="26.25" hidden="1" customHeight="1" spans="1:12">
      <c r="A89" s="335" t="s">
        <v>200</v>
      </c>
      <c r="B89" s="328" t="s">
        <v>201</v>
      </c>
      <c r="C89" s="336"/>
      <c r="D89" s="337">
        <v>0</v>
      </c>
      <c r="E89" s="337">
        <v>4</v>
      </c>
      <c r="F89" s="337">
        <v>0</v>
      </c>
      <c r="G89" s="337">
        <v>0</v>
      </c>
      <c r="H89" s="337">
        <v>0</v>
      </c>
      <c r="I89" s="337">
        <v>4</v>
      </c>
      <c r="J89" s="337">
        <v>0</v>
      </c>
      <c r="K89" s="337">
        <v>0</v>
      </c>
      <c r="L89" s="337">
        <v>4</v>
      </c>
    </row>
    <row r="90" ht="26.25" hidden="1" customHeight="1" spans="1:12">
      <c r="A90" s="335" t="s">
        <v>202</v>
      </c>
      <c r="B90" s="328" t="s">
        <v>203</v>
      </c>
      <c r="C90" s="336"/>
      <c r="D90" s="337">
        <v>0</v>
      </c>
      <c r="E90" s="337">
        <v>11</v>
      </c>
      <c r="F90" s="337">
        <v>5</v>
      </c>
      <c r="G90" s="337">
        <v>0</v>
      </c>
      <c r="H90" s="337">
        <v>0</v>
      </c>
      <c r="I90" s="337">
        <v>6</v>
      </c>
      <c r="J90" s="337">
        <v>0</v>
      </c>
      <c r="K90" s="337">
        <v>0</v>
      </c>
      <c r="L90" s="337">
        <v>11</v>
      </c>
    </row>
    <row r="91" ht="26.25" hidden="1" customHeight="1" spans="1:12">
      <c r="A91" s="335" t="s">
        <v>204</v>
      </c>
      <c r="B91" s="328" t="s">
        <v>205</v>
      </c>
      <c r="C91" s="336"/>
      <c r="D91" s="337">
        <v>15</v>
      </c>
      <c r="E91" s="337">
        <v>4</v>
      </c>
      <c r="F91" s="337">
        <v>4</v>
      </c>
      <c r="G91" s="337">
        <v>0</v>
      </c>
      <c r="H91" s="337">
        <v>0</v>
      </c>
      <c r="I91" s="337">
        <v>0</v>
      </c>
      <c r="J91" s="337">
        <v>0</v>
      </c>
      <c r="K91" s="337">
        <v>0</v>
      </c>
      <c r="L91" s="337">
        <v>19</v>
      </c>
    </row>
    <row r="92" ht="26.25" customHeight="1" spans="1:12">
      <c r="A92" s="327">
        <v>203</v>
      </c>
      <c r="B92" s="328" t="s">
        <v>206</v>
      </c>
      <c r="C92" s="329">
        <f>C93</f>
        <v>0</v>
      </c>
      <c r="D92" s="330">
        <f>D93</f>
        <v>0</v>
      </c>
      <c r="E92" s="330">
        <v>3</v>
      </c>
      <c r="F92" s="330">
        <v>0</v>
      </c>
      <c r="G92" s="330">
        <v>0</v>
      </c>
      <c r="H92" s="330">
        <v>0</v>
      </c>
      <c r="I92" s="330">
        <v>3</v>
      </c>
      <c r="J92" s="330">
        <v>0</v>
      </c>
      <c r="K92" s="330">
        <v>0</v>
      </c>
      <c r="L92" s="330">
        <v>3</v>
      </c>
    </row>
    <row r="93" ht="26.25" hidden="1" customHeight="1" spans="1:12">
      <c r="A93" s="342">
        <v>20306</v>
      </c>
      <c r="B93" s="332" t="s">
        <v>207</v>
      </c>
      <c r="C93" s="333">
        <f>SUM(C94)</f>
        <v>0</v>
      </c>
      <c r="D93" s="334">
        <f>SUM(D94)</f>
        <v>0</v>
      </c>
      <c r="E93" s="334">
        <v>3</v>
      </c>
      <c r="F93" s="334">
        <v>0</v>
      </c>
      <c r="G93" s="334">
        <v>0</v>
      </c>
      <c r="H93" s="334">
        <v>0</v>
      </c>
      <c r="I93" s="334">
        <v>3</v>
      </c>
      <c r="J93" s="334">
        <v>0</v>
      </c>
      <c r="K93" s="334">
        <v>0</v>
      </c>
      <c r="L93" s="334">
        <v>3</v>
      </c>
    </row>
    <row r="94" ht="26.25" hidden="1" customHeight="1" spans="1:12">
      <c r="A94" s="335">
        <v>2030601</v>
      </c>
      <c r="B94" s="328" t="s">
        <v>208</v>
      </c>
      <c r="C94" s="336"/>
      <c r="D94" s="337">
        <v>0</v>
      </c>
      <c r="E94" s="337">
        <v>3</v>
      </c>
      <c r="F94" s="337">
        <v>0</v>
      </c>
      <c r="G94" s="337">
        <v>0</v>
      </c>
      <c r="H94" s="337">
        <v>0</v>
      </c>
      <c r="I94" s="337">
        <v>3</v>
      </c>
      <c r="J94" s="337">
        <v>0</v>
      </c>
      <c r="K94" s="337">
        <v>0</v>
      </c>
      <c r="L94" s="337">
        <v>3</v>
      </c>
    </row>
    <row r="95" ht="26.25" customHeight="1" spans="1:12">
      <c r="A95" s="327" t="s">
        <v>209</v>
      </c>
      <c r="B95" s="328" t="s">
        <v>210</v>
      </c>
      <c r="C95" s="329">
        <v>1727</v>
      </c>
      <c r="D95" s="330">
        <f>D96+D99+D102+D106</f>
        <v>1880.6</v>
      </c>
      <c r="E95" s="330">
        <v>302</v>
      </c>
      <c r="F95" s="330">
        <v>121</v>
      </c>
      <c r="G95" s="330">
        <v>0</v>
      </c>
      <c r="H95" s="330">
        <v>0</v>
      </c>
      <c r="I95" s="330">
        <v>181</v>
      </c>
      <c r="J95" s="330">
        <v>0</v>
      </c>
      <c r="K95" s="330">
        <v>0</v>
      </c>
      <c r="L95" s="330">
        <v>2182.6</v>
      </c>
    </row>
    <row r="96" ht="26.25" hidden="1" customHeight="1" spans="1:12">
      <c r="A96" s="338" t="s">
        <v>211</v>
      </c>
      <c r="B96" s="332" t="s">
        <v>212</v>
      </c>
      <c r="C96" s="333">
        <f>SUM(C97:C98)</f>
        <v>0</v>
      </c>
      <c r="D96" s="334">
        <f>SUM(D97:D98)</f>
        <v>1555.6</v>
      </c>
      <c r="E96" s="334">
        <v>32</v>
      </c>
      <c r="F96" s="334">
        <v>4</v>
      </c>
      <c r="G96" s="334">
        <v>0</v>
      </c>
      <c r="H96" s="334">
        <v>0</v>
      </c>
      <c r="I96" s="334">
        <v>28</v>
      </c>
      <c r="J96" s="334">
        <v>0</v>
      </c>
      <c r="K96" s="334">
        <v>0</v>
      </c>
      <c r="L96" s="334">
        <v>1587.6</v>
      </c>
    </row>
    <row r="97" ht="26.25" hidden="1" customHeight="1" spans="1:12">
      <c r="A97" s="335" t="s">
        <v>213</v>
      </c>
      <c r="B97" s="328" t="s">
        <v>214</v>
      </c>
      <c r="C97" s="336"/>
      <c r="D97" s="337">
        <v>0</v>
      </c>
      <c r="E97" s="337">
        <v>4</v>
      </c>
      <c r="F97" s="337">
        <v>4</v>
      </c>
      <c r="G97" s="337">
        <v>0</v>
      </c>
      <c r="H97" s="337">
        <v>0</v>
      </c>
      <c r="I97" s="337">
        <v>0</v>
      </c>
      <c r="J97" s="337">
        <v>0</v>
      </c>
      <c r="K97" s="337">
        <v>0</v>
      </c>
      <c r="L97" s="337">
        <v>4</v>
      </c>
    </row>
    <row r="98" ht="26.25" hidden="1" customHeight="1" spans="1:12">
      <c r="A98" s="335" t="s">
        <v>215</v>
      </c>
      <c r="B98" s="328" t="s">
        <v>216</v>
      </c>
      <c r="C98" s="336"/>
      <c r="D98" s="337">
        <v>1555.6</v>
      </c>
      <c r="E98" s="337">
        <v>28</v>
      </c>
      <c r="F98" s="337">
        <v>0</v>
      </c>
      <c r="G98" s="337">
        <v>0</v>
      </c>
      <c r="H98" s="337">
        <v>0</v>
      </c>
      <c r="I98" s="337">
        <v>28</v>
      </c>
      <c r="J98" s="337">
        <v>0</v>
      </c>
      <c r="K98" s="337">
        <v>0</v>
      </c>
      <c r="L98" s="337">
        <v>1583.6</v>
      </c>
    </row>
    <row r="99" ht="26.25" hidden="1" customHeight="1" spans="1:12">
      <c r="A99" s="338" t="s">
        <v>217</v>
      </c>
      <c r="B99" s="332" t="s">
        <v>218</v>
      </c>
      <c r="C99" s="339">
        <f>SUM(C100:C101)</f>
        <v>0</v>
      </c>
      <c r="D99" s="340">
        <f>SUM(D100:D101)</f>
        <v>80</v>
      </c>
      <c r="E99" s="340">
        <v>30</v>
      </c>
      <c r="F99" s="340">
        <v>0</v>
      </c>
      <c r="G99" s="340">
        <v>0</v>
      </c>
      <c r="H99" s="340">
        <v>0</v>
      </c>
      <c r="I99" s="340">
        <v>30</v>
      </c>
      <c r="J99" s="340">
        <v>0</v>
      </c>
      <c r="K99" s="340">
        <v>0</v>
      </c>
      <c r="L99" s="340">
        <v>110</v>
      </c>
    </row>
    <row r="100" ht="26.25" hidden="1" customHeight="1" spans="1:12">
      <c r="A100" s="335" t="s">
        <v>219</v>
      </c>
      <c r="B100" s="328" t="s">
        <v>220</v>
      </c>
      <c r="C100" s="336"/>
      <c r="D100" s="337">
        <v>0</v>
      </c>
      <c r="E100" s="337">
        <v>0</v>
      </c>
      <c r="F100" s="337">
        <v>0</v>
      </c>
      <c r="G100" s="337">
        <v>0</v>
      </c>
      <c r="H100" s="337">
        <v>0</v>
      </c>
      <c r="I100" s="337">
        <v>0</v>
      </c>
      <c r="J100" s="337">
        <v>0</v>
      </c>
      <c r="K100" s="337">
        <v>0</v>
      </c>
      <c r="L100" s="337">
        <v>0</v>
      </c>
    </row>
    <row r="101" ht="26.25" hidden="1" customHeight="1" spans="1:12">
      <c r="A101" s="335">
        <v>2040499</v>
      </c>
      <c r="B101" s="328" t="s">
        <v>221</v>
      </c>
      <c r="C101" s="336"/>
      <c r="D101" s="337">
        <v>80</v>
      </c>
      <c r="E101" s="337">
        <v>30</v>
      </c>
      <c r="F101" s="337">
        <v>0</v>
      </c>
      <c r="G101" s="337">
        <v>0</v>
      </c>
      <c r="H101" s="337">
        <v>0</v>
      </c>
      <c r="I101" s="337">
        <v>30</v>
      </c>
      <c r="J101" s="337">
        <v>0</v>
      </c>
      <c r="K101" s="337">
        <v>0</v>
      </c>
      <c r="L101" s="337">
        <v>110</v>
      </c>
    </row>
    <row r="102" ht="26.25" hidden="1" customHeight="1" spans="1:12">
      <c r="A102" s="338" t="s">
        <v>222</v>
      </c>
      <c r="B102" s="332" t="s">
        <v>223</v>
      </c>
      <c r="C102" s="339">
        <f>SUM(C103:C105)</f>
        <v>0</v>
      </c>
      <c r="D102" s="340">
        <f>SUM(D103:D105)</f>
        <v>115</v>
      </c>
      <c r="E102" s="340">
        <v>90</v>
      </c>
      <c r="F102" s="340">
        <v>0</v>
      </c>
      <c r="G102" s="340">
        <v>0</v>
      </c>
      <c r="H102" s="340">
        <v>0</v>
      </c>
      <c r="I102" s="340">
        <v>90</v>
      </c>
      <c r="J102" s="340">
        <v>0</v>
      </c>
      <c r="K102" s="340">
        <v>0</v>
      </c>
      <c r="L102" s="340">
        <v>205</v>
      </c>
    </row>
    <row r="103" ht="26.25" hidden="1" customHeight="1" spans="1:12">
      <c r="A103" s="335" t="s">
        <v>224</v>
      </c>
      <c r="B103" s="328" t="s">
        <v>225</v>
      </c>
      <c r="C103" s="336"/>
      <c r="D103" s="337">
        <v>0</v>
      </c>
      <c r="E103" s="337">
        <v>0</v>
      </c>
      <c r="F103" s="337">
        <v>0</v>
      </c>
      <c r="G103" s="337">
        <v>0</v>
      </c>
      <c r="H103" s="337">
        <v>0</v>
      </c>
      <c r="I103" s="337">
        <v>0</v>
      </c>
      <c r="J103" s="337">
        <v>0</v>
      </c>
      <c r="K103" s="337">
        <v>0</v>
      </c>
      <c r="L103" s="337">
        <v>0</v>
      </c>
    </row>
    <row r="104" ht="26.25" hidden="1" customHeight="1" spans="1:12">
      <c r="A104" s="335" t="s">
        <v>226</v>
      </c>
      <c r="B104" s="328" t="s">
        <v>227</v>
      </c>
      <c r="C104" s="336"/>
      <c r="D104" s="337">
        <v>0</v>
      </c>
      <c r="E104" s="337">
        <v>0</v>
      </c>
      <c r="F104" s="337">
        <v>0</v>
      </c>
      <c r="G104" s="337">
        <v>0</v>
      </c>
      <c r="H104" s="337">
        <v>0</v>
      </c>
      <c r="I104" s="337">
        <v>0</v>
      </c>
      <c r="J104" s="337">
        <v>0</v>
      </c>
      <c r="K104" s="337">
        <v>0</v>
      </c>
      <c r="L104" s="337">
        <v>0</v>
      </c>
    </row>
    <row r="105" ht="26.25" hidden="1" customHeight="1" spans="1:12">
      <c r="A105" s="335" t="s">
        <v>228</v>
      </c>
      <c r="B105" s="328" t="s">
        <v>229</v>
      </c>
      <c r="C105" s="336"/>
      <c r="D105" s="337">
        <v>115</v>
      </c>
      <c r="E105" s="337">
        <v>90</v>
      </c>
      <c r="F105" s="337">
        <v>0</v>
      </c>
      <c r="G105" s="337">
        <v>0</v>
      </c>
      <c r="H105" s="337">
        <v>0</v>
      </c>
      <c r="I105" s="337">
        <v>90</v>
      </c>
      <c r="J105" s="337">
        <v>0</v>
      </c>
      <c r="K105" s="337">
        <v>0</v>
      </c>
      <c r="L105" s="337">
        <v>205</v>
      </c>
    </row>
    <row r="106" ht="26.25" hidden="1" customHeight="1" spans="1:12">
      <c r="A106" s="338" t="s">
        <v>230</v>
      </c>
      <c r="B106" s="332" t="s">
        <v>231</v>
      </c>
      <c r="C106" s="339">
        <f>SUM(C107:C111)</f>
        <v>0</v>
      </c>
      <c r="D106" s="340">
        <f>SUM(D107:D111)</f>
        <v>130</v>
      </c>
      <c r="E106" s="340">
        <v>150</v>
      </c>
      <c r="F106" s="340">
        <v>117</v>
      </c>
      <c r="G106" s="340">
        <v>0</v>
      </c>
      <c r="H106" s="340">
        <v>0</v>
      </c>
      <c r="I106" s="340">
        <v>33</v>
      </c>
      <c r="J106" s="340">
        <v>0</v>
      </c>
      <c r="K106" s="340">
        <v>0</v>
      </c>
      <c r="L106" s="340">
        <v>280</v>
      </c>
    </row>
    <row r="107" ht="26.25" hidden="1" customHeight="1" spans="1:12">
      <c r="A107" s="335" t="s">
        <v>232</v>
      </c>
      <c r="B107" s="328" t="s">
        <v>233</v>
      </c>
      <c r="C107" s="336"/>
      <c r="D107" s="337">
        <v>0</v>
      </c>
      <c r="E107" s="337">
        <v>62</v>
      </c>
      <c r="F107" s="337">
        <v>62</v>
      </c>
      <c r="G107" s="337">
        <v>0</v>
      </c>
      <c r="H107" s="337">
        <v>0</v>
      </c>
      <c r="I107" s="337">
        <v>0</v>
      </c>
      <c r="J107" s="337">
        <v>0</v>
      </c>
      <c r="K107" s="337">
        <v>0</v>
      </c>
      <c r="L107" s="337">
        <v>62</v>
      </c>
    </row>
    <row r="108" ht="26.25" hidden="1" customHeight="1" spans="1:12">
      <c r="A108" s="335" t="s">
        <v>234</v>
      </c>
      <c r="B108" s="328" t="s">
        <v>235</v>
      </c>
      <c r="C108" s="336"/>
      <c r="D108" s="337">
        <v>0</v>
      </c>
      <c r="E108" s="337">
        <v>0</v>
      </c>
      <c r="F108" s="337">
        <v>0</v>
      </c>
      <c r="G108" s="337">
        <v>0</v>
      </c>
      <c r="H108" s="337">
        <v>0</v>
      </c>
      <c r="I108" s="337">
        <v>0</v>
      </c>
      <c r="J108" s="337">
        <v>0</v>
      </c>
      <c r="K108" s="337">
        <v>0</v>
      </c>
      <c r="L108" s="337">
        <v>0</v>
      </c>
    </row>
    <row r="109" ht="26.25" hidden="1" customHeight="1" spans="1:12">
      <c r="A109" s="335" t="s">
        <v>236</v>
      </c>
      <c r="B109" s="328" t="s">
        <v>237</v>
      </c>
      <c r="C109" s="336"/>
      <c r="D109" s="337">
        <v>0</v>
      </c>
      <c r="E109" s="337">
        <v>0</v>
      </c>
      <c r="F109" s="337">
        <v>0</v>
      </c>
      <c r="G109" s="337">
        <v>0</v>
      </c>
      <c r="H109" s="337">
        <v>0</v>
      </c>
      <c r="I109" s="337">
        <v>0</v>
      </c>
      <c r="J109" s="337">
        <v>0</v>
      </c>
      <c r="K109" s="337">
        <v>0</v>
      </c>
      <c r="L109" s="337">
        <v>0</v>
      </c>
    </row>
    <row r="110" ht="26.25" hidden="1" customHeight="1" spans="1:12">
      <c r="A110" s="335" t="s">
        <v>238</v>
      </c>
      <c r="B110" s="328" t="s">
        <v>239</v>
      </c>
      <c r="C110" s="336"/>
      <c r="D110" s="337">
        <v>0</v>
      </c>
      <c r="E110" s="337">
        <v>55</v>
      </c>
      <c r="F110" s="337">
        <v>55</v>
      </c>
      <c r="G110" s="337">
        <v>0</v>
      </c>
      <c r="H110" s="337">
        <v>0</v>
      </c>
      <c r="I110" s="337">
        <v>0</v>
      </c>
      <c r="J110" s="337">
        <v>0</v>
      </c>
      <c r="K110" s="337">
        <v>0</v>
      </c>
      <c r="L110" s="337">
        <v>55</v>
      </c>
    </row>
    <row r="111" ht="26.25" hidden="1" customHeight="1" spans="1:12">
      <c r="A111" s="335" t="s">
        <v>240</v>
      </c>
      <c r="B111" s="328" t="s">
        <v>241</v>
      </c>
      <c r="C111" s="336"/>
      <c r="D111" s="337">
        <v>130</v>
      </c>
      <c r="E111" s="337">
        <v>33</v>
      </c>
      <c r="F111" s="337">
        <v>0</v>
      </c>
      <c r="G111" s="337">
        <v>0</v>
      </c>
      <c r="H111" s="337">
        <v>0</v>
      </c>
      <c r="I111" s="337">
        <v>33</v>
      </c>
      <c r="J111" s="337">
        <v>0</v>
      </c>
      <c r="K111" s="337">
        <v>0</v>
      </c>
      <c r="L111" s="337">
        <v>163</v>
      </c>
    </row>
    <row r="112" ht="26.25" customHeight="1" spans="1:12">
      <c r="A112" s="327" t="s">
        <v>242</v>
      </c>
      <c r="B112" s="328" t="s">
        <v>243</v>
      </c>
      <c r="C112" s="329">
        <v>27840</v>
      </c>
      <c r="D112" s="330">
        <f>D113+D117+D121</f>
        <v>31462.644072</v>
      </c>
      <c r="E112" s="330">
        <v>1461.078069</v>
      </c>
      <c r="F112" s="330">
        <v>201.795</v>
      </c>
      <c r="G112" s="330">
        <v>3800</v>
      </c>
      <c r="H112" s="330">
        <v>0</v>
      </c>
      <c r="I112" s="330">
        <v>6791.8</v>
      </c>
      <c r="J112" s="330">
        <v>-7470.516931</v>
      </c>
      <c r="K112" s="330">
        <v>-1862</v>
      </c>
      <c r="L112" s="330">
        <v>32923.722141</v>
      </c>
    </row>
    <row r="113" ht="26.25" hidden="1" customHeight="1" spans="1:12">
      <c r="A113" s="338" t="s">
        <v>244</v>
      </c>
      <c r="B113" s="332" t="s">
        <v>245</v>
      </c>
      <c r="C113" s="333">
        <f>SUM(C114:C116)</f>
        <v>0</v>
      </c>
      <c r="D113" s="334">
        <f>SUM(D114:D116)</f>
        <v>607.394012</v>
      </c>
      <c r="E113" s="334">
        <v>180</v>
      </c>
      <c r="F113" s="334">
        <v>180</v>
      </c>
      <c r="G113" s="334">
        <v>0</v>
      </c>
      <c r="H113" s="334">
        <v>0</v>
      </c>
      <c r="I113" s="334">
        <v>28.97</v>
      </c>
      <c r="J113" s="334">
        <v>-28.97</v>
      </c>
      <c r="K113" s="334">
        <v>0</v>
      </c>
      <c r="L113" s="334">
        <v>787.394012</v>
      </c>
    </row>
    <row r="114" ht="26.25" hidden="1" customHeight="1" spans="1:12">
      <c r="A114" s="335" t="s">
        <v>246</v>
      </c>
      <c r="B114" s="328" t="s">
        <v>247</v>
      </c>
      <c r="C114" s="336"/>
      <c r="D114" s="337">
        <v>419.674012</v>
      </c>
      <c r="E114" s="337">
        <v>0</v>
      </c>
      <c r="F114" s="337">
        <v>0</v>
      </c>
      <c r="G114" s="337">
        <v>0</v>
      </c>
      <c r="H114" s="337">
        <v>0</v>
      </c>
      <c r="I114" s="337">
        <v>28.97</v>
      </c>
      <c r="J114" s="337">
        <v>-28.97</v>
      </c>
      <c r="K114" s="337">
        <v>0</v>
      </c>
      <c r="L114" s="337">
        <v>419.674012</v>
      </c>
    </row>
    <row r="115" ht="26.25" hidden="1" customHeight="1" spans="1:12">
      <c r="A115" s="335" t="s">
        <v>248</v>
      </c>
      <c r="B115" s="328" t="s">
        <v>249</v>
      </c>
      <c r="C115" s="336"/>
      <c r="D115" s="337">
        <v>187.72</v>
      </c>
      <c r="E115" s="337">
        <v>0</v>
      </c>
      <c r="F115" s="337">
        <v>0</v>
      </c>
      <c r="G115" s="337">
        <v>0</v>
      </c>
      <c r="H115" s="337">
        <v>0</v>
      </c>
      <c r="I115" s="337">
        <v>0</v>
      </c>
      <c r="J115" s="337">
        <v>0</v>
      </c>
      <c r="K115" s="337">
        <v>0</v>
      </c>
      <c r="L115" s="337">
        <v>187.72</v>
      </c>
    </row>
    <row r="116" ht="26.25" hidden="1" customHeight="1" spans="1:12">
      <c r="A116" s="335">
        <v>2050199</v>
      </c>
      <c r="B116" s="328" t="s">
        <v>250</v>
      </c>
      <c r="C116" s="336"/>
      <c r="D116" s="337"/>
      <c r="E116" s="337">
        <v>180</v>
      </c>
      <c r="F116" s="337">
        <v>180</v>
      </c>
      <c r="G116" s="337">
        <v>0</v>
      </c>
      <c r="H116" s="337">
        <v>0</v>
      </c>
      <c r="I116" s="337">
        <v>0</v>
      </c>
      <c r="J116" s="337">
        <v>0</v>
      </c>
      <c r="K116" s="337">
        <v>0</v>
      </c>
      <c r="L116" s="337">
        <v>180</v>
      </c>
    </row>
    <row r="117" ht="26.25" hidden="1" customHeight="1" spans="1:12">
      <c r="A117" s="338" t="s">
        <v>251</v>
      </c>
      <c r="B117" s="332" t="s">
        <v>252</v>
      </c>
      <c r="C117" s="339">
        <f>SUM(C118:C120)</f>
        <v>0</v>
      </c>
      <c r="D117" s="340">
        <f>SUM(D118:D120)</f>
        <v>30855.25006</v>
      </c>
      <c r="E117" s="340">
        <v>1281.078069</v>
      </c>
      <c r="F117" s="340">
        <v>21.795</v>
      </c>
      <c r="G117" s="340">
        <v>3800</v>
      </c>
      <c r="H117" s="340">
        <v>0</v>
      </c>
      <c r="I117" s="340">
        <v>6762.83</v>
      </c>
      <c r="J117" s="340">
        <v>-7441.546931</v>
      </c>
      <c r="K117" s="340">
        <v>-1862</v>
      </c>
      <c r="L117" s="340">
        <v>32136.328129</v>
      </c>
    </row>
    <row r="118" ht="26.25" hidden="1" customHeight="1" spans="1:12">
      <c r="A118" s="335" t="s">
        <v>253</v>
      </c>
      <c r="B118" s="328" t="s">
        <v>254</v>
      </c>
      <c r="C118" s="336"/>
      <c r="D118" s="337">
        <v>234.89</v>
      </c>
      <c r="E118" s="337">
        <v>830.54</v>
      </c>
      <c r="F118" s="337">
        <v>0</v>
      </c>
      <c r="G118" s="337">
        <v>0</v>
      </c>
      <c r="H118" s="337">
        <v>88</v>
      </c>
      <c r="I118" s="337">
        <v>778.1</v>
      </c>
      <c r="J118" s="337">
        <v>-5.56</v>
      </c>
      <c r="K118" s="337">
        <v>-30</v>
      </c>
      <c r="L118" s="337">
        <v>1065.43</v>
      </c>
    </row>
    <row r="119" ht="26.25" hidden="1" customHeight="1" spans="1:12">
      <c r="A119" s="335" t="s">
        <v>255</v>
      </c>
      <c r="B119" s="328" t="s">
        <v>256</v>
      </c>
      <c r="C119" s="336"/>
      <c r="D119" s="337">
        <v>20714.409259</v>
      </c>
      <c r="E119" s="337">
        <v>-2822.483911</v>
      </c>
      <c r="F119" s="337">
        <v>18.52</v>
      </c>
      <c r="G119" s="337">
        <v>0</v>
      </c>
      <c r="H119" s="337">
        <v>-88</v>
      </c>
      <c r="I119" s="337">
        <v>4296.08</v>
      </c>
      <c r="J119" s="337">
        <v>-6023.083911</v>
      </c>
      <c r="K119" s="337">
        <v>-1026</v>
      </c>
      <c r="L119" s="337">
        <v>17891.925348</v>
      </c>
    </row>
    <row r="120" ht="26.25" hidden="1" customHeight="1" spans="1:12">
      <c r="A120" s="335" t="s">
        <v>257</v>
      </c>
      <c r="B120" s="328" t="s">
        <v>258</v>
      </c>
      <c r="C120" s="336"/>
      <c r="D120" s="337">
        <v>9905.950801</v>
      </c>
      <c r="E120" s="337">
        <v>3273.02198</v>
      </c>
      <c r="F120" s="337">
        <v>3.275</v>
      </c>
      <c r="G120" s="337">
        <v>3800</v>
      </c>
      <c r="H120" s="337">
        <v>0</v>
      </c>
      <c r="I120" s="337">
        <v>1688.65</v>
      </c>
      <c r="J120" s="337">
        <v>-1412.90302</v>
      </c>
      <c r="K120" s="337">
        <v>-806</v>
      </c>
      <c r="L120" s="337">
        <v>13178.972781</v>
      </c>
    </row>
    <row r="121" ht="26.25" hidden="1" customHeight="1" spans="1:12">
      <c r="A121" s="338" t="s">
        <v>259</v>
      </c>
      <c r="B121" s="332" t="s">
        <v>260</v>
      </c>
      <c r="C121" s="339">
        <f>SUM(C122)</f>
        <v>0</v>
      </c>
      <c r="D121" s="340">
        <f>SUM(D122)</f>
        <v>0</v>
      </c>
      <c r="E121" s="340">
        <v>0</v>
      </c>
      <c r="F121" s="340">
        <v>0</v>
      </c>
      <c r="G121" s="340">
        <v>0</v>
      </c>
      <c r="H121" s="340">
        <v>0</v>
      </c>
      <c r="I121" s="340">
        <v>0</v>
      </c>
      <c r="J121" s="340">
        <v>0</v>
      </c>
      <c r="K121" s="340">
        <v>0</v>
      </c>
      <c r="L121" s="340">
        <v>0</v>
      </c>
    </row>
    <row r="122" ht="26.25" hidden="1" customHeight="1" spans="1:12">
      <c r="A122" s="335" t="s">
        <v>261</v>
      </c>
      <c r="B122" s="328" t="s">
        <v>262</v>
      </c>
      <c r="C122" s="336"/>
      <c r="D122" s="337">
        <v>0</v>
      </c>
      <c r="E122" s="337">
        <v>0</v>
      </c>
      <c r="F122" s="337">
        <v>0</v>
      </c>
      <c r="G122" s="337">
        <v>0</v>
      </c>
      <c r="H122" s="337">
        <v>0</v>
      </c>
      <c r="I122" s="337">
        <v>0</v>
      </c>
      <c r="J122" s="337">
        <v>0</v>
      </c>
      <c r="K122" s="337">
        <v>0</v>
      </c>
      <c r="L122" s="337">
        <v>0</v>
      </c>
    </row>
    <row r="123" ht="26.25" customHeight="1" spans="1:12">
      <c r="A123" s="327" t="s">
        <v>263</v>
      </c>
      <c r="B123" s="328" t="s">
        <v>264</v>
      </c>
      <c r="C123" s="329">
        <v>4235</v>
      </c>
      <c r="D123" s="330">
        <f>D124+D127+D130</f>
        <v>3854.400999</v>
      </c>
      <c r="E123" s="330">
        <v>1648.22</v>
      </c>
      <c r="F123" s="330">
        <v>0</v>
      </c>
      <c r="G123" s="330">
        <v>0</v>
      </c>
      <c r="H123" s="330">
        <v>1.15463194561016e-14</v>
      </c>
      <c r="I123" s="330">
        <v>3625.99</v>
      </c>
      <c r="J123" s="330">
        <v>-1977.77</v>
      </c>
      <c r="K123" s="330">
        <v>0</v>
      </c>
      <c r="L123" s="330">
        <v>5502.62012</v>
      </c>
    </row>
    <row r="124" ht="26.25" hidden="1" customHeight="1" spans="1:12">
      <c r="A124" s="338" t="s">
        <v>265</v>
      </c>
      <c r="B124" s="332" t="s">
        <v>266</v>
      </c>
      <c r="C124" s="333">
        <f>SUM(C125:C126)</f>
        <v>0</v>
      </c>
      <c r="D124" s="334">
        <f>SUM(D125:D126)</f>
        <v>541.000999</v>
      </c>
      <c r="E124" s="334">
        <v>-139.78</v>
      </c>
      <c r="F124" s="334">
        <v>0</v>
      </c>
      <c r="G124" s="334">
        <v>0</v>
      </c>
      <c r="H124" s="334">
        <v>0</v>
      </c>
      <c r="I124" s="334">
        <v>22.99</v>
      </c>
      <c r="J124" s="334">
        <v>-162.77</v>
      </c>
      <c r="K124" s="334">
        <v>0</v>
      </c>
      <c r="L124" s="334">
        <v>401.22012</v>
      </c>
    </row>
    <row r="125" ht="26.25" hidden="1" customHeight="1" spans="1:12">
      <c r="A125" s="335" t="s">
        <v>267</v>
      </c>
      <c r="B125" s="328" t="s">
        <v>268</v>
      </c>
      <c r="C125" s="336"/>
      <c r="D125" s="337">
        <v>196.000999</v>
      </c>
      <c r="E125" s="337">
        <v>-120.13</v>
      </c>
      <c r="F125" s="337">
        <v>0</v>
      </c>
      <c r="G125" s="337">
        <v>0</v>
      </c>
      <c r="H125" s="337">
        <v>0</v>
      </c>
      <c r="I125" s="337">
        <v>4.99</v>
      </c>
      <c r="J125" s="345">
        <v>-125.12</v>
      </c>
      <c r="K125" s="337">
        <v>0</v>
      </c>
      <c r="L125" s="337">
        <v>75.87012</v>
      </c>
    </row>
    <row r="126" ht="26.25" hidden="1" customHeight="1" spans="1:12">
      <c r="A126" s="335" t="s">
        <v>269</v>
      </c>
      <c r="B126" s="328" t="s">
        <v>270</v>
      </c>
      <c r="C126" s="336"/>
      <c r="D126" s="337">
        <v>345</v>
      </c>
      <c r="E126" s="337">
        <v>-19.65</v>
      </c>
      <c r="F126" s="337">
        <v>0</v>
      </c>
      <c r="G126" s="337">
        <v>0</v>
      </c>
      <c r="H126" s="337">
        <v>0</v>
      </c>
      <c r="I126" s="337">
        <v>18</v>
      </c>
      <c r="J126" s="337">
        <v>-37.65</v>
      </c>
      <c r="K126" s="337">
        <v>0</v>
      </c>
      <c r="L126" s="337">
        <v>325.35</v>
      </c>
    </row>
    <row r="127" ht="26.25" hidden="1" customHeight="1" spans="1:12">
      <c r="A127" s="338" t="s">
        <v>271</v>
      </c>
      <c r="B127" s="332" t="s">
        <v>272</v>
      </c>
      <c r="C127" s="339">
        <f>SUM(C128:C129)</f>
        <v>0</v>
      </c>
      <c r="D127" s="340">
        <f>SUM(D128:D129)</f>
        <v>33.4</v>
      </c>
      <c r="E127" s="340">
        <v>38</v>
      </c>
      <c r="F127" s="340">
        <v>0</v>
      </c>
      <c r="G127" s="340">
        <v>0</v>
      </c>
      <c r="H127" s="340">
        <v>0</v>
      </c>
      <c r="I127" s="340">
        <v>38</v>
      </c>
      <c r="J127" s="340">
        <v>0</v>
      </c>
      <c r="K127" s="340">
        <v>0</v>
      </c>
      <c r="L127" s="340">
        <v>71.4</v>
      </c>
    </row>
    <row r="128" ht="26.25" hidden="1" customHeight="1" spans="1:12">
      <c r="A128" s="335" t="s">
        <v>273</v>
      </c>
      <c r="B128" s="328" t="s">
        <v>274</v>
      </c>
      <c r="C128" s="336"/>
      <c r="D128" s="337">
        <v>0</v>
      </c>
      <c r="E128" s="337">
        <v>0</v>
      </c>
      <c r="F128" s="337">
        <v>0</v>
      </c>
      <c r="G128" s="337">
        <v>0</v>
      </c>
      <c r="H128" s="337">
        <v>0</v>
      </c>
      <c r="I128" s="337">
        <v>0</v>
      </c>
      <c r="J128" s="337">
        <v>0</v>
      </c>
      <c r="K128" s="337">
        <v>0</v>
      </c>
      <c r="L128" s="337">
        <v>0</v>
      </c>
    </row>
    <row r="129" ht="26.25" hidden="1" customHeight="1" spans="1:12">
      <c r="A129" s="335" t="s">
        <v>275</v>
      </c>
      <c r="B129" s="328" t="s">
        <v>276</v>
      </c>
      <c r="C129" s="336"/>
      <c r="D129" s="337">
        <v>33.4</v>
      </c>
      <c r="E129" s="337">
        <v>38</v>
      </c>
      <c r="F129" s="337">
        <v>0</v>
      </c>
      <c r="G129" s="337">
        <v>0</v>
      </c>
      <c r="H129" s="337">
        <v>0</v>
      </c>
      <c r="I129" s="337">
        <v>38</v>
      </c>
      <c r="J129" s="337">
        <v>0</v>
      </c>
      <c r="K129" s="337">
        <v>0</v>
      </c>
      <c r="L129" s="337">
        <v>71.4</v>
      </c>
    </row>
    <row r="130" ht="26.25" hidden="1" customHeight="1" spans="1:12">
      <c r="A130" s="338" t="s">
        <v>277</v>
      </c>
      <c r="B130" s="332" t="s">
        <v>278</v>
      </c>
      <c r="C130" s="339">
        <f>SUM(C131:C132)</f>
        <v>0</v>
      </c>
      <c r="D130" s="340">
        <f>SUM(D131:D132)</f>
        <v>3280</v>
      </c>
      <c r="E130" s="340">
        <v>1750</v>
      </c>
      <c r="F130" s="340">
        <v>0</v>
      </c>
      <c r="G130" s="340">
        <v>0</v>
      </c>
      <c r="H130" s="340">
        <v>1.15463194561016e-14</v>
      </c>
      <c r="I130" s="340">
        <v>3565</v>
      </c>
      <c r="J130" s="340">
        <v>-1815</v>
      </c>
      <c r="K130" s="340">
        <v>0</v>
      </c>
      <c r="L130" s="340">
        <v>5030</v>
      </c>
    </row>
    <row r="131" ht="26.25" hidden="1" customHeight="1" spans="1:12">
      <c r="A131" s="335" t="s">
        <v>279</v>
      </c>
      <c r="B131" s="328" t="s">
        <v>280</v>
      </c>
      <c r="C131" s="336"/>
      <c r="D131" s="337">
        <v>1400</v>
      </c>
      <c r="E131" s="337">
        <v>-200</v>
      </c>
      <c r="F131" s="337">
        <v>0</v>
      </c>
      <c r="G131" s="337">
        <v>0</v>
      </c>
      <c r="H131" s="337">
        <v>0</v>
      </c>
      <c r="I131" s="337">
        <v>1040</v>
      </c>
      <c r="J131" s="337">
        <v>-1240</v>
      </c>
      <c r="K131" s="337">
        <v>0</v>
      </c>
      <c r="L131" s="337">
        <v>1200</v>
      </c>
    </row>
    <row r="132" ht="26.25" hidden="1" customHeight="1" spans="1:12">
      <c r="A132" s="335" t="s">
        <v>281</v>
      </c>
      <c r="B132" s="328" t="s">
        <v>282</v>
      </c>
      <c r="C132" s="336"/>
      <c r="D132" s="337">
        <v>1880</v>
      </c>
      <c r="E132" s="337">
        <v>1950</v>
      </c>
      <c r="F132" s="337">
        <v>0</v>
      </c>
      <c r="G132" s="337">
        <v>0</v>
      </c>
      <c r="H132" s="337">
        <v>1.15463194561016e-14</v>
      </c>
      <c r="I132" s="337">
        <v>2525</v>
      </c>
      <c r="J132" s="337">
        <v>-575</v>
      </c>
      <c r="K132" s="337">
        <v>0</v>
      </c>
      <c r="L132" s="337">
        <v>3830</v>
      </c>
    </row>
    <row r="133" ht="26.25" customHeight="1" spans="1:12">
      <c r="A133" s="327" t="s">
        <v>283</v>
      </c>
      <c r="B133" s="328" t="s">
        <v>284</v>
      </c>
      <c r="C133" s="329">
        <v>538</v>
      </c>
      <c r="D133" s="330">
        <f>D134+D140+D143+D145+D147</f>
        <v>430.549636</v>
      </c>
      <c r="E133" s="330">
        <v>-13.81</v>
      </c>
      <c r="F133" s="330">
        <v>24.19</v>
      </c>
      <c r="G133" s="330">
        <v>0</v>
      </c>
      <c r="H133" s="330">
        <v>0</v>
      </c>
      <c r="I133" s="330">
        <v>50.89</v>
      </c>
      <c r="J133" s="330">
        <v>-88.89</v>
      </c>
      <c r="K133" s="330">
        <v>0</v>
      </c>
      <c r="L133" s="330">
        <v>416.736305</v>
      </c>
    </row>
    <row r="134" ht="26.25" hidden="1" customHeight="1" spans="1:12">
      <c r="A134" s="338" t="s">
        <v>285</v>
      </c>
      <c r="B134" s="332" t="s">
        <v>286</v>
      </c>
      <c r="C134" s="333">
        <f>SUM(C135:C139)</f>
        <v>0</v>
      </c>
      <c r="D134" s="334">
        <f>SUM(D135:D139)</f>
        <v>347.509636</v>
      </c>
      <c r="E134" s="334">
        <v>-25.37</v>
      </c>
      <c r="F134" s="334">
        <v>12.63</v>
      </c>
      <c r="G134" s="334">
        <v>0</v>
      </c>
      <c r="H134" s="334">
        <v>0</v>
      </c>
      <c r="I134" s="334">
        <v>1.39</v>
      </c>
      <c r="J134" s="334">
        <v>-39.39</v>
      </c>
      <c r="K134" s="334">
        <v>0</v>
      </c>
      <c r="L134" s="334">
        <v>322.136305</v>
      </c>
    </row>
    <row r="135" ht="26.25" hidden="1" customHeight="1" spans="1:12">
      <c r="A135" s="335" t="s">
        <v>287</v>
      </c>
      <c r="B135" s="328" t="s">
        <v>288</v>
      </c>
      <c r="C135" s="336"/>
      <c r="D135" s="337">
        <v>174.629636</v>
      </c>
      <c r="E135" s="337">
        <v>-4.52</v>
      </c>
      <c r="F135" s="337">
        <v>0</v>
      </c>
      <c r="G135" s="337">
        <v>0</v>
      </c>
      <c r="H135" s="337">
        <v>0</v>
      </c>
      <c r="I135" s="337">
        <v>11.39</v>
      </c>
      <c r="J135" s="345">
        <v>-15.91</v>
      </c>
      <c r="K135" s="337">
        <v>0</v>
      </c>
      <c r="L135" s="337">
        <v>170.106305</v>
      </c>
    </row>
    <row r="136" ht="26.25" hidden="1" customHeight="1" spans="1:12">
      <c r="A136" s="335" t="s">
        <v>289</v>
      </c>
      <c r="B136" s="328" t="s">
        <v>290</v>
      </c>
      <c r="C136" s="336"/>
      <c r="D136" s="337">
        <v>12</v>
      </c>
      <c r="E136" s="337">
        <v>1.63</v>
      </c>
      <c r="F136" s="337">
        <v>1.63</v>
      </c>
      <c r="G136" s="337">
        <v>0</v>
      </c>
      <c r="H136" s="337">
        <v>0</v>
      </c>
      <c r="I136" s="337">
        <v>0</v>
      </c>
      <c r="J136" s="337">
        <v>0</v>
      </c>
      <c r="K136" s="337">
        <v>0</v>
      </c>
      <c r="L136" s="337">
        <v>13.63</v>
      </c>
    </row>
    <row r="137" ht="26.25" hidden="1" customHeight="1" spans="1:12">
      <c r="A137" s="335" t="s">
        <v>291</v>
      </c>
      <c r="B137" s="328" t="s">
        <v>292</v>
      </c>
      <c r="C137" s="336"/>
      <c r="D137" s="337">
        <v>20</v>
      </c>
      <c r="E137" s="337">
        <v>-20</v>
      </c>
      <c r="F137" s="337">
        <v>0</v>
      </c>
      <c r="G137" s="337">
        <v>0</v>
      </c>
      <c r="H137" s="337">
        <v>0</v>
      </c>
      <c r="I137" s="337">
        <v>0</v>
      </c>
      <c r="J137" s="345">
        <v>-20</v>
      </c>
      <c r="K137" s="337">
        <v>0</v>
      </c>
      <c r="L137" s="337">
        <v>0</v>
      </c>
    </row>
    <row r="138" ht="26.25" hidden="1" customHeight="1" spans="1:12">
      <c r="A138" s="335" t="s">
        <v>293</v>
      </c>
      <c r="B138" s="328" t="s">
        <v>294</v>
      </c>
      <c r="C138" s="336"/>
      <c r="D138" s="337">
        <v>60.44</v>
      </c>
      <c r="E138" s="337">
        <v>11.52</v>
      </c>
      <c r="F138" s="337">
        <v>0</v>
      </c>
      <c r="G138" s="337">
        <v>0</v>
      </c>
      <c r="H138" s="337">
        <v>0</v>
      </c>
      <c r="I138" s="345">
        <v>15</v>
      </c>
      <c r="J138" s="337">
        <v>-3.48</v>
      </c>
      <c r="K138" s="337">
        <v>0</v>
      </c>
      <c r="L138" s="337">
        <v>71.96</v>
      </c>
    </row>
    <row r="139" ht="26.25" hidden="1" customHeight="1" spans="1:12">
      <c r="A139" s="335" t="s">
        <v>295</v>
      </c>
      <c r="B139" s="328" t="s">
        <v>296</v>
      </c>
      <c r="C139" s="336"/>
      <c r="D139" s="337">
        <v>80.44</v>
      </c>
      <c r="E139" s="337">
        <v>-14</v>
      </c>
      <c r="F139" s="337">
        <v>11</v>
      </c>
      <c r="G139" s="337">
        <v>0</v>
      </c>
      <c r="H139" s="337">
        <v>0</v>
      </c>
      <c r="I139" s="345">
        <v>-25</v>
      </c>
      <c r="J139" s="337">
        <v>0</v>
      </c>
      <c r="K139" s="337">
        <v>0</v>
      </c>
      <c r="L139" s="337">
        <v>66.44</v>
      </c>
    </row>
    <row r="140" customFormat="1" ht="26.25" hidden="1" customHeight="1" spans="1:12">
      <c r="A140" s="338" t="s">
        <v>297</v>
      </c>
      <c r="B140" s="332" t="s">
        <v>298</v>
      </c>
      <c r="C140" s="339">
        <f>SUM(C141:C142)</f>
        <v>0</v>
      </c>
      <c r="D140" s="340">
        <f>SUM(D141:D142)</f>
        <v>2</v>
      </c>
      <c r="E140" s="340">
        <v>8.56</v>
      </c>
      <c r="F140" s="340">
        <v>8.56</v>
      </c>
      <c r="G140" s="340">
        <v>0</v>
      </c>
      <c r="H140" s="340">
        <v>0</v>
      </c>
      <c r="I140" s="340">
        <v>0</v>
      </c>
      <c r="J140" s="340">
        <v>0</v>
      </c>
      <c r="K140" s="340">
        <v>0</v>
      </c>
      <c r="L140" s="340">
        <v>10.56</v>
      </c>
    </row>
    <row r="141" customFormat="1" ht="26.25" hidden="1" customHeight="1" spans="1:12">
      <c r="A141" s="341">
        <v>2070202</v>
      </c>
      <c r="B141" s="328" t="s">
        <v>299</v>
      </c>
      <c r="C141" s="336"/>
      <c r="D141" s="337">
        <v>2</v>
      </c>
      <c r="E141" s="337">
        <v>0</v>
      </c>
      <c r="F141" s="337">
        <v>0</v>
      </c>
      <c r="G141" s="337">
        <v>0</v>
      </c>
      <c r="H141" s="337">
        <v>0</v>
      </c>
      <c r="I141" s="337">
        <v>0</v>
      </c>
      <c r="J141" s="337">
        <v>0</v>
      </c>
      <c r="K141" s="337">
        <v>0</v>
      </c>
      <c r="L141" s="337">
        <v>2</v>
      </c>
    </row>
    <row r="142" customFormat="1" ht="26.25" hidden="1" customHeight="1" spans="1:12">
      <c r="A142" s="341" t="s">
        <v>300</v>
      </c>
      <c r="B142" s="328" t="s">
        <v>301</v>
      </c>
      <c r="C142" s="336"/>
      <c r="D142" s="337">
        <v>0</v>
      </c>
      <c r="E142" s="337">
        <v>8.56</v>
      </c>
      <c r="F142" s="337">
        <v>8.56</v>
      </c>
      <c r="G142" s="337">
        <v>0</v>
      </c>
      <c r="H142" s="337">
        <v>0</v>
      </c>
      <c r="I142" s="337">
        <v>0</v>
      </c>
      <c r="J142" s="337">
        <v>0</v>
      </c>
      <c r="K142" s="337">
        <v>0</v>
      </c>
      <c r="L142" s="337">
        <v>8.56</v>
      </c>
    </row>
    <row r="143" customFormat="1" ht="26.25" hidden="1" customHeight="1" spans="1:12">
      <c r="A143" s="338" t="s">
        <v>302</v>
      </c>
      <c r="B143" s="332" t="s">
        <v>303</v>
      </c>
      <c r="C143" s="339">
        <f>SUM(C144)</f>
        <v>0</v>
      </c>
      <c r="D143" s="340">
        <f>SUM(D144)</f>
        <v>4.04</v>
      </c>
      <c r="E143" s="340">
        <v>0</v>
      </c>
      <c r="F143" s="340">
        <v>0</v>
      </c>
      <c r="G143" s="340">
        <v>0</v>
      </c>
      <c r="H143" s="340">
        <v>0</v>
      </c>
      <c r="I143" s="340">
        <v>0</v>
      </c>
      <c r="J143" s="340">
        <v>0</v>
      </c>
      <c r="K143" s="340">
        <v>0</v>
      </c>
      <c r="L143" s="340">
        <v>4.04</v>
      </c>
    </row>
    <row r="144" ht="26.25" hidden="1" customHeight="1" spans="1:12">
      <c r="A144" s="335" t="s">
        <v>304</v>
      </c>
      <c r="B144" s="328" t="s">
        <v>305</v>
      </c>
      <c r="C144" s="336"/>
      <c r="D144" s="337">
        <v>4.04</v>
      </c>
      <c r="E144" s="337">
        <v>0</v>
      </c>
      <c r="F144" s="337">
        <v>0</v>
      </c>
      <c r="G144" s="337">
        <v>0</v>
      </c>
      <c r="H144" s="337">
        <v>0</v>
      </c>
      <c r="I144" s="337">
        <v>0</v>
      </c>
      <c r="J144" s="337">
        <v>0</v>
      </c>
      <c r="K144" s="337">
        <v>0</v>
      </c>
      <c r="L144" s="337">
        <v>4.04</v>
      </c>
    </row>
    <row r="145" ht="26.25" hidden="1" customHeight="1" spans="1:12">
      <c r="A145" s="338" t="s">
        <v>306</v>
      </c>
      <c r="B145" s="332" t="s">
        <v>307</v>
      </c>
      <c r="C145" s="339">
        <f>SUM(C146)</f>
        <v>0</v>
      </c>
      <c r="D145" s="340">
        <f>SUM(D146)</f>
        <v>0</v>
      </c>
      <c r="E145" s="340">
        <v>3</v>
      </c>
      <c r="F145" s="340">
        <v>3</v>
      </c>
      <c r="G145" s="340">
        <v>0</v>
      </c>
      <c r="H145" s="340">
        <v>0</v>
      </c>
      <c r="I145" s="340">
        <v>0</v>
      </c>
      <c r="J145" s="340">
        <v>0</v>
      </c>
      <c r="K145" s="340">
        <v>0</v>
      </c>
      <c r="L145" s="340">
        <v>3</v>
      </c>
    </row>
    <row r="146" ht="26.25" hidden="1" customHeight="1" spans="1:12">
      <c r="A146" s="341" t="s">
        <v>308</v>
      </c>
      <c r="B146" s="328" t="s">
        <v>309</v>
      </c>
      <c r="C146" s="336"/>
      <c r="D146" s="337">
        <v>0</v>
      </c>
      <c r="E146" s="337">
        <v>3</v>
      </c>
      <c r="F146" s="337">
        <v>3</v>
      </c>
      <c r="G146" s="337">
        <v>0</v>
      </c>
      <c r="H146" s="337">
        <v>0</v>
      </c>
      <c r="I146" s="337">
        <v>0</v>
      </c>
      <c r="J146" s="337">
        <v>0</v>
      </c>
      <c r="K146" s="337">
        <v>0</v>
      </c>
      <c r="L146" s="337">
        <v>3</v>
      </c>
    </row>
    <row r="147" ht="26.25" hidden="1" customHeight="1" spans="1:12">
      <c r="A147" s="338" t="s">
        <v>310</v>
      </c>
      <c r="B147" s="332" t="s">
        <v>311</v>
      </c>
      <c r="C147" s="339">
        <f>SUM(C148:C149)</f>
        <v>0</v>
      </c>
      <c r="D147" s="340">
        <f>SUM(D148:D149)</f>
        <v>77</v>
      </c>
      <c r="E147" s="340">
        <v>0</v>
      </c>
      <c r="F147" s="340">
        <v>0</v>
      </c>
      <c r="G147" s="340">
        <v>0</v>
      </c>
      <c r="H147" s="340">
        <v>0</v>
      </c>
      <c r="I147" s="340">
        <v>49.5</v>
      </c>
      <c r="J147" s="340">
        <v>-49.5</v>
      </c>
      <c r="K147" s="340">
        <v>0</v>
      </c>
      <c r="L147" s="340">
        <v>77</v>
      </c>
    </row>
    <row r="148" ht="26.25" hidden="1" customHeight="1" spans="1:12">
      <c r="A148" s="335" t="s">
        <v>312</v>
      </c>
      <c r="B148" s="328" t="s">
        <v>313</v>
      </c>
      <c r="C148" s="336"/>
      <c r="D148" s="337">
        <v>0</v>
      </c>
      <c r="E148" s="337">
        <v>0</v>
      </c>
      <c r="F148" s="337">
        <v>0</v>
      </c>
      <c r="G148" s="337">
        <v>0</v>
      </c>
      <c r="H148" s="337">
        <v>0</v>
      </c>
      <c r="I148" s="337">
        <v>0</v>
      </c>
      <c r="J148" s="337">
        <v>0</v>
      </c>
      <c r="K148" s="337">
        <v>0</v>
      </c>
      <c r="L148" s="337">
        <v>0</v>
      </c>
    </row>
    <row r="149" ht="26.25" hidden="1" customHeight="1" spans="1:12">
      <c r="A149" s="335">
        <v>2070899</v>
      </c>
      <c r="B149" s="328" t="s">
        <v>314</v>
      </c>
      <c r="C149" s="336"/>
      <c r="D149" s="337">
        <v>77</v>
      </c>
      <c r="E149" s="337">
        <v>0</v>
      </c>
      <c r="F149" s="337">
        <v>0</v>
      </c>
      <c r="G149" s="337">
        <v>0</v>
      </c>
      <c r="H149" s="337">
        <v>0</v>
      </c>
      <c r="I149" s="337">
        <v>49.5</v>
      </c>
      <c r="J149" s="337">
        <v>-49.5</v>
      </c>
      <c r="K149" s="337">
        <v>0</v>
      </c>
      <c r="L149" s="337">
        <v>77</v>
      </c>
    </row>
    <row r="150" ht="26.25" customHeight="1" spans="1:12">
      <c r="A150" s="327" t="s">
        <v>315</v>
      </c>
      <c r="B150" s="328" t="s">
        <v>316</v>
      </c>
      <c r="C150" s="329">
        <v>13980</v>
      </c>
      <c r="D150" s="330">
        <f>D151+D158+D164+D166+D169+D175+D179+D185+D192+D195+D197+D200+D202+D205+D210+D212</f>
        <v>21048.323544</v>
      </c>
      <c r="E150" s="330">
        <v>-955.1901</v>
      </c>
      <c r="F150" s="330">
        <v>1739.25</v>
      </c>
      <c r="G150" s="330">
        <v>0</v>
      </c>
      <c r="H150" s="330">
        <v>6</v>
      </c>
      <c r="I150" s="330">
        <v>1817.2994</v>
      </c>
      <c r="J150" s="330">
        <v>-4517.7395</v>
      </c>
      <c r="K150" s="330">
        <v>0</v>
      </c>
      <c r="L150" s="330">
        <v>20093.134204</v>
      </c>
    </row>
    <row r="151" ht="26.25" hidden="1" customHeight="1" spans="1:12">
      <c r="A151" s="338" t="s">
        <v>317</v>
      </c>
      <c r="B151" s="332" t="s">
        <v>318</v>
      </c>
      <c r="C151" s="333">
        <f>SUM(C152:C157)</f>
        <v>0</v>
      </c>
      <c r="D151" s="334">
        <f>SUM(D152:D157)</f>
        <v>3934.189945</v>
      </c>
      <c r="E151" s="334">
        <v>395.02</v>
      </c>
      <c r="F151" s="334">
        <v>227.47</v>
      </c>
      <c r="G151" s="334">
        <v>0</v>
      </c>
      <c r="H151" s="334">
        <v>0</v>
      </c>
      <c r="I151" s="334">
        <v>450.5395</v>
      </c>
      <c r="J151" s="334">
        <v>-282.9895</v>
      </c>
      <c r="K151" s="334">
        <v>0</v>
      </c>
      <c r="L151" s="334">
        <v>4329.214289</v>
      </c>
    </row>
    <row r="152" ht="26.25" hidden="1" customHeight="1" spans="1:12">
      <c r="A152" s="335" t="s">
        <v>319</v>
      </c>
      <c r="B152" s="328" t="s">
        <v>320</v>
      </c>
      <c r="C152" s="336"/>
      <c r="D152" s="337">
        <v>366.389945</v>
      </c>
      <c r="E152" s="337">
        <v>214.51</v>
      </c>
      <c r="F152" s="337">
        <v>0</v>
      </c>
      <c r="G152" s="337">
        <v>0</v>
      </c>
      <c r="H152" s="337">
        <v>0</v>
      </c>
      <c r="I152" s="345">
        <v>251.02</v>
      </c>
      <c r="J152" s="337">
        <v>-36.51</v>
      </c>
      <c r="K152" s="337">
        <v>0</v>
      </c>
      <c r="L152" s="337">
        <v>580.904289</v>
      </c>
    </row>
    <row r="153" ht="26.25" hidden="1" customHeight="1" spans="1:12">
      <c r="A153" s="335" t="s">
        <v>321</v>
      </c>
      <c r="B153" s="328" t="s">
        <v>322</v>
      </c>
      <c r="C153" s="336"/>
      <c r="D153" s="337">
        <v>184.8</v>
      </c>
      <c r="E153" s="337">
        <v>246.87</v>
      </c>
      <c r="F153" s="337">
        <v>227.47</v>
      </c>
      <c r="G153" s="337">
        <v>0</v>
      </c>
      <c r="H153" s="337">
        <v>0</v>
      </c>
      <c r="I153" s="345">
        <v>27.4</v>
      </c>
      <c r="J153" s="337">
        <v>-8</v>
      </c>
      <c r="K153" s="337">
        <v>0</v>
      </c>
      <c r="L153" s="337">
        <v>431.67</v>
      </c>
    </row>
    <row r="154" ht="26.25" hidden="1" customHeight="1" spans="1:12">
      <c r="A154" s="335" t="s">
        <v>323</v>
      </c>
      <c r="B154" s="328" t="s">
        <v>324</v>
      </c>
      <c r="C154" s="336"/>
      <c r="D154" s="337">
        <v>20</v>
      </c>
      <c r="E154" s="337">
        <v>-20</v>
      </c>
      <c r="F154" s="337">
        <v>0</v>
      </c>
      <c r="G154" s="337">
        <v>0</v>
      </c>
      <c r="H154" s="337">
        <v>0</v>
      </c>
      <c r="I154" s="337">
        <v>0</v>
      </c>
      <c r="J154" s="337">
        <v>-20</v>
      </c>
      <c r="K154" s="337">
        <v>0</v>
      </c>
      <c r="L154" s="337">
        <v>0</v>
      </c>
    </row>
    <row r="155" ht="26.25" hidden="1" customHeight="1" spans="1:12">
      <c r="A155" s="335">
        <v>2080107</v>
      </c>
      <c r="B155" s="328" t="s">
        <v>325</v>
      </c>
      <c r="C155" s="336"/>
      <c r="D155" s="337">
        <v>132</v>
      </c>
      <c r="E155" s="337">
        <v>0</v>
      </c>
      <c r="F155" s="337">
        <v>0</v>
      </c>
      <c r="G155" s="337">
        <v>0</v>
      </c>
      <c r="H155" s="337">
        <v>0</v>
      </c>
      <c r="I155" s="337">
        <v>0</v>
      </c>
      <c r="J155" s="337">
        <v>0</v>
      </c>
      <c r="K155" s="337">
        <v>0</v>
      </c>
      <c r="L155" s="337">
        <v>132</v>
      </c>
    </row>
    <row r="156" ht="26.25" hidden="1" customHeight="1" spans="1:12">
      <c r="A156" s="335" t="s">
        <v>326</v>
      </c>
      <c r="B156" s="328" t="s">
        <v>327</v>
      </c>
      <c r="C156" s="336"/>
      <c r="D156" s="337">
        <v>0</v>
      </c>
      <c r="E156" s="337">
        <v>0</v>
      </c>
      <c r="F156" s="337">
        <v>0</v>
      </c>
      <c r="G156" s="337">
        <v>0</v>
      </c>
      <c r="H156" s="337">
        <v>0</v>
      </c>
      <c r="I156" s="337">
        <v>0</v>
      </c>
      <c r="J156" s="337">
        <v>0</v>
      </c>
      <c r="K156" s="337">
        <v>0</v>
      </c>
      <c r="L156" s="337">
        <v>0</v>
      </c>
    </row>
    <row r="157" ht="26.25" hidden="1" customHeight="1" spans="1:12">
      <c r="A157" s="335" t="s">
        <v>328</v>
      </c>
      <c r="B157" s="328" t="s">
        <v>329</v>
      </c>
      <c r="C157" s="336"/>
      <c r="D157" s="337">
        <v>3231</v>
      </c>
      <c r="E157" s="337">
        <v>-46.36</v>
      </c>
      <c r="F157" s="337">
        <v>0</v>
      </c>
      <c r="G157" s="337">
        <v>0</v>
      </c>
      <c r="H157" s="337">
        <v>0</v>
      </c>
      <c r="I157" s="337">
        <v>172.1195</v>
      </c>
      <c r="J157" s="337">
        <v>-218.4795</v>
      </c>
      <c r="K157" s="337">
        <v>0</v>
      </c>
      <c r="L157" s="337">
        <v>3184.64</v>
      </c>
    </row>
    <row r="158" ht="26.25" hidden="1" customHeight="1" spans="1:12">
      <c r="A158" s="338" t="s">
        <v>330</v>
      </c>
      <c r="B158" s="332" t="s">
        <v>331</v>
      </c>
      <c r="C158" s="339">
        <f>SUM(C159:C163)</f>
        <v>0</v>
      </c>
      <c r="D158" s="340">
        <f>SUM(D159:D163)</f>
        <v>927.714344</v>
      </c>
      <c r="E158" s="340">
        <v>-6.35999999999999</v>
      </c>
      <c r="F158" s="340">
        <v>0</v>
      </c>
      <c r="G158" s="340">
        <v>0</v>
      </c>
      <c r="H158" s="340">
        <v>6</v>
      </c>
      <c r="I158" s="340">
        <v>340</v>
      </c>
      <c r="J158" s="340">
        <v>-352.36</v>
      </c>
      <c r="K158" s="340">
        <v>0</v>
      </c>
      <c r="L158" s="340">
        <v>921.35</v>
      </c>
    </row>
    <row r="159" ht="26.25" hidden="1" customHeight="1" spans="1:12">
      <c r="A159" s="335" t="s">
        <v>332</v>
      </c>
      <c r="B159" s="328" t="s">
        <v>333</v>
      </c>
      <c r="C159" s="336"/>
      <c r="D159" s="337">
        <v>214.514344</v>
      </c>
      <c r="E159" s="337">
        <v>-214.51</v>
      </c>
      <c r="F159" s="337">
        <v>0</v>
      </c>
      <c r="G159" s="337">
        <v>0</v>
      </c>
      <c r="H159" s="337">
        <v>0</v>
      </c>
      <c r="I159" s="337">
        <v>0</v>
      </c>
      <c r="J159" s="345">
        <v>-214.51</v>
      </c>
      <c r="K159" s="337">
        <v>0</v>
      </c>
      <c r="L159" s="337">
        <v>0</v>
      </c>
    </row>
    <row r="160" ht="26.25" hidden="1" customHeight="1" spans="1:12">
      <c r="A160" s="335" t="s">
        <v>334</v>
      </c>
      <c r="B160" s="328" t="s">
        <v>335</v>
      </c>
      <c r="C160" s="336"/>
      <c r="D160" s="337">
        <v>78</v>
      </c>
      <c r="E160" s="337">
        <v>10</v>
      </c>
      <c r="F160" s="337">
        <v>0</v>
      </c>
      <c r="G160" s="337">
        <v>0</v>
      </c>
      <c r="H160" s="337">
        <v>0</v>
      </c>
      <c r="I160" s="337">
        <v>10</v>
      </c>
      <c r="J160" s="337">
        <v>0</v>
      </c>
      <c r="K160" s="337">
        <v>0</v>
      </c>
      <c r="L160" s="337">
        <v>88</v>
      </c>
    </row>
    <row r="161" ht="26.25" hidden="1" customHeight="1" spans="1:12">
      <c r="A161" s="335" t="s">
        <v>336</v>
      </c>
      <c r="B161" s="328" t="s">
        <v>337</v>
      </c>
      <c r="C161" s="336"/>
      <c r="D161" s="337">
        <v>10</v>
      </c>
      <c r="E161" s="337">
        <v>-2</v>
      </c>
      <c r="F161" s="337">
        <v>0</v>
      </c>
      <c r="G161" s="337">
        <v>0</v>
      </c>
      <c r="H161" s="337">
        <v>0</v>
      </c>
      <c r="I161" s="337">
        <v>0</v>
      </c>
      <c r="J161" s="337">
        <v>-2</v>
      </c>
      <c r="K161" s="337">
        <v>0</v>
      </c>
      <c r="L161" s="337">
        <v>8</v>
      </c>
    </row>
    <row r="162" ht="26.25" hidden="1" customHeight="1" spans="1:12">
      <c r="A162" s="335" t="s">
        <v>338</v>
      </c>
      <c r="B162" s="328" t="s">
        <v>339</v>
      </c>
      <c r="C162" s="336"/>
      <c r="D162" s="337">
        <v>625.2</v>
      </c>
      <c r="E162" s="337">
        <v>200.15</v>
      </c>
      <c r="F162" s="337">
        <v>0</v>
      </c>
      <c r="G162" s="337">
        <v>0</v>
      </c>
      <c r="H162" s="337">
        <v>6</v>
      </c>
      <c r="I162" s="337">
        <v>330</v>
      </c>
      <c r="J162" s="337">
        <v>-135.85</v>
      </c>
      <c r="K162" s="337">
        <v>0</v>
      </c>
      <c r="L162" s="337">
        <v>825.35</v>
      </c>
    </row>
    <row r="163" ht="26.25" hidden="1" customHeight="1" spans="1:12">
      <c r="A163" s="335" t="s">
        <v>340</v>
      </c>
      <c r="B163" s="328" t="s">
        <v>341</v>
      </c>
      <c r="C163" s="336"/>
      <c r="D163" s="337">
        <v>0</v>
      </c>
      <c r="E163" s="337">
        <v>0</v>
      </c>
      <c r="F163" s="337">
        <v>0</v>
      </c>
      <c r="G163" s="337">
        <v>0</v>
      </c>
      <c r="H163" s="337">
        <v>0</v>
      </c>
      <c r="I163" s="337">
        <v>0</v>
      </c>
      <c r="J163" s="337">
        <v>0</v>
      </c>
      <c r="K163" s="337">
        <v>0</v>
      </c>
      <c r="L163" s="337">
        <v>0</v>
      </c>
    </row>
    <row r="164" ht="26.25" hidden="1" customHeight="1" spans="1:12">
      <c r="A164" s="338" t="s">
        <v>342</v>
      </c>
      <c r="B164" s="332" t="s">
        <v>343</v>
      </c>
      <c r="C164" s="339">
        <f>SUM(C165)</f>
        <v>0</v>
      </c>
      <c r="D164" s="340">
        <f>SUM(D165)</f>
        <v>5103.32</v>
      </c>
      <c r="E164" s="340">
        <v>-1074.32</v>
      </c>
      <c r="F164" s="340">
        <v>0</v>
      </c>
      <c r="G164" s="340">
        <v>0</v>
      </c>
      <c r="H164" s="340">
        <v>0</v>
      </c>
      <c r="I164" s="340">
        <v>1449</v>
      </c>
      <c r="J164" s="340">
        <v>-2523.32</v>
      </c>
      <c r="K164" s="340">
        <v>0</v>
      </c>
      <c r="L164" s="340">
        <v>4029</v>
      </c>
    </row>
    <row r="165" ht="26.25" hidden="1" customHeight="1" spans="1:12">
      <c r="A165" s="335" t="s">
        <v>344</v>
      </c>
      <c r="B165" s="328" t="s">
        <v>345</v>
      </c>
      <c r="C165" s="336"/>
      <c r="D165" s="337">
        <v>5103.32</v>
      </c>
      <c r="E165" s="337">
        <v>-1074.32</v>
      </c>
      <c r="F165" s="337">
        <v>0</v>
      </c>
      <c r="G165" s="337">
        <v>0</v>
      </c>
      <c r="H165" s="337">
        <v>0</v>
      </c>
      <c r="I165" s="337">
        <v>1449</v>
      </c>
      <c r="J165" s="337">
        <v>-2523.32</v>
      </c>
      <c r="K165" s="337">
        <v>0</v>
      </c>
      <c r="L165" s="337">
        <v>4029</v>
      </c>
    </row>
    <row r="166" ht="26.25" hidden="1" customHeight="1" spans="1:12">
      <c r="A166" s="338" t="s">
        <v>346</v>
      </c>
      <c r="B166" s="332" t="s">
        <v>347</v>
      </c>
      <c r="C166" s="339">
        <f>SUM(C167:C168)</f>
        <v>0</v>
      </c>
      <c r="D166" s="340">
        <f>SUM(D167:D168)</f>
        <v>2904</v>
      </c>
      <c r="E166" s="340">
        <v>-939.98</v>
      </c>
      <c r="F166" s="340">
        <v>319.02</v>
      </c>
      <c r="G166" s="340">
        <v>0</v>
      </c>
      <c r="H166" s="340">
        <v>0</v>
      </c>
      <c r="I166" s="340">
        <v>-755</v>
      </c>
      <c r="J166" s="340">
        <v>-504</v>
      </c>
      <c r="K166" s="340">
        <v>0</v>
      </c>
      <c r="L166" s="340">
        <v>1964.02</v>
      </c>
    </row>
    <row r="167" ht="26.25" hidden="1" customHeight="1" spans="1:12">
      <c r="A167" s="335" t="s">
        <v>348</v>
      </c>
      <c r="B167" s="328" t="s">
        <v>349</v>
      </c>
      <c r="C167" s="336"/>
      <c r="D167" s="337">
        <v>1000</v>
      </c>
      <c r="E167" s="337">
        <v>-500</v>
      </c>
      <c r="F167" s="337">
        <v>0</v>
      </c>
      <c r="G167" s="337">
        <v>0</v>
      </c>
      <c r="H167" s="337">
        <v>0</v>
      </c>
      <c r="I167" s="337">
        <v>0</v>
      </c>
      <c r="J167" s="337">
        <v>-500</v>
      </c>
      <c r="K167" s="337">
        <v>0</v>
      </c>
      <c r="L167" s="337">
        <v>500</v>
      </c>
    </row>
    <row r="168" ht="26.25" hidden="1" customHeight="1" spans="1:12">
      <c r="A168" s="335" t="s">
        <v>350</v>
      </c>
      <c r="B168" s="328" t="s">
        <v>351</v>
      </c>
      <c r="C168" s="336"/>
      <c r="D168" s="337">
        <v>1904</v>
      </c>
      <c r="E168" s="337">
        <v>-439.98</v>
      </c>
      <c r="F168" s="337">
        <v>319.02</v>
      </c>
      <c r="G168" s="337">
        <v>0</v>
      </c>
      <c r="H168" s="337">
        <v>0</v>
      </c>
      <c r="I168" s="337">
        <v>-755</v>
      </c>
      <c r="J168" s="337">
        <v>-4</v>
      </c>
      <c r="K168" s="337">
        <v>0</v>
      </c>
      <c r="L168" s="337">
        <v>1464.02</v>
      </c>
    </row>
    <row r="169" ht="26.25" hidden="1" customHeight="1" spans="1:12">
      <c r="A169" s="338" t="s">
        <v>352</v>
      </c>
      <c r="B169" s="332" t="s">
        <v>353</v>
      </c>
      <c r="C169" s="339">
        <f>SUM(C170:C174)</f>
        <v>0</v>
      </c>
      <c r="D169" s="340">
        <f>SUM(D170:D174)</f>
        <v>795</v>
      </c>
      <c r="E169" s="340">
        <v>207.33</v>
      </c>
      <c r="F169" s="340">
        <v>83.33</v>
      </c>
      <c r="G169" s="340">
        <v>0</v>
      </c>
      <c r="H169" s="340">
        <v>0</v>
      </c>
      <c r="I169" s="340">
        <v>124</v>
      </c>
      <c r="J169" s="340">
        <v>0</v>
      </c>
      <c r="K169" s="340">
        <v>0</v>
      </c>
      <c r="L169" s="340">
        <v>1002.33</v>
      </c>
    </row>
    <row r="170" ht="26.25" hidden="1" customHeight="1" spans="1:12">
      <c r="A170" s="335" t="s">
        <v>354</v>
      </c>
      <c r="B170" s="328" t="s">
        <v>355</v>
      </c>
      <c r="C170" s="336"/>
      <c r="D170" s="337">
        <v>100</v>
      </c>
      <c r="E170" s="337">
        <v>134.6</v>
      </c>
      <c r="F170" s="337">
        <v>12.6</v>
      </c>
      <c r="G170" s="337">
        <v>0</v>
      </c>
      <c r="H170" s="337">
        <v>0</v>
      </c>
      <c r="I170" s="337">
        <v>122</v>
      </c>
      <c r="J170" s="337">
        <v>0</v>
      </c>
      <c r="K170" s="337">
        <v>0</v>
      </c>
      <c r="L170" s="337">
        <v>234.6</v>
      </c>
    </row>
    <row r="171" ht="26.25" hidden="1" customHeight="1" spans="1:12">
      <c r="A171" s="335" t="s">
        <v>356</v>
      </c>
      <c r="B171" s="328" t="s">
        <v>357</v>
      </c>
      <c r="C171" s="336"/>
      <c r="D171" s="337">
        <v>0</v>
      </c>
      <c r="E171" s="337">
        <v>12.2</v>
      </c>
      <c r="F171" s="337">
        <v>1.2</v>
      </c>
      <c r="G171" s="337">
        <v>0</v>
      </c>
      <c r="H171" s="337">
        <v>0</v>
      </c>
      <c r="I171" s="337">
        <v>11</v>
      </c>
      <c r="J171" s="337">
        <v>0</v>
      </c>
      <c r="K171" s="337">
        <v>0</v>
      </c>
      <c r="L171" s="337">
        <v>12.2</v>
      </c>
    </row>
    <row r="172" ht="26.25" hidden="1" customHeight="1" spans="1:12">
      <c r="A172" s="335" t="s">
        <v>358</v>
      </c>
      <c r="B172" s="328" t="s">
        <v>359</v>
      </c>
      <c r="C172" s="336"/>
      <c r="D172" s="337">
        <v>245</v>
      </c>
      <c r="E172" s="337">
        <v>102</v>
      </c>
      <c r="F172" s="337">
        <v>0</v>
      </c>
      <c r="G172" s="337">
        <v>0</v>
      </c>
      <c r="H172" s="337">
        <v>0</v>
      </c>
      <c r="I172" s="337">
        <v>102</v>
      </c>
      <c r="J172" s="337">
        <v>0</v>
      </c>
      <c r="K172" s="337">
        <v>0</v>
      </c>
      <c r="L172" s="337">
        <v>347</v>
      </c>
    </row>
    <row r="173" ht="26.25" hidden="1" customHeight="1" spans="1:12">
      <c r="A173" s="335" t="s">
        <v>360</v>
      </c>
      <c r="B173" s="328" t="s">
        <v>361</v>
      </c>
      <c r="C173" s="336"/>
      <c r="D173" s="337">
        <v>0</v>
      </c>
      <c r="E173" s="337">
        <v>72.26</v>
      </c>
      <c r="F173" s="337">
        <v>2.26</v>
      </c>
      <c r="G173" s="337">
        <v>0</v>
      </c>
      <c r="H173" s="337">
        <v>0</v>
      </c>
      <c r="I173" s="337">
        <v>70</v>
      </c>
      <c r="J173" s="337">
        <v>0</v>
      </c>
      <c r="K173" s="337">
        <v>0</v>
      </c>
      <c r="L173" s="337">
        <v>72.26</v>
      </c>
    </row>
    <row r="174" ht="26.25" hidden="1" customHeight="1" spans="1:12">
      <c r="A174" s="335" t="s">
        <v>362</v>
      </c>
      <c r="B174" s="328" t="s">
        <v>363</v>
      </c>
      <c r="C174" s="336"/>
      <c r="D174" s="337">
        <v>450</v>
      </c>
      <c r="E174" s="337">
        <v>-113.73</v>
      </c>
      <c r="F174" s="337">
        <v>67.27</v>
      </c>
      <c r="G174" s="337">
        <v>0</v>
      </c>
      <c r="H174" s="337">
        <v>0</v>
      </c>
      <c r="I174" s="337">
        <v>-181</v>
      </c>
      <c r="J174" s="337">
        <v>0</v>
      </c>
      <c r="K174" s="337">
        <v>0</v>
      </c>
      <c r="L174" s="337">
        <v>336.27</v>
      </c>
    </row>
    <row r="175" ht="26.25" hidden="1" customHeight="1" spans="1:12">
      <c r="A175" s="338" t="s">
        <v>364</v>
      </c>
      <c r="B175" s="332" t="s">
        <v>365</v>
      </c>
      <c r="C175" s="339">
        <f>SUM(C176:C178)</f>
        <v>0</v>
      </c>
      <c r="D175" s="340">
        <f>SUM(D176:D178)</f>
        <v>53.4</v>
      </c>
      <c r="E175" s="340">
        <v>49.26</v>
      </c>
      <c r="F175" s="340">
        <v>19.88</v>
      </c>
      <c r="G175" s="340">
        <v>0</v>
      </c>
      <c r="H175" s="340">
        <v>1.98</v>
      </c>
      <c r="I175" s="340">
        <v>28</v>
      </c>
      <c r="J175" s="340">
        <v>-0.6</v>
      </c>
      <c r="K175" s="340">
        <v>0</v>
      </c>
      <c r="L175" s="340">
        <v>102.66</v>
      </c>
    </row>
    <row r="176" ht="26.25" hidden="1" customHeight="1" spans="1:12">
      <c r="A176" s="335" t="s">
        <v>366</v>
      </c>
      <c r="B176" s="328" t="s">
        <v>367</v>
      </c>
      <c r="C176" s="336"/>
      <c r="D176" s="337">
        <v>51</v>
      </c>
      <c r="E176" s="337">
        <v>-5.02</v>
      </c>
      <c r="F176" s="337">
        <v>0</v>
      </c>
      <c r="G176" s="337">
        <v>0</v>
      </c>
      <c r="H176" s="337">
        <v>1.98</v>
      </c>
      <c r="I176" s="337">
        <v>-7</v>
      </c>
      <c r="J176" s="337">
        <v>0</v>
      </c>
      <c r="K176" s="337">
        <v>0</v>
      </c>
      <c r="L176" s="337">
        <v>45.98</v>
      </c>
    </row>
    <row r="177" ht="26.25" hidden="1" customHeight="1" spans="1:12">
      <c r="A177" s="335" t="s">
        <v>368</v>
      </c>
      <c r="B177" s="328" t="s">
        <v>369</v>
      </c>
      <c r="C177" s="336"/>
      <c r="D177" s="337">
        <v>2.4</v>
      </c>
      <c r="E177" s="337">
        <v>-0.6</v>
      </c>
      <c r="F177" s="337">
        <v>0</v>
      </c>
      <c r="G177" s="337">
        <v>0</v>
      </c>
      <c r="H177" s="337">
        <v>0</v>
      </c>
      <c r="I177" s="337">
        <v>0</v>
      </c>
      <c r="J177" s="337">
        <v>-0.6</v>
      </c>
      <c r="K177" s="337">
        <v>0</v>
      </c>
      <c r="L177" s="337">
        <v>1.8</v>
      </c>
    </row>
    <row r="178" ht="26.25" hidden="1" customHeight="1" spans="1:12">
      <c r="A178" s="335" t="s">
        <v>370</v>
      </c>
      <c r="B178" s="328" t="s">
        <v>371</v>
      </c>
      <c r="C178" s="336"/>
      <c r="D178" s="337">
        <v>0</v>
      </c>
      <c r="E178" s="337">
        <v>54.88</v>
      </c>
      <c r="F178" s="337">
        <v>19.88</v>
      </c>
      <c r="G178" s="337">
        <v>0</v>
      </c>
      <c r="H178" s="337">
        <v>0</v>
      </c>
      <c r="I178" s="337">
        <v>35</v>
      </c>
      <c r="J178" s="337">
        <v>0</v>
      </c>
      <c r="K178" s="337">
        <v>0</v>
      </c>
      <c r="L178" s="337">
        <v>54.88</v>
      </c>
    </row>
    <row r="179" ht="26.25" hidden="1" customHeight="1" spans="1:12">
      <c r="A179" s="338" t="s">
        <v>372</v>
      </c>
      <c r="B179" s="332" t="s">
        <v>373</v>
      </c>
      <c r="C179" s="339">
        <f>SUM(C180:C184)</f>
        <v>0</v>
      </c>
      <c r="D179" s="340">
        <f>SUM(D180:D184)</f>
        <v>5659</v>
      </c>
      <c r="E179" s="340">
        <v>-4254.7323</v>
      </c>
      <c r="F179" s="340">
        <v>121.41</v>
      </c>
      <c r="G179" s="340">
        <v>0</v>
      </c>
      <c r="H179" s="340">
        <v>0</v>
      </c>
      <c r="I179" s="340">
        <v>-3673.1423</v>
      </c>
      <c r="J179" s="340">
        <v>-703</v>
      </c>
      <c r="K179" s="340">
        <v>0</v>
      </c>
      <c r="L179" s="340">
        <v>1404.2677</v>
      </c>
    </row>
    <row r="180" ht="26.25" hidden="1" customHeight="1" spans="1:12">
      <c r="A180" s="335" t="s">
        <v>374</v>
      </c>
      <c r="B180" s="328" t="s">
        <v>375</v>
      </c>
      <c r="C180" s="336"/>
      <c r="D180" s="337">
        <v>25</v>
      </c>
      <c r="E180" s="337">
        <v>90.2677</v>
      </c>
      <c r="F180" s="337">
        <v>23.41</v>
      </c>
      <c r="G180" s="337">
        <v>0</v>
      </c>
      <c r="H180" s="337">
        <v>0</v>
      </c>
      <c r="I180" s="337">
        <v>66.8577</v>
      </c>
      <c r="J180" s="337">
        <v>0</v>
      </c>
      <c r="K180" s="337">
        <v>0</v>
      </c>
      <c r="L180" s="337">
        <v>115.2677</v>
      </c>
    </row>
    <row r="181" ht="26.25" hidden="1" customHeight="1" spans="1:12">
      <c r="A181" s="335" t="s">
        <v>376</v>
      </c>
      <c r="B181" s="328" t="s">
        <v>377</v>
      </c>
      <c r="C181" s="336"/>
      <c r="D181" s="337">
        <v>1134</v>
      </c>
      <c r="E181" s="337">
        <v>-580</v>
      </c>
      <c r="F181" s="337">
        <v>43</v>
      </c>
      <c r="G181" s="337">
        <v>0</v>
      </c>
      <c r="H181" s="337">
        <v>0</v>
      </c>
      <c r="I181" s="337">
        <v>80</v>
      </c>
      <c r="J181" s="345">
        <v>-703</v>
      </c>
      <c r="K181" s="337">
        <v>0</v>
      </c>
      <c r="L181" s="337">
        <v>554</v>
      </c>
    </row>
    <row r="182" ht="26.25" hidden="1" customHeight="1" spans="1:12">
      <c r="A182" s="335" t="s">
        <v>378</v>
      </c>
      <c r="B182" s="328" t="s">
        <v>379</v>
      </c>
      <c r="C182" s="336"/>
      <c r="D182" s="337">
        <v>0</v>
      </c>
      <c r="E182" s="337">
        <v>0</v>
      </c>
      <c r="F182" s="337">
        <v>0</v>
      </c>
      <c r="G182" s="337">
        <v>0</v>
      </c>
      <c r="H182" s="337">
        <v>0</v>
      </c>
      <c r="I182" s="337">
        <v>0</v>
      </c>
      <c r="J182" s="337">
        <v>0</v>
      </c>
      <c r="K182" s="337">
        <v>0</v>
      </c>
      <c r="L182" s="337">
        <v>0</v>
      </c>
    </row>
    <row r="183" ht="26.25" hidden="1" customHeight="1" spans="1:12">
      <c r="A183" s="335" t="s">
        <v>380</v>
      </c>
      <c r="B183" s="328" t="s">
        <v>381</v>
      </c>
      <c r="C183" s="336"/>
      <c r="D183" s="337">
        <v>0</v>
      </c>
      <c r="E183" s="337">
        <v>735</v>
      </c>
      <c r="F183" s="337">
        <v>55</v>
      </c>
      <c r="G183" s="337">
        <v>0</v>
      </c>
      <c r="H183" s="337">
        <v>0</v>
      </c>
      <c r="I183" s="345">
        <v>680</v>
      </c>
      <c r="J183" s="337">
        <v>0</v>
      </c>
      <c r="K183" s="337">
        <v>0</v>
      </c>
      <c r="L183" s="337">
        <v>735</v>
      </c>
    </row>
    <row r="184" ht="26.25" hidden="1" customHeight="1" spans="1:12">
      <c r="A184" s="335" t="s">
        <v>382</v>
      </c>
      <c r="B184" s="328" t="s">
        <v>383</v>
      </c>
      <c r="C184" s="336"/>
      <c r="D184" s="337">
        <v>4500</v>
      </c>
      <c r="E184" s="337">
        <v>-4500</v>
      </c>
      <c r="F184" s="337">
        <v>0</v>
      </c>
      <c r="G184" s="337">
        <v>0</v>
      </c>
      <c r="H184" s="337">
        <v>0</v>
      </c>
      <c r="I184" s="337">
        <v>-4500</v>
      </c>
      <c r="J184" s="337">
        <v>0</v>
      </c>
      <c r="K184" s="337">
        <v>0</v>
      </c>
      <c r="L184" s="337">
        <v>0</v>
      </c>
    </row>
    <row r="185" ht="26.25" hidden="1" customHeight="1" spans="1:12">
      <c r="A185" s="338" t="s">
        <v>384</v>
      </c>
      <c r="B185" s="332" t="s">
        <v>385</v>
      </c>
      <c r="C185" s="339">
        <f>SUM(C186:C191)</f>
        <v>0</v>
      </c>
      <c r="D185" s="340">
        <f>SUM(D186:D191)</f>
        <v>629.333789</v>
      </c>
      <c r="E185" s="340">
        <v>307.55</v>
      </c>
      <c r="F185" s="340">
        <v>73.77</v>
      </c>
      <c r="G185" s="340">
        <v>0</v>
      </c>
      <c r="H185" s="340">
        <v>0</v>
      </c>
      <c r="I185" s="340">
        <v>241.03</v>
      </c>
      <c r="J185" s="340">
        <v>-7.25</v>
      </c>
      <c r="K185" s="340">
        <v>0</v>
      </c>
      <c r="L185" s="340">
        <v>936.883789</v>
      </c>
    </row>
    <row r="186" ht="26.25" hidden="1" customHeight="1" spans="1:12">
      <c r="A186" s="335" t="s">
        <v>386</v>
      </c>
      <c r="B186" s="328" t="s">
        <v>387</v>
      </c>
      <c r="C186" s="336"/>
      <c r="D186" s="337">
        <v>23.223789</v>
      </c>
      <c r="E186" s="337">
        <v>0</v>
      </c>
      <c r="F186" s="337">
        <v>0</v>
      </c>
      <c r="G186" s="337">
        <v>0</v>
      </c>
      <c r="H186" s="337">
        <v>0</v>
      </c>
      <c r="I186" s="337">
        <v>1.68</v>
      </c>
      <c r="J186" s="337">
        <v>-1.68</v>
      </c>
      <c r="K186" s="337">
        <v>0</v>
      </c>
      <c r="L186" s="337">
        <v>23.223789</v>
      </c>
    </row>
    <row r="187" ht="26.25" hidden="1" customHeight="1" spans="1:12">
      <c r="A187" s="335" t="s">
        <v>388</v>
      </c>
      <c r="B187" s="328" t="s">
        <v>389</v>
      </c>
      <c r="C187" s="336"/>
      <c r="D187" s="337">
        <v>31.8</v>
      </c>
      <c r="E187" s="337">
        <v>0</v>
      </c>
      <c r="F187" s="337">
        <v>0</v>
      </c>
      <c r="G187" s="337">
        <v>0</v>
      </c>
      <c r="H187" s="337">
        <v>0</v>
      </c>
      <c r="I187" s="337">
        <v>0</v>
      </c>
      <c r="J187" s="337">
        <v>0</v>
      </c>
      <c r="K187" s="337">
        <v>0</v>
      </c>
      <c r="L187" s="337">
        <v>31.8</v>
      </c>
    </row>
    <row r="188" ht="26.25" hidden="1" customHeight="1" spans="1:12">
      <c r="A188" s="335" t="s">
        <v>390</v>
      </c>
      <c r="B188" s="328" t="s">
        <v>391</v>
      </c>
      <c r="C188" s="336"/>
      <c r="D188" s="337">
        <v>2.01</v>
      </c>
      <c r="E188" s="337">
        <v>126.99</v>
      </c>
      <c r="F188" s="337">
        <v>0</v>
      </c>
      <c r="G188" s="337">
        <v>0</v>
      </c>
      <c r="H188" s="337">
        <v>0</v>
      </c>
      <c r="I188" s="337">
        <v>129</v>
      </c>
      <c r="J188" s="337">
        <v>-2.01</v>
      </c>
      <c r="K188" s="337">
        <v>0</v>
      </c>
      <c r="L188" s="337">
        <v>129</v>
      </c>
    </row>
    <row r="189" ht="26.25" hidden="1" customHeight="1" spans="1:12">
      <c r="A189" s="341" t="s">
        <v>392</v>
      </c>
      <c r="B189" s="328" t="s">
        <v>393</v>
      </c>
      <c r="C189" s="336"/>
      <c r="D189" s="337">
        <v>0</v>
      </c>
      <c r="E189" s="337">
        <v>71.97</v>
      </c>
      <c r="F189" s="337">
        <v>71.97</v>
      </c>
      <c r="G189" s="337">
        <v>0</v>
      </c>
      <c r="H189" s="337">
        <v>0</v>
      </c>
      <c r="I189" s="337">
        <v>0</v>
      </c>
      <c r="J189" s="337">
        <v>0</v>
      </c>
      <c r="K189" s="337">
        <v>0</v>
      </c>
      <c r="L189" s="337">
        <v>71.97</v>
      </c>
    </row>
    <row r="190" ht="26.25" hidden="1" customHeight="1" spans="1:12">
      <c r="A190" s="335" t="s">
        <v>394</v>
      </c>
      <c r="B190" s="328" t="s">
        <v>395</v>
      </c>
      <c r="C190" s="336"/>
      <c r="D190" s="337">
        <v>157.39</v>
      </c>
      <c r="E190" s="337">
        <v>185.7</v>
      </c>
      <c r="F190" s="337">
        <v>0</v>
      </c>
      <c r="G190" s="337">
        <v>0</v>
      </c>
      <c r="H190" s="337">
        <v>0</v>
      </c>
      <c r="I190" s="337">
        <v>185.7</v>
      </c>
      <c r="J190" s="337">
        <v>0</v>
      </c>
      <c r="K190" s="337">
        <v>0</v>
      </c>
      <c r="L190" s="337">
        <v>343.09</v>
      </c>
    </row>
    <row r="191" ht="26.25" hidden="1" customHeight="1" spans="1:12">
      <c r="A191" s="335" t="s">
        <v>396</v>
      </c>
      <c r="B191" s="328" t="s">
        <v>397</v>
      </c>
      <c r="C191" s="336"/>
      <c r="D191" s="337">
        <v>414.91</v>
      </c>
      <c r="E191" s="337">
        <v>-77.11</v>
      </c>
      <c r="F191" s="337">
        <v>1.8</v>
      </c>
      <c r="G191" s="337">
        <v>0</v>
      </c>
      <c r="H191" s="337">
        <v>0</v>
      </c>
      <c r="I191" s="337">
        <v>-75.35</v>
      </c>
      <c r="J191" s="337">
        <v>-3.56</v>
      </c>
      <c r="K191" s="337">
        <v>0</v>
      </c>
      <c r="L191" s="337">
        <v>337.8</v>
      </c>
    </row>
    <row r="192" ht="26.25" hidden="1" customHeight="1" spans="1:12">
      <c r="A192" s="338" t="s">
        <v>398</v>
      </c>
      <c r="B192" s="332" t="s">
        <v>399</v>
      </c>
      <c r="C192" s="339">
        <f>SUM(C193:C194)</f>
        <v>0</v>
      </c>
      <c r="D192" s="340">
        <f>SUM(D193:D194)</f>
        <v>131</v>
      </c>
      <c r="E192" s="340">
        <v>3379.473</v>
      </c>
      <c r="F192" s="340">
        <v>637.22</v>
      </c>
      <c r="G192" s="340">
        <v>0</v>
      </c>
      <c r="H192" s="340">
        <v>0</v>
      </c>
      <c r="I192" s="340">
        <v>2873.253</v>
      </c>
      <c r="J192" s="340">
        <v>-131</v>
      </c>
      <c r="K192" s="340">
        <v>0</v>
      </c>
      <c r="L192" s="340">
        <v>3510.473</v>
      </c>
    </row>
    <row r="193" ht="26.25" hidden="1" customHeight="1" spans="1:12">
      <c r="A193" s="335" t="s">
        <v>400</v>
      </c>
      <c r="B193" s="328" t="s">
        <v>401</v>
      </c>
      <c r="C193" s="336"/>
      <c r="D193" s="337">
        <v>0</v>
      </c>
      <c r="E193" s="337">
        <v>414.1209</v>
      </c>
      <c r="F193" s="337">
        <v>164.87</v>
      </c>
      <c r="G193" s="337">
        <v>0</v>
      </c>
      <c r="H193" s="337">
        <v>0</v>
      </c>
      <c r="I193" s="337">
        <v>249.2509</v>
      </c>
      <c r="J193" s="337">
        <v>0</v>
      </c>
      <c r="K193" s="337">
        <v>0</v>
      </c>
      <c r="L193" s="337">
        <v>414.1209</v>
      </c>
    </row>
    <row r="194" ht="26.25" hidden="1" customHeight="1" spans="1:12">
      <c r="A194" s="335" t="s">
        <v>402</v>
      </c>
      <c r="B194" s="328" t="s">
        <v>403</v>
      </c>
      <c r="C194" s="336"/>
      <c r="D194" s="337">
        <v>131</v>
      </c>
      <c r="E194" s="337">
        <v>2965.3521</v>
      </c>
      <c r="F194" s="337">
        <v>472.35</v>
      </c>
      <c r="G194" s="337">
        <v>0</v>
      </c>
      <c r="H194" s="337">
        <v>0</v>
      </c>
      <c r="I194" s="337">
        <v>2624.0021</v>
      </c>
      <c r="J194" s="337">
        <v>-131</v>
      </c>
      <c r="K194" s="337">
        <v>0</v>
      </c>
      <c r="L194" s="337">
        <v>3096.3521</v>
      </c>
    </row>
    <row r="195" ht="26.25" hidden="1" customHeight="1" spans="1:12">
      <c r="A195" s="338" t="s">
        <v>404</v>
      </c>
      <c r="B195" s="332" t="s">
        <v>405</v>
      </c>
      <c r="C195" s="339">
        <f>SUM(C196)</f>
        <v>0</v>
      </c>
      <c r="D195" s="340">
        <f>SUM(D196)</f>
        <v>0</v>
      </c>
      <c r="E195" s="340">
        <v>73.5166</v>
      </c>
      <c r="F195" s="340">
        <v>46.59</v>
      </c>
      <c r="G195" s="340">
        <v>0</v>
      </c>
      <c r="H195" s="340">
        <v>0</v>
      </c>
      <c r="I195" s="340">
        <v>26.9266</v>
      </c>
      <c r="J195" s="340">
        <v>0</v>
      </c>
      <c r="K195" s="340">
        <v>0</v>
      </c>
      <c r="L195" s="340">
        <v>73.5166</v>
      </c>
    </row>
    <row r="196" ht="26.25" hidden="1" customHeight="1" spans="1:12">
      <c r="A196" s="335" t="s">
        <v>406</v>
      </c>
      <c r="B196" s="328" t="s">
        <v>407</v>
      </c>
      <c r="C196" s="336"/>
      <c r="D196" s="337">
        <v>0</v>
      </c>
      <c r="E196" s="337">
        <v>73.5166</v>
      </c>
      <c r="F196" s="337">
        <v>46.59</v>
      </c>
      <c r="G196" s="337">
        <v>0</v>
      </c>
      <c r="H196" s="337">
        <v>0</v>
      </c>
      <c r="I196" s="337">
        <v>26.9266</v>
      </c>
      <c r="J196" s="337">
        <v>0</v>
      </c>
      <c r="K196" s="337">
        <v>0</v>
      </c>
      <c r="L196" s="337">
        <v>73.5166</v>
      </c>
    </row>
    <row r="197" ht="26.25" hidden="1" customHeight="1" spans="1:12">
      <c r="A197" s="338" t="s">
        <v>408</v>
      </c>
      <c r="B197" s="332" t="s">
        <v>409</v>
      </c>
      <c r="C197" s="339">
        <f>SUM(C198:C199)</f>
        <v>0</v>
      </c>
      <c r="D197" s="340">
        <f>SUM(D198:D199)</f>
        <v>0</v>
      </c>
      <c r="E197" s="340">
        <v>712.5226</v>
      </c>
      <c r="F197" s="340">
        <v>177.56</v>
      </c>
      <c r="G197" s="340">
        <v>0</v>
      </c>
      <c r="H197" s="340">
        <v>0</v>
      </c>
      <c r="I197" s="340">
        <v>534.9626</v>
      </c>
      <c r="J197" s="340">
        <v>0</v>
      </c>
      <c r="K197" s="340">
        <v>0</v>
      </c>
      <c r="L197" s="340">
        <v>712.5226</v>
      </c>
    </row>
    <row r="198" ht="26.25" hidden="1" customHeight="1" spans="1:12">
      <c r="A198" s="335" t="s">
        <v>410</v>
      </c>
      <c r="B198" s="328" t="s">
        <v>411</v>
      </c>
      <c r="C198" s="336"/>
      <c r="D198" s="337">
        <v>0</v>
      </c>
      <c r="E198" s="337">
        <v>12.797</v>
      </c>
      <c r="F198" s="337">
        <v>4.66</v>
      </c>
      <c r="G198" s="337">
        <v>0</v>
      </c>
      <c r="H198" s="337">
        <v>0</v>
      </c>
      <c r="I198" s="337">
        <v>8.137</v>
      </c>
      <c r="J198" s="337">
        <v>0</v>
      </c>
      <c r="K198" s="337">
        <v>0</v>
      </c>
      <c r="L198" s="337">
        <v>12.797</v>
      </c>
    </row>
    <row r="199" ht="26.25" hidden="1" customHeight="1" spans="1:12">
      <c r="A199" s="335" t="s">
        <v>412</v>
      </c>
      <c r="B199" s="328" t="s">
        <v>413</v>
      </c>
      <c r="C199" s="336"/>
      <c r="D199" s="337">
        <v>0</v>
      </c>
      <c r="E199" s="337">
        <v>699.7256</v>
      </c>
      <c r="F199" s="337">
        <v>172.9</v>
      </c>
      <c r="G199" s="337">
        <v>0</v>
      </c>
      <c r="H199" s="337">
        <v>0</v>
      </c>
      <c r="I199" s="337">
        <v>526.8256</v>
      </c>
      <c r="J199" s="337">
        <v>0</v>
      </c>
      <c r="K199" s="337">
        <v>0</v>
      </c>
      <c r="L199" s="337">
        <v>699.7256</v>
      </c>
    </row>
    <row r="200" ht="26.25" hidden="1" customHeight="1" spans="1:12">
      <c r="A200" s="338" t="s">
        <v>414</v>
      </c>
      <c r="B200" s="332" t="s">
        <v>415</v>
      </c>
      <c r="C200" s="339">
        <f>SUM(C201)</f>
        <v>0</v>
      </c>
      <c r="D200" s="340">
        <f>SUM(D201)</f>
        <v>15</v>
      </c>
      <c r="E200" s="340">
        <v>0</v>
      </c>
      <c r="F200" s="340">
        <v>0</v>
      </c>
      <c r="G200" s="340">
        <v>0</v>
      </c>
      <c r="H200" s="340">
        <v>0</v>
      </c>
      <c r="I200" s="340">
        <v>0</v>
      </c>
      <c r="J200" s="340">
        <v>0</v>
      </c>
      <c r="K200" s="340">
        <v>0</v>
      </c>
      <c r="L200" s="340">
        <v>15</v>
      </c>
    </row>
    <row r="201" ht="26.25" hidden="1" customHeight="1" spans="1:12">
      <c r="A201" s="335" t="s">
        <v>416</v>
      </c>
      <c r="B201" s="328" t="s">
        <v>417</v>
      </c>
      <c r="C201" s="336"/>
      <c r="D201" s="337">
        <v>15</v>
      </c>
      <c r="E201" s="337">
        <v>0</v>
      </c>
      <c r="F201" s="337">
        <v>0</v>
      </c>
      <c r="G201" s="337">
        <v>0</v>
      </c>
      <c r="H201" s="337">
        <v>0</v>
      </c>
      <c r="I201" s="337">
        <v>0</v>
      </c>
      <c r="J201" s="337">
        <v>0</v>
      </c>
      <c r="K201" s="337">
        <v>0</v>
      </c>
      <c r="L201" s="337">
        <v>15</v>
      </c>
    </row>
    <row r="202" ht="26.25" hidden="1" customHeight="1" spans="1:12">
      <c r="A202" s="338" t="s">
        <v>418</v>
      </c>
      <c r="B202" s="332" t="s">
        <v>419</v>
      </c>
      <c r="C202" s="339">
        <f>SUM(C203:C204)</f>
        <v>0</v>
      </c>
      <c r="D202" s="340">
        <f>SUM(D203:D204)</f>
        <v>517</v>
      </c>
      <c r="E202" s="340">
        <v>12</v>
      </c>
      <c r="F202" s="340">
        <v>0</v>
      </c>
      <c r="G202" s="340">
        <v>0</v>
      </c>
      <c r="H202" s="340">
        <v>0</v>
      </c>
      <c r="I202" s="340">
        <v>12</v>
      </c>
      <c r="J202" s="340">
        <v>0</v>
      </c>
      <c r="K202" s="340">
        <v>0</v>
      </c>
      <c r="L202" s="340">
        <v>529</v>
      </c>
    </row>
    <row r="203" ht="26.25" hidden="1" customHeight="1" spans="1:12">
      <c r="A203" s="335" t="s">
        <v>420</v>
      </c>
      <c r="B203" s="328" t="s">
        <v>421</v>
      </c>
      <c r="C203" s="336"/>
      <c r="D203" s="337">
        <v>0</v>
      </c>
      <c r="E203" s="337">
        <v>0</v>
      </c>
      <c r="F203" s="337">
        <v>0</v>
      </c>
      <c r="G203" s="337">
        <v>0</v>
      </c>
      <c r="H203" s="337">
        <v>0</v>
      </c>
      <c r="I203" s="337">
        <v>0</v>
      </c>
      <c r="J203" s="337">
        <v>0</v>
      </c>
      <c r="K203" s="337">
        <v>0</v>
      </c>
      <c r="L203" s="337">
        <v>0</v>
      </c>
    </row>
    <row r="204" ht="26.25" hidden="1" customHeight="1" spans="1:12">
      <c r="A204" s="335" t="s">
        <v>422</v>
      </c>
      <c r="B204" s="328" t="s">
        <v>423</v>
      </c>
      <c r="C204" s="336"/>
      <c r="D204" s="337">
        <v>517</v>
      </c>
      <c r="E204" s="337">
        <v>12</v>
      </c>
      <c r="F204" s="337">
        <v>0</v>
      </c>
      <c r="G204" s="337">
        <v>0</v>
      </c>
      <c r="H204" s="337">
        <v>0</v>
      </c>
      <c r="I204" s="337">
        <v>12</v>
      </c>
      <c r="J204" s="337">
        <v>0</v>
      </c>
      <c r="K204" s="337">
        <v>0</v>
      </c>
      <c r="L204" s="337">
        <v>529</v>
      </c>
    </row>
    <row r="205" ht="26.25" hidden="1" customHeight="1" spans="1:12">
      <c r="A205" s="338" t="s">
        <v>424</v>
      </c>
      <c r="B205" s="332" t="s">
        <v>425</v>
      </c>
      <c r="C205" s="339">
        <f>SUM(C206:C209)</f>
        <v>0</v>
      </c>
      <c r="D205" s="340">
        <f>SUM(D206:D209)</f>
        <v>268.365466</v>
      </c>
      <c r="E205" s="340">
        <v>43.53</v>
      </c>
      <c r="F205" s="340">
        <v>28</v>
      </c>
      <c r="G205" s="340">
        <v>0</v>
      </c>
      <c r="H205" s="340">
        <v>-1.98</v>
      </c>
      <c r="I205" s="340">
        <v>30.73</v>
      </c>
      <c r="J205" s="340">
        <v>-13.22</v>
      </c>
      <c r="K205" s="340">
        <v>0</v>
      </c>
      <c r="L205" s="340">
        <v>311.896226</v>
      </c>
    </row>
    <row r="206" ht="26.25" hidden="1" customHeight="1" spans="1:12">
      <c r="A206" s="335" t="s">
        <v>426</v>
      </c>
      <c r="B206" s="328" t="s">
        <v>198</v>
      </c>
      <c r="C206" s="336"/>
      <c r="D206" s="337">
        <v>181.365466</v>
      </c>
      <c r="E206" s="337">
        <v>-0.49</v>
      </c>
      <c r="F206" s="337">
        <v>0</v>
      </c>
      <c r="G206" s="337">
        <v>0</v>
      </c>
      <c r="H206" s="337">
        <v>0</v>
      </c>
      <c r="I206" s="337">
        <v>7.73</v>
      </c>
      <c r="J206" s="345">
        <v>-8.22</v>
      </c>
      <c r="K206" s="337">
        <v>0</v>
      </c>
      <c r="L206" s="337">
        <v>180.876226</v>
      </c>
    </row>
    <row r="207" ht="26.25" hidden="1" customHeight="1" spans="1:12">
      <c r="A207" s="335" t="s">
        <v>427</v>
      </c>
      <c r="B207" s="328" t="s">
        <v>194</v>
      </c>
      <c r="C207" s="336"/>
      <c r="D207" s="337">
        <v>27</v>
      </c>
      <c r="E207" s="337">
        <v>0</v>
      </c>
      <c r="F207" s="337">
        <v>0</v>
      </c>
      <c r="G207" s="337">
        <v>0</v>
      </c>
      <c r="H207" s="337">
        <v>0</v>
      </c>
      <c r="I207" s="337">
        <v>0</v>
      </c>
      <c r="J207" s="337">
        <v>0</v>
      </c>
      <c r="K207" s="337">
        <v>0</v>
      </c>
      <c r="L207" s="337">
        <v>27</v>
      </c>
    </row>
    <row r="208" ht="26.25" hidden="1" customHeight="1" spans="1:12">
      <c r="A208" s="335" t="s">
        <v>428</v>
      </c>
      <c r="B208" s="328" t="s">
        <v>429</v>
      </c>
      <c r="C208" s="336"/>
      <c r="D208" s="337">
        <v>60</v>
      </c>
      <c r="E208" s="337">
        <v>-6.98</v>
      </c>
      <c r="F208" s="337">
        <v>0</v>
      </c>
      <c r="G208" s="337">
        <v>0</v>
      </c>
      <c r="H208" s="337">
        <v>-1.98</v>
      </c>
      <c r="I208" s="337">
        <v>0</v>
      </c>
      <c r="J208" s="337">
        <v>-5</v>
      </c>
      <c r="K208" s="337">
        <v>0</v>
      </c>
      <c r="L208" s="337">
        <v>53.02</v>
      </c>
    </row>
    <row r="209" ht="26.25" hidden="1" customHeight="1" spans="1:12">
      <c r="A209" s="335" t="s">
        <v>430</v>
      </c>
      <c r="B209" s="328" t="s">
        <v>431</v>
      </c>
      <c r="C209" s="336"/>
      <c r="D209" s="337">
        <v>0</v>
      </c>
      <c r="E209" s="337">
        <v>51</v>
      </c>
      <c r="F209" s="337">
        <v>28</v>
      </c>
      <c r="G209" s="337">
        <v>0</v>
      </c>
      <c r="H209" s="337">
        <v>0</v>
      </c>
      <c r="I209" s="337">
        <v>23</v>
      </c>
      <c r="J209" s="337">
        <v>0</v>
      </c>
      <c r="K209" s="337">
        <v>0</v>
      </c>
      <c r="L209" s="337">
        <v>51</v>
      </c>
    </row>
    <row r="210" ht="26.25" hidden="1" customHeight="1" spans="1:12">
      <c r="A210" s="342">
        <v>20830</v>
      </c>
      <c r="B210" s="332" t="s">
        <v>432</v>
      </c>
      <c r="C210" s="339">
        <f>SUM(C211)</f>
        <v>0</v>
      </c>
      <c r="D210" s="340">
        <f>SUM(D211)</f>
        <v>53</v>
      </c>
      <c r="E210" s="340">
        <v>0</v>
      </c>
      <c r="F210" s="340">
        <v>0</v>
      </c>
      <c r="G210" s="340">
        <v>0</v>
      </c>
      <c r="H210" s="340">
        <v>0</v>
      </c>
      <c r="I210" s="340">
        <v>0</v>
      </c>
      <c r="J210" s="340">
        <v>0</v>
      </c>
      <c r="K210" s="340">
        <v>0</v>
      </c>
      <c r="L210" s="340">
        <v>53</v>
      </c>
    </row>
    <row r="211" ht="26.25" hidden="1" customHeight="1" spans="1:12">
      <c r="A211" s="335">
        <v>2083099</v>
      </c>
      <c r="B211" s="328" t="s">
        <v>433</v>
      </c>
      <c r="C211" s="336"/>
      <c r="D211" s="337">
        <v>53</v>
      </c>
      <c r="E211" s="337">
        <v>0</v>
      </c>
      <c r="F211" s="337">
        <v>0</v>
      </c>
      <c r="G211" s="337">
        <v>0</v>
      </c>
      <c r="H211" s="337">
        <v>0</v>
      </c>
      <c r="I211" s="337">
        <v>0</v>
      </c>
      <c r="J211" s="337">
        <v>0</v>
      </c>
      <c r="K211" s="337">
        <v>0</v>
      </c>
      <c r="L211" s="337">
        <v>53</v>
      </c>
    </row>
    <row r="212" ht="26.25" hidden="1" customHeight="1" spans="1:12">
      <c r="A212" s="338" t="s">
        <v>434</v>
      </c>
      <c r="B212" s="332" t="s">
        <v>435</v>
      </c>
      <c r="C212" s="339">
        <f>SUM(C213)</f>
        <v>0</v>
      </c>
      <c r="D212" s="340">
        <f>SUM(D213)</f>
        <v>58</v>
      </c>
      <c r="E212" s="340">
        <v>140</v>
      </c>
      <c r="F212" s="340">
        <v>5</v>
      </c>
      <c r="G212" s="340">
        <v>0</v>
      </c>
      <c r="H212" s="340">
        <v>0</v>
      </c>
      <c r="I212" s="340">
        <v>135</v>
      </c>
      <c r="J212" s="340">
        <v>0</v>
      </c>
      <c r="K212" s="340">
        <v>0</v>
      </c>
      <c r="L212" s="340">
        <v>198</v>
      </c>
    </row>
    <row r="213" ht="26.25" hidden="1" customHeight="1" spans="1:12">
      <c r="A213" s="335" t="s">
        <v>436</v>
      </c>
      <c r="B213" s="328" t="s">
        <v>437</v>
      </c>
      <c r="C213" s="336"/>
      <c r="D213" s="337">
        <v>58</v>
      </c>
      <c r="E213" s="337">
        <v>140</v>
      </c>
      <c r="F213" s="337">
        <v>5</v>
      </c>
      <c r="G213" s="337">
        <v>0</v>
      </c>
      <c r="H213" s="337">
        <v>0</v>
      </c>
      <c r="I213" s="337">
        <v>135</v>
      </c>
      <c r="J213" s="337">
        <v>0</v>
      </c>
      <c r="K213" s="337">
        <v>0</v>
      </c>
      <c r="L213" s="337">
        <v>198</v>
      </c>
    </row>
    <row r="214" ht="26.25" customHeight="1" spans="1:12">
      <c r="A214" s="327" t="s">
        <v>438</v>
      </c>
      <c r="B214" s="328" t="s">
        <v>439</v>
      </c>
      <c r="C214" s="329">
        <v>8591</v>
      </c>
      <c r="D214" s="330">
        <f>D215+D219+D223+D228+D231+D233+D236+D239</f>
        <v>9039.535795</v>
      </c>
      <c r="E214" s="330">
        <v>-1571.1786</v>
      </c>
      <c r="F214" s="330">
        <v>250.44</v>
      </c>
      <c r="G214" s="330">
        <v>0</v>
      </c>
      <c r="H214" s="330">
        <v>10.8262999999999</v>
      </c>
      <c r="I214" s="330">
        <v>-1424.8549</v>
      </c>
      <c r="J214" s="330">
        <v>-407.59</v>
      </c>
      <c r="K214" s="330">
        <v>0</v>
      </c>
      <c r="L214" s="330">
        <v>7468.357195</v>
      </c>
    </row>
    <row r="215" ht="26.25" hidden="1" customHeight="1" spans="1:12">
      <c r="A215" s="338" t="s">
        <v>440</v>
      </c>
      <c r="B215" s="332" t="s">
        <v>441</v>
      </c>
      <c r="C215" s="333">
        <f>SUM(C216:C218)</f>
        <v>0</v>
      </c>
      <c r="D215" s="334">
        <f>SUM(D216:D218)</f>
        <v>490.410267</v>
      </c>
      <c r="E215" s="334">
        <v>18</v>
      </c>
      <c r="F215" s="334">
        <v>6</v>
      </c>
      <c r="G215" s="334">
        <v>0</v>
      </c>
      <c r="H215" s="334">
        <v>0</v>
      </c>
      <c r="I215" s="334">
        <v>39.37</v>
      </c>
      <c r="J215" s="334">
        <v>-27.37</v>
      </c>
      <c r="K215" s="334">
        <v>0</v>
      </c>
      <c r="L215" s="334">
        <v>508.410267</v>
      </c>
    </row>
    <row r="216" ht="26.25" hidden="1" customHeight="1" spans="1:12">
      <c r="A216" s="335" t="s">
        <v>442</v>
      </c>
      <c r="B216" s="328" t="s">
        <v>443</v>
      </c>
      <c r="C216" s="336"/>
      <c r="D216" s="337">
        <v>298.600267</v>
      </c>
      <c r="E216" s="337">
        <v>0</v>
      </c>
      <c r="F216" s="337">
        <v>0</v>
      </c>
      <c r="G216" s="337">
        <v>0</v>
      </c>
      <c r="H216" s="337">
        <v>0</v>
      </c>
      <c r="I216" s="337">
        <v>12.45</v>
      </c>
      <c r="J216" s="337">
        <v>-12.45</v>
      </c>
      <c r="K216" s="337">
        <v>0</v>
      </c>
      <c r="L216" s="337">
        <v>298.600267</v>
      </c>
    </row>
    <row r="217" ht="26.25" hidden="1" customHeight="1" spans="1:12">
      <c r="A217" s="335" t="s">
        <v>444</v>
      </c>
      <c r="B217" s="328" t="s">
        <v>445</v>
      </c>
      <c r="C217" s="336"/>
      <c r="D217" s="337">
        <v>114</v>
      </c>
      <c r="E217" s="337">
        <v>16.35</v>
      </c>
      <c r="F217" s="337">
        <v>0</v>
      </c>
      <c r="G217" s="337">
        <v>0</v>
      </c>
      <c r="H217" s="337">
        <v>0</v>
      </c>
      <c r="I217" s="337">
        <v>26.92</v>
      </c>
      <c r="J217" s="345">
        <v>-10.57</v>
      </c>
      <c r="K217" s="337">
        <v>0</v>
      </c>
      <c r="L217" s="337">
        <v>130.35</v>
      </c>
    </row>
    <row r="218" ht="26.25" hidden="1" customHeight="1" spans="1:12">
      <c r="A218" s="335" t="s">
        <v>446</v>
      </c>
      <c r="B218" s="328" t="s">
        <v>447</v>
      </c>
      <c r="C218" s="336"/>
      <c r="D218" s="337">
        <v>77.81</v>
      </c>
      <c r="E218" s="337">
        <v>1.65</v>
      </c>
      <c r="F218" s="337">
        <v>6</v>
      </c>
      <c r="G218" s="337">
        <v>0</v>
      </c>
      <c r="H218" s="337">
        <v>0</v>
      </c>
      <c r="I218" s="337">
        <v>0</v>
      </c>
      <c r="J218" s="337">
        <v>-4.35</v>
      </c>
      <c r="K218" s="337">
        <v>0</v>
      </c>
      <c r="L218" s="337">
        <v>79.46</v>
      </c>
    </row>
    <row r="219" ht="26.25" hidden="1" customHeight="1" spans="1:12">
      <c r="A219" s="338" t="s">
        <v>448</v>
      </c>
      <c r="B219" s="332" t="s">
        <v>449</v>
      </c>
      <c r="C219" s="339">
        <f>SUM(C220:C222)</f>
        <v>0</v>
      </c>
      <c r="D219" s="340">
        <f>SUM(D220:D222)</f>
        <v>1696.94</v>
      </c>
      <c r="E219" s="340">
        <v>101.5</v>
      </c>
      <c r="F219" s="340">
        <v>6.9</v>
      </c>
      <c r="G219" s="340">
        <v>0</v>
      </c>
      <c r="H219" s="340">
        <v>0</v>
      </c>
      <c r="I219" s="340">
        <v>362</v>
      </c>
      <c r="J219" s="340">
        <v>-267.4</v>
      </c>
      <c r="K219" s="340">
        <v>0</v>
      </c>
      <c r="L219" s="340">
        <v>1798.44</v>
      </c>
    </row>
    <row r="220" ht="26.25" hidden="1" customHeight="1" spans="1:12">
      <c r="A220" s="335" t="s">
        <v>450</v>
      </c>
      <c r="B220" s="328" t="s">
        <v>451</v>
      </c>
      <c r="C220" s="336"/>
      <c r="D220" s="337">
        <v>0</v>
      </c>
      <c r="E220" s="337">
        <v>58.5</v>
      </c>
      <c r="F220" s="337">
        <v>0</v>
      </c>
      <c r="G220" s="337">
        <v>0</v>
      </c>
      <c r="H220" s="337">
        <v>0</v>
      </c>
      <c r="I220" s="337">
        <v>58.5</v>
      </c>
      <c r="J220" s="337">
        <v>0</v>
      </c>
      <c r="K220" s="337">
        <v>0</v>
      </c>
      <c r="L220" s="337">
        <v>58.5</v>
      </c>
    </row>
    <row r="221" ht="26.25" hidden="1" customHeight="1" spans="1:12">
      <c r="A221" s="335" t="s">
        <v>452</v>
      </c>
      <c r="B221" s="328" t="s">
        <v>453</v>
      </c>
      <c r="C221" s="336"/>
      <c r="D221" s="337">
        <v>1510.04</v>
      </c>
      <c r="E221" s="337">
        <v>53.5</v>
      </c>
      <c r="F221" s="337">
        <v>0</v>
      </c>
      <c r="G221" s="337">
        <v>0</v>
      </c>
      <c r="H221" s="337">
        <v>0</v>
      </c>
      <c r="I221" s="337">
        <v>303.5</v>
      </c>
      <c r="J221" s="337">
        <v>-250</v>
      </c>
      <c r="K221" s="337">
        <v>0</v>
      </c>
      <c r="L221" s="337">
        <v>1563.54</v>
      </c>
    </row>
    <row r="222" ht="26.25" hidden="1" customHeight="1" spans="1:12">
      <c r="A222" s="335" t="s">
        <v>454</v>
      </c>
      <c r="B222" s="328" t="s">
        <v>455</v>
      </c>
      <c r="C222" s="336"/>
      <c r="D222" s="337">
        <v>186.9</v>
      </c>
      <c r="E222" s="337">
        <v>-10.5</v>
      </c>
      <c r="F222" s="337">
        <v>6.9</v>
      </c>
      <c r="G222" s="337">
        <v>0</v>
      </c>
      <c r="H222" s="337">
        <v>0</v>
      </c>
      <c r="I222" s="337">
        <v>0</v>
      </c>
      <c r="J222" s="337">
        <v>-17.4</v>
      </c>
      <c r="K222" s="337">
        <v>0</v>
      </c>
      <c r="L222" s="337">
        <v>176.4</v>
      </c>
    </row>
    <row r="223" ht="26.25" hidden="1" customHeight="1" spans="1:12">
      <c r="A223" s="338" t="s">
        <v>456</v>
      </c>
      <c r="B223" s="332" t="s">
        <v>457</v>
      </c>
      <c r="C223" s="339">
        <f>SUM(C224:C227)</f>
        <v>0</v>
      </c>
      <c r="D223" s="340">
        <f>SUM(D224:D227)</f>
        <v>3373.71</v>
      </c>
      <c r="E223" s="340">
        <v>-973.0686</v>
      </c>
      <c r="F223" s="340">
        <v>171.73</v>
      </c>
      <c r="G223" s="340">
        <v>0</v>
      </c>
      <c r="H223" s="340">
        <v>10.8262999999999</v>
      </c>
      <c r="I223" s="340">
        <v>-1155.6249</v>
      </c>
      <c r="J223" s="340">
        <v>0</v>
      </c>
      <c r="K223" s="340">
        <v>0</v>
      </c>
      <c r="L223" s="340">
        <v>2400.6414</v>
      </c>
    </row>
    <row r="224" ht="26.25" hidden="1" customHeight="1" spans="1:12">
      <c r="A224" s="335" t="s">
        <v>458</v>
      </c>
      <c r="B224" s="328" t="s">
        <v>459</v>
      </c>
      <c r="C224" s="336"/>
      <c r="D224" s="337">
        <v>1701.32</v>
      </c>
      <c r="E224" s="337">
        <v>-1284.5</v>
      </c>
      <c r="F224" s="337">
        <v>138.73</v>
      </c>
      <c r="G224" s="337">
        <v>0</v>
      </c>
      <c r="H224" s="337">
        <v>0</v>
      </c>
      <c r="I224" s="337">
        <v>-1423.23</v>
      </c>
      <c r="J224" s="337">
        <v>0</v>
      </c>
      <c r="K224" s="337">
        <v>0</v>
      </c>
      <c r="L224" s="337">
        <v>416.82</v>
      </c>
    </row>
    <row r="225" ht="26.25" hidden="1" customHeight="1" spans="1:12">
      <c r="A225" s="335" t="s">
        <v>460</v>
      </c>
      <c r="B225" s="328" t="s">
        <v>461</v>
      </c>
      <c r="C225" s="336"/>
      <c r="D225" s="337">
        <v>42.39</v>
      </c>
      <c r="E225" s="337">
        <v>43</v>
      </c>
      <c r="F225" s="337">
        <v>33</v>
      </c>
      <c r="G225" s="337">
        <v>0</v>
      </c>
      <c r="H225" s="337">
        <v>0</v>
      </c>
      <c r="I225" s="337">
        <v>10</v>
      </c>
      <c r="J225" s="337">
        <v>0</v>
      </c>
      <c r="K225" s="337">
        <v>0</v>
      </c>
      <c r="L225" s="337">
        <v>85.39</v>
      </c>
    </row>
    <row r="226" ht="26.25" hidden="1" customHeight="1" spans="1:12">
      <c r="A226" s="335" t="s">
        <v>462</v>
      </c>
      <c r="B226" s="328" t="s">
        <v>463</v>
      </c>
      <c r="C226" s="336"/>
      <c r="D226" s="337">
        <v>1600</v>
      </c>
      <c r="E226" s="337">
        <v>298.4314</v>
      </c>
      <c r="F226" s="337">
        <v>0</v>
      </c>
      <c r="G226" s="337">
        <v>0</v>
      </c>
      <c r="H226" s="337">
        <v>10.8262999999999</v>
      </c>
      <c r="I226" s="337">
        <v>287.6051</v>
      </c>
      <c r="J226" s="337">
        <v>0</v>
      </c>
      <c r="K226" s="337">
        <v>0</v>
      </c>
      <c r="L226" s="337">
        <v>1898.4314</v>
      </c>
    </row>
    <row r="227" ht="26.25" hidden="1" customHeight="1" spans="1:12">
      <c r="A227" s="335" t="s">
        <v>464</v>
      </c>
      <c r="B227" s="328" t="s">
        <v>465</v>
      </c>
      <c r="C227" s="336"/>
      <c r="D227" s="337">
        <v>30</v>
      </c>
      <c r="E227" s="337">
        <v>-30</v>
      </c>
      <c r="F227" s="337">
        <v>0</v>
      </c>
      <c r="G227" s="337">
        <v>0</v>
      </c>
      <c r="H227" s="337">
        <v>0</v>
      </c>
      <c r="I227" s="337">
        <v>-30</v>
      </c>
      <c r="J227" s="337">
        <v>0</v>
      </c>
      <c r="K227" s="337">
        <v>0</v>
      </c>
      <c r="L227" s="337">
        <v>0</v>
      </c>
    </row>
    <row r="228" ht="26.25" hidden="1" customHeight="1" spans="1:12">
      <c r="A228" s="338" t="s">
        <v>466</v>
      </c>
      <c r="B228" s="332" t="s">
        <v>467</v>
      </c>
      <c r="C228" s="339">
        <f>SUM(C229:C230)</f>
        <v>0</v>
      </c>
      <c r="D228" s="340">
        <f>SUM(D229:D230)</f>
        <v>397.41</v>
      </c>
      <c r="E228" s="340">
        <v>-48.29</v>
      </c>
      <c r="F228" s="340">
        <v>37.85</v>
      </c>
      <c r="G228" s="340">
        <v>0</v>
      </c>
      <c r="H228" s="340">
        <v>0</v>
      </c>
      <c r="I228" s="340">
        <v>-43.09</v>
      </c>
      <c r="J228" s="340">
        <v>-43.05</v>
      </c>
      <c r="K228" s="340">
        <v>0</v>
      </c>
      <c r="L228" s="340">
        <v>349.12</v>
      </c>
    </row>
    <row r="229" ht="26.25" hidden="1" customHeight="1" spans="1:12">
      <c r="A229" s="335" t="s">
        <v>468</v>
      </c>
      <c r="B229" s="328" t="s">
        <v>469</v>
      </c>
      <c r="C229" s="336"/>
      <c r="D229" s="337">
        <v>238.27</v>
      </c>
      <c r="E229" s="337">
        <v>-35.91</v>
      </c>
      <c r="F229" s="337">
        <v>0</v>
      </c>
      <c r="G229" s="337">
        <v>0</v>
      </c>
      <c r="H229" s="337">
        <v>0</v>
      </c>
      <c r="I229" s="337">
        <v>0</v>
      </c>
      <c r="J229" s="345">
        <v>-35.91</v>
      </c>
      <c r="K229" s="337">
        <v>0</v>
      </c>
      <c r="L229" s="337">
        <v>202.36</v>
      </c>
    </row>
    <row r="230" ht="26.25" hidden="1" customHeight="1" spans="1:12">
      <c r="A230" s="335" t="s">
        <v>470</v>
      </c>
      <c r="B230" s="328" t="s">
        <v>471</v>
      </c>
      <c r="C230" s="336"/>
      <c r="D230" s="337">
        <v>159.14</v>
      </c>
      <c r="E230" s="337">
        <v>-12.38</v>
      </c>
      <c r="F230" s="337">
        <v>37.85</v>
      </c>
      <c r="G230" s="337">
        <v>0</v>
      </c>
      <c r="H230" s="337">
        <v>0</v>
      </c>
      <c r="I230" s="345">
        <v>-43.09</v>
      </c>
      <c r="J230" s="337">
        <v>-7.14</v>
      </c>
      <c r="K230" s="337">
        <v>0</v>
      </c>
      <c r="L230" s="337">
        <v>146.76</v>
      </c>
    </row>
    <row r="231" ht="26.25" hidden="1" customHeight="1" spans="1:12">
      <c r="A231" s="338" t="s">
        <v>472</v>
      </c>
      <c r="B231" s="332" t="s">
        <v>473</v>
      </c>
      <c r="C231" s="339">
        <f>SUM(C232)</f>
        <v>0</v>
      </c>
      <c r="D231" s="340">
        <f>SUM(D232)</f>
        <v>1870</v>
      </c>
      <c r="E231" s="340">
        <v>-60</v>
      </c>
      <c r="F231" s="340">
        <v>0</v>
      </c>
      <c r="G231" s="340">
        <v>0</v>
      </c>
      <c r="H231" s="340">
        <v>0</v>
      </c>
      <c r="I231" s="340">
        <v>0</v>
      </c>
      <c r="J231" s="340">
        <v>-60</v>
      </c>
      <c r="K231" s="340">
        <v>0</v>
      </c>
      <c r="L231" s="340">
        <v>1810</v>
      </c>
    </row>
    <row r="232" ht="26.25" hidden="1" customHeight="1" spans="1:12">
      <c r="A232" s="335" t="s">
        <v>474</v>
      </c>
      <c r="B232" s="328" t="s">
        <v>475</v>
      </c>
      <c r="C232" s="336"/>
      <c r="D232" s="337">
        <v>1870</v>
      </c>
      <c r="E232" s="337">
        <v>-60</v>
      </c>
      <c r="F232" s="337">
        <v>0</v>
      </c>
      <c r="G232" s="337">
        <v>0</v>
      </c>
      <c r="H232" s="337">
        <v>0</v>
      </c>
      <c r="I232" s="337">
        <v>0</v>
      </c>
      <c r="J232" s="337">
        <v>-60</v>
      </c>
      <c r="K232" s="337">
        <v>0</v>
      </c>
      <c r="L232" s="337">
        <v>1810</v>
      </c>
    </row>
    <row r="233" ht="26.25" hidden="1" customHeight="1" spans="1:12">
      <c r="A233" s="338" t="s">
        <v>476</v>
      </c>
      <c r="B233" s="332" t="s">
        <v>477</v>
      </c>
      <c r="C233" s="339">
        <f>SUM(C234:C235)</f>
        <v>0</v>
      </c>
      <c r="D233" s="340">
        <f>SUM(D234:D235)</f>
        <v>985</v>
      </c>
      <c r="E233" s="340">
        <v>-643.98</v>
      </c>
      <c r="F233" s="340">
        <v>0</v>
      </c>
      <c r="G233" s="340">
        <v>0</v>
      </c>
      <c r="H233" s="340">
        <v>0</v>
      </c>
      <c r="I233" s="340">
        <v>-642</v>
      </c>
      <c r="J233" s="340">
        <v>-1.98</v>
      </c>
      <c r="K233" s="340">
        <v>0</v>
      </c>
      <c r="L233" s="340">
        <v>341.02</v>
      </c>
    </row>
    <row r="234" ht="26.25" hidden="1" customHeight="1" spans="1:12">
      <c r="A234" s="335" t="s">
        <v>478</v>
      </c>
      <c r="B234" s="328" t="s">
        <v>479</v>
      </c>
      <c r="C234" s="336"/>
      <c r="D234" s="337">
        <v>970</v>
      </c>
      <c r="E234" s="337">
        <v>-642</v>
      </c>
      <c r="F234" s="337">
        <v>0</v>
      </c>
      <c r="G234" s="337">
        <v>0</v>
      </c>
      <c r="H234" s="337">
        <v>0</v>
      </c>
      <c r="I234" s="337">
        <v>-642</v>
      </c>
      <c r="J234" s="337">
        <v>0</v>
      </c>
      <c r="K234" s="337">
        <v>0</v>
      </c>
      <c r="L234" s="337">
        <v>328</v>
      </c>
    </row>
    <row r="235" ht="26.25" hidden="1" customHeight="1" spans="1:12">
      <c r="A235" s="335" t="s">
        <v>480</v>
      </c>
      <c r="B235" s="328" t="s">
        <v>481</v>
      </c>
      <c r="C235" s="336"/>
      <c r="D235" s="337">
        <v>15</v>
      </c>
      <c r="E235" s="337">
        <v>-1.98</v>
      </c>
      <c r="F235" s="337">
        <v>0</v>
      </c>
      <c r="G235" s="337">
        <v>0</v>
      </c>
      <c r="H235" s="337">
        <v>0</v>
      </c>
      <c r="I235" s="337">
        <v>0</v>
      </c>
      <c r="J235" s="337">
        <v>-1.98</v>
      </c>
      <c r="K235" s="337">
        <v>0</v>
      </c>
      <c r="L235" s="337">
        <v>13.02</v>
      </c>
    </row>
    <row r="236" ht="26.25" hidden="1" customHeight="1" spans="1:12">
      <c r="A236" s="338" t="s">
        <v>482</v>
      </c>
      <c r="B236" s="332" t="s">
        <v>483</v>
      </c>
      <c r="C236" s="339">
        <f>SUM(C237:C238)</f>
        <v>0</v>
      </c>
      <c r="D236" s="340">
        <f>SUM(D237:D238)</f>
        <v>23</v>
      </c>
      <c r="E236" s="340">
        <v>35.66</v>
      </c>
      <c r="F236" s="340">
        <v>27.96</v>
      </c>
      <c r="G236" s="340">
        <v>0</v>
      </c>
      <c r="H236" s="340">
        <v>0</v>
      </c>
      <c r="I236" s="340">
        <v>7.7</v>
      </c>
      <c r="J236" s="340">
        <v>0</v>
      </c>
      <c r="K236" s="340">
        <v>0</v>
      </c>
      <c r="L236" s="340">
        <v>58.66</v>
      </c>
    </row>
    <row r="237" ht="26.25" hidden="1" customHeight="1" spans="1:12">
      <c r="A237" s="335" t="s">
        <v>484</v>
      </c>
      <c r="B237" s="328" t="s">
        <v>485</v>
      </c>
      <c r="C237" s="336"/>
      <c r="D237" s="337">
        <v>23</v>
      </c>
      <c r="E237" s="337">
        <v>33.96</v>
      </c>
      <c r="F237" s="337">
        <v>27.96</v>
      </c>
      <c r="G237" s="337">
        <v>0</v>
      </c>
      <c r="H237" s="337">
        <v>0</v>
      </c>
      <c r="I237" s="337">
        <v>6</v>
      </c>
      <c r="J237" s="337">
        <v>0</v>
      </c>
      <c r="K237" s="337">
        <v>0</v>
      </c>
      <c r="L237" s="337">
        <v>56.96</v>
      </c>
    </row>
    <row r="238" ht="26.25" hidden="1" customHeight="1" spans="1:12">
      <c r="A238" s="335">
        <v>2101499</v>
      </c>
      <c r="B238" s="328" t="s">
        <v>486</v>
      </c>
      <c r="C238" s="336"/>
      <c r="D238" s="337"/>
      <c r="E238" s="337">
        <v>1.7</v>
      </c>
      <c r="F238" s="337">
        <v>0</v>
      </c>
      <c r="G238" s="337">
        <v>0</v>
      </c>
      <c r="H238" s="337">
        <v>0</v>
      </c>
      <c r="I238" s="337">
        <v>1.7</v>
      </c>
      <c r="J238" s="337">
        <v>0</v>
      </c>
      <c r="K238" s="337">
        <v>0</v>
      </c>
      <c r="L238" s="337">
        <v>1.7</v>
      </c>
    </row>
    <row r="239" ht="26.25" hidden="1" customHeight="1" spans="1:12">
      <c r="A239" s="338" t="s">
        <v>487</v>
      </c>
      <c r="B239" s="332" t="s">
        <v>488</v>
      </c>
      <c r="C239" s="339">
        <f>SUM(C240:C242)</f>
        <v>0</v>
      </c>
      <c r="D239" s="340">
        <f>SUM(D240:D242)</f>
        <v>203.065528</v>
      </c>
      <c r="E239" s="340">
        <v>-1</v>
      </c>
      <c r="F239" s="340">
        <v>0</v>
      </c>
      <c r="G239" s="340">
        <v>0</v>
      </c>
      <c r="H239" s="340">
        <v>0</v>
      </c>
      <c r="I239" s="340">
        <v>6.79</v>
      </c>
      <c r="J239" s="340">
        <v>-7.79</v>
      </c>
      <c r="K239" s="340">
        <v>0</v>
      </c>
      <c r="L239" s="340">
        <v>202.065528</v>
      </c>
    </row>
    <row r="240" ht="26.25" hidden="1" customHeight="1" spans="1:12">
      <c r="A240" s="335" t="s">
        <v>489</v>
      </c>
      <c r="B240" s="328" t="s">
        <v>198</v>
      </c>
      <c r="C240" s="336"/>
      <c r="D240" s="337">
        <v>135.365528</v>
      </c>
      <c r="E240" s="337">
        <v>0</v>
      </c>
      <c r="F240" s="337">
        <v>0</v>
      </c>
      <c r="G240" s="337">
        <v>0</v>
      </c>
      <c r="H240" s="337">
        <v>0</v>
      </c>
      <c r="I240" s="337">
        <v>6.79</v>
      </c>
      <c r="J240" s="337">
        <v>-6.79</v>
      </c>
      <c r="K240" s="337">
        <v>0</v>
      </c>
      <c r="L240" s="337">
        <v>135.365528</v>
      </c>
    </row>
    <row r="241" ht="26.25" hidden="1" customHeight="1" spans="1:12">
      <c r="A241" s="335" t="s">
        <v>490</v>
      </c>
      <c r="B241" s="328" t="s">
        <v>194</v>
      </c>
      <c r="C241" s="336"/>
      <c r="D241" s="337">
        <v>16</v>
      </c>
      <c r="E241" s="337">
        <v>-1</v>
      </c>
      <c r="F241" s="337">
        <v>0</v>
      </c>
      <c r="G241" s="337">
        <v>0</v>
      </c>
      <c r="H241" s="337">
        <v>0</v>
      </c>
      <c r="I241" s="337">
        <v>0</v>
      </c>
      <c r="J241" s="337">
        <v>-1</v>
      </c>
      <c r="K241" s="337">
        <v>0</v>
      </c>
      <c r="L241" s="337">
        <v>15</v>
      </c>
    </row>
    <row r="242" ht="26.25" hidden="1" customHeight="1" spans="1:12">
      <c r="A242" s="335" t="s">
        <v>491</v>
      </c>
      <c r="B242" s="328" t="s">
        <v>492</v>
      </c>
      <c r="C242" s="336"/>
      <c r="D242" s="337">
        <v>51.7</v>
      </c>
      <c r="E242" s="337">
        <v>0</v>
      </c>
      <c r="F242" s="337">
        <v>0</v>
      </c>
      <c r="G242" s="337">
        <v>0</v>
      </c>
      <c r="H242" s="337">
        <v>0</v>
      </c>
      <c r="I242" s="337">
        <v>0</v>
      </c>
      <c r="J242" s="337">
        <v>0</v>
      </c>
      <c r="K242" s="337">
        <v>0</v>
      </c>
      <c r="L242" s="337">
        <v>51.7</v>
      </c>
    </row>
    <row r="243" ht="26.25" customHeight="1" spans="1:12">
      <c r="A243" s="327" t="s">
        <v>493</v>
      </c>
      <c r="B243" s="328" t="s">
        <v>494</v>
      </c>
      <c r="C243" s="329">
        <v>3902</v>
      </c>
      <c r="D243" s="330">
        <f>D244+D247+D249+D252+D254+D256</f>
        <v>3692.993847</v>
      </c>
      <c r="E243" s="330">
        <v>14417.3459</v>
      </c>
      <c r="F243" s="330">
        <v>90.0053</v>
      </c>
      <c r="G243" s="330">
        <v>0</v>
      </c>
      <c r="H243" s="330">
        <v>1060.6706</v>
      </c>
      <c r="I243" s="330">
        <v>13309.08</v>
      </c>
      <c r="J243" s="330">
        <v>-42.41</v>
      </c>
      <c r="K243" s="330">
        <v>0</v>
      </c>
      <c r="L243" s="330">
        <v>18110.339747</v>
      </c>
    </row>
    <row r="244" ht="26.25" hidden="1" customHeight="1" spans="1:12">
      <c r="A244" s="338" t="s">
        <v>495</v>
      </c>
      <c r="B244" s="332" t="s">
        <v>496</v>
      </c>
      <c r="C244" s="333">
        <f>SUM(C245:C246)</f>
        <v>0</v>
      </c>
      <c r="D244" s="334">
        <f>SUM(D245:D246)</f>
        <v>413.313847</v>
      </c>
      <c r="E244" s="334">
        <v>-2.6</v>
      </c>
      <c r="F244" s="334">
        <v>0</v>
      </c>
      <c r="G244" s="334">
        <v>0</v>
      </c>
      <c r="H244" s="334">
        <v>0</v>
      </c>
      <c r="I244" s="334">
        <v>30.41</v>
      </c>
      <c r="J244" s="334">
        <v>-33.01</v>
      </c>
      <c r="K244" s="334">
        <v>0</v>
      </c>
      <c r="L244" s="334">
        <v>410.713847</v>
      </c>
    </row>
    <row r="245" ht="26.25" hidden="1" customHeight="1" spans="1:12">
      <c r="A245" s="335" t="s">
        <v>497</v>
      </c>
      <c r="B245" s="328" t="s">
        <v>498</v>
      </c>
      <c r="C245" s="336"/>
      <c r="D245" s="337">
        <v>346.493847</v>
      </c>
      <c r="E245" s="337">
        <v>0</v>
      </c>
      <c r="F245" s="337">
        <v>0</v>
      </c>
      <c r="G245" s="337">
        <v>0</v>
      </c>
      <c r="H245" s="337">
        <v>0</v>
      </c>
      <c r="I245" s="337">
        <v>18.41</v>
      </c>
      <c r="J245" s="337">
        <v>-18.41</v>
      </c>
      <c r="K245" s="337">
        <v>0</v>
      </c>
      <c r="L245" s="337">
        <v>346.493847</v>
      </c>
    </row>
    <row r="246" ht="26.25" hidden="1" customHeight="1" spans="1:12">
      <c r="A246" s="335" t="s">
        <v>499</v>
      </c>
      <c r="B246" s="328" t="s">
        <v>500</v>
      </c>
      <c r="C246" s="336"/>
      <c r="D246" s="337">
        <v>66.82</v>
      </c>
      <c r="E246" s="337">
        <v>-2.6</v>
      </c>
      <c r="F246" s="337">
        <v>0</v>
      </c>
      <c r="G246" s="337">
        <v>0</v>
      </c>
      <c r="H246" s="337">
        <v>0</v>
      </c>
      <c r="I246" s="337">
        <v>12</v>
      </c>
      <c r="J246" s="337">
        <v>-14.6</v>
      </c>
      <c r="K246" s="337">
        <v>0</v>
      </c>
      <c r="L246" s="337">
        <v>64.22</v>
      </c>
    </row>
    <row r="247" ht="26.25" hidden="1" customHeight="1" spans="1:12">
      <c r="A247" s="338" t="s">
        <v>501</v>
      </c>
      <c r="B247" s="332" t="s">
        <v>502</v>
      </c>
      <c r="C247" s="339">
        <f>SUM(C248)</f>
        <v>0</v>
      </c>
      <c r="D247" s="340">
        <f>SUM(D248)</f>
        <v>173</v>
      </c>
      <c r="E247" s="340">
        <v>29.27</v>
      </c>
      <c r="F247" s="340">
        <v>0</v>
      </c>
      <c r="G247" s="340">
        <v>0</v>
      </c>
      <c r="H247" s="340">
        <v>0</v>
      </c>
      <c r="I247" s="340">
        <v>38.67</v>
      </c>
      <c r="J247" s="340">
        <v>-9.4</v>
      </c>
      <c r="K247" s="340">
        <v>0</v>
      </c>
      <c r="L247" s="340">
        <v>202.27</v>
      </c>
    </row>
    <row r="248" ht="26.25" hidden="1" customHeight="1" spans="1:12">
      <c r="A248" s="335" t="s">
        <v>503</v>
      </c>
      <c r="B248" s="328" t="s">
        <v>504</v>
      </c>
      <c r="C248" s="336"/>
      <c r="D248" s="337">
        <v>173</v>
      </c>
      <c r="E248" s="337">
        <v>29.27</v>
      </c>
      <c r="F248" s="337">
        <v>0</v>
      </c>
      <c r="G248" s="337">
        <v>0</v>
      </c>
      <c r="H248" s="337">
        <v>0</v>
      </c>
      <c r="I248" s="337">
        <v>38.67</v>
      </c>
      <c r="J248" s="337">
        <v>-9.4</v>
      </c>
      <c r="K248" s="337">
        <v>0</v>
      </c>
      <c r="L248" s="337">
        <v>202.27</v>
      </c>
    </row>
    <row r="249" ht="26.25" hidden="1" customHeight="1" spans="1:12">
      <c r="A249" s="338" t="s">
        <v>505</v>
      </c>
      <c r="B249" s="332" t="s">
        <v>506</v>
      </c>
      <c r="C249" s="339">
        <f>SUM(C250:C251)</f>
        <v>0</v>
      </c>
      <c r="D249" s="340">
        <f>SUM(D250:D251)</f>
        <v>2418</v>
      </c>
      <c r="E249" s="340">
        <v>14520.6706</v>
      </c>
      <c r="F249" s="340">
        <v>0</v>
      </c>
      <c r="G249" s="340">
        <v>0</v>
      </c>
      <c r="H249" s="340">
        <v>1060.6706</v>
      </c>
      <c r="I249" s="340">
        <v>13460</v>
      </c>
      <c r="J249" s="340">
        <v>0</v>
      </c>
      <c r="K249" s="340">
        <v>0</v>
      </c>
      <c r="L249" s="340">
        <v>16938.6706</v>
      </c>
    </row>
    <row r="250" ht="26.25" hidden="1" customHeight="1" spans="1:12">
      <c r="A250" s="335" t="s">
        <v>507</v>
      </c>
      <c r="B250" s="328" t="s">
        <v>508</v>
      </c>
      <c r="C250" s="336"/>
      <c r="D250" s="337">
        <v>2389</v>
      </c>
      <c r="E250" s="337">
        <v>13020.6706</v>
      </c>
      <c r="F250" s="337">
        <v>0</v>
      </c>
      <c r="G250" s="337">
        <v>0</v>
      </c>
      <c r="H250" s="337">
        <v>1060.6706</v>
      </c>
      <c r="I250" s="345">
        <v>11960</v>
      </c>
      <c r="J250" s="337">
        <v>0</v>
      </c>
      <c r="K250" s="337">
        <v>0</v>
      </c>
      <c r="L250" s="337">
        <v>15409.6706</v>
      </c>
    </row>
    <row r="251" ht="26.25" hidden="1" customHeight="1" spans="1:12">
      <c r="A251" s="335" t="s">
        <v>509</v>
      </c>
      <c r="B251" s="328" t="s">
        <v>510</v>
      </c>
      <c r="C251" s="336"/>
      <c r="D251" s="337">
        <v>29</v>
      </c>
      <c r="E251" s="337">
        <v>1500</v>
      </c>
      <c r="F251" s="337">
        <v>0</v>
      </c>
      <c r="G251" s="337">
        <v>0</v>
      </c>
      <c r="H251" s="337">
        <v>0</v>
      </c>
      <c r="I251" s="337">
        <v>1500</v>
      </c>
      <c r="J251" s="337">
        <v>0</v>
      </c>
      <c r="K251" s="337">
        <v>0</v>
      </c>
      <c r="L251" s="337">
        <v>1529</v>
      </c>
    </row>
    <row r="252" ht="26.25" hidden="1" customHeight="1" spans="1:12">
      <c r="A252" s="338" t="s">
        <v>511</v>
      </c>
      <c r="B252" s="332" t="s">
        <v>512</v>
      </c>
      <c r="C252" s="339">
        <f>SUM(C253)</f>
        <v>0</v>
      </c>
      <c r="D252" s="340">
        <f>SUM(D253)</f>
        <v>0</v>
      </c>
      <c r="E252" s="340">
        <v>0</v>
      </c>
      <c r="F252" s="340">
        <v>0</v>
      </c>
      <c r="G252" s="340">
        <v>0</v>
      </c>
      <c r="H252" s="340">
        <v>0</v>
      </c>
      <c r="I252" s="340">
        <v>0</v>
      </c>
      <c r="J252" s="340">
        <v>0</v>
      </c>
      <c r="K252" s="340">
        <v>0</v>
      </c>
      <c r="L252" s="340">
        <v>0</v>
      </c>
    </row>
    <row r="253" ht="26.25" hidden="1" customHeight="1" spans="1:12">
      <c r="A253" s="335" t="s">
        <v>513</v>
      </c>
      <c r="B253" s="328" t="s">
        <v>514</v>
      </c>
      <c r="C253" s="336"/>
      <c r="D253" s="337">
        <v>0</v>
      </c>
      <c r="E253" s="337">
        <v>0</v>
      </c>
      <c r="F253" s="337">
        <v>0</v>
      </c>
      <c r="G253" s="337">
        <v>0</v>
      </c>
      <c r="H253" s="337">
        <v>0</v>
      </c>
      <c r="I253" s="337">
        <v>0</v>
      </c>
      <c r="J253" s="337">
        <v>0</v>
      </c>
      <c r="K253" s="337">
        <v>0</v>
      </c>
      <c r="L253" s="337">
        <v>0</v>
      </c>
    </row>
    <row r="254" ht="26.25" hidden="1" customHeight="1" spans="1:12">
      <c r="A254" s="338" t="s">
        <v>515</v>
      </c>
      <c r="B254" s="332" t="s">
        <v>516</v>
      </c>
      <c r="C254" s="339">
        <f>SUM(C255)</f>
        <v>0</v>
      </c>
      <c r="D254" s="340">
        <f>SUM(D255)</f>
        <v>0</v>
      </c>
      <c r="E254" s="340">
        <v>0</v>
      </c>
      <c r="F254" s="340">
        <v>0</v>
      </c>
      <c r="G254" s="340">
        <v>0</v>
      </c>
      <c r="H254" s="340">
        <v>0</v>
      </c>
      <c r="I254" s="340">
        <v>0</v>
      </c>
      <c r="J254" s="340">
        <v>0</v>
      </c>
      <c r="K254" s="340">
        <v>0</v>
      </c>
      <c r="L254" s="340">
        <v>0</v>
      </c>
    </row>
    <row r="255" ht="26.25" hidden="1" customHeight="1" spans="1:12">
      <c r="A255" s="335" t="s">
        <v>517</v>
      </c>
      <c r="B255" s="328" t="s">
        <v>518</v>
      </c>
      <c r="C255" s="336"/>
      <c r="D255" s="337">
        <v>0</v>
      </c>
      <c r="E255" s="337">
        <v>0</v>
      </c>
      <c r="F255" s="337">
        <v>0</v>
      </c>
      <c r="G255" s="337">
        <v>0</v>
      </c>
      <c r="H255" s="337">
        <v>0</v>
      </c>
      <c r="I255" s="337">
        <v>0</v>
      </c>
      <c r="J255" s="337">
        <v>0</v>
      </c>
      <c r="K255" s="337">
        <v>0</v>
      </c>
      <c r="L255" s="337">
        <v>0</v>
      </c>
    </row>
    <row r="256" ht="26.25" hidden="1" customHeight="1" spans="1:12">
      <c r="A256" s="338" t="s">
        <v>519</v>
      </c>
      <c r="B256" s="332" t="s">
        <v>520</v>
      </c>
      <c r="C256" s="339">
        <f>SUM(C257)</f>
        <v>0</v>
      </c>
      <c r="D256" s="340">
        <f>SUM(D257)</f>
        <v>688.68</v>
      </c>
      <c r="E256" s="340">
        <v>-129.9947</v>
      </c>
      <c r="F256" s="340">
        <v>90.0053</v>
      </c>
      <c r="G256" s="340">
        <v>0</v>
      </c>
      <c r="H256" s="340">
        <v>0</v>
      </c>
      <c r="I256" s="340">
        <v>-220</v>
      </c>
      <c r="J256" s="340">
        <v>0</v>
      </c>
      <c r="K256" s="340">
        <v>0</v>
      </c>
      <c r="L256" s="340">
        <v>558.6853</v>
      </c>
    </row>
    <row r="257" ht="26.25" hidden="1" customHeight="1" spans="1:12">
      <c r="A257" s="335" t="s">
        <v>521</v>
      </c>
      <c r="B257" s="328" t="s">
        <v>522</v>
      </c>
      <c r="C257" s="336"/>
      <c r="D257" s="337">
        <v>688.68</v>
      </c>
      <c r="E257" s="337">
        <v>-129.9947</v>
      </c>
      <c r="F257" s="337">
        <v>90.0053</v>
      </c>
      <c r="G257" s="337">
        <v>0</v>
      </c>
      <c r="H257" s="337">
        <v>0</v>
      </c>
      <c r="I257" s="337">
        <v>-220</v>
      </c>
      <c r="J257" s="337">
        <v>0</v>
      </c>
      <c r="K257" s="337">
        <v>0</v>
      </c>
      <c r="L257" s="337">
        <v>558.6853</v>
      </c>
    </row>
    <row r="258" ht="26.25" customHeight="1" spans="1:12">
      <c r="A258" s="327" t="s">
        <v>523</v>
      </c>
      <c r="B258" s="328" t="s">
        <v>524</v>
      </c>
      <c r="C258" s="329">
        <v>14566</v>
      </c>
      <c r="D258" s="330">
        <f>D259+D264+D266+D269+D271</f>
        <v>28987.170862</v>
      </c>
      <c r="E258" s="330">
        <v>-302.4007</v>
      </c>
      <c r="F258" s="330">
        <v>1108</v>
      </c>
      <c r="G258" s="330">
        <v>0</v>
      </c>
      <c r="H258" s="330">
        <v>-1360</v>
      </c>
      <c r="I258" s="330">
        <v>9563.8093</v>
      </c>
      <c r="J258" s="330">
        <v>-9614.21</v>
      </c>
      <c r="K258" s="330">
        <v>0</v>
      </c>
      <c r="L258" s="330">
        <v>28684.770162</v>
      </c>
    </row>
    <row r="259" ht="26.25" hidden="1" customHeight="1" spans="1:12">
      <c r="A259" s="338" t="s">
        <v>525</v>
      </c>
      <c r="B259" s="332" t="s">
        <v>526</v>
      </c>
      <c r="C259" s="333">
        <f>SUM(C260:C263)</f>
        <v>0</v>
      </c>
      <c r="D259" s="334">
        <f>SUM(D260:D263)</f>
        <v>2698.910862</v>
      </c>
      <c r="E259" s="334">
        <v>473.8693</v>
      </c>
      <c r="F259" s="334">
        <v>0</v>
      </c>
      <c r="G259" s="334">
        <v>0</v>
      </c>
      <c r="H259" s="334">
        <v>0</v>
      </c>
      <c r="I259" s="334">
        <v>797.3093</v>
      </c>
      <c r="J259" s="334">
        <v>-323.44</v>
      </c>
      <c r="K259" s="334">
        <v>0</v>
      </c>
      <c r="L259" s="334">
        <v>3172.780162</v>
      </c>
    </row>
    <row r="260" ht="26.25" hidden="1" customHeight="1" spans="1:12">
      <c r="A260" s="335" t="s">
        <v>527</v>
      </c>
      <c r="B260" s="328" t="s">
        <v>528</v>
      </c>
      <c r="C260" s="336"/>
      <c r="D260" s="337">
        <v>956.30087</v>
      </c>
      <c r="E260" s="337">
        <v>256.59</v>
      </c>
      <c r="F260" s="337">
        <v>0</v>
      </c>
      <c r="G260" s="337">
        <v>0</v>
      </c>
      <c r="H260" s="337">
        <v>0</v>
      </c>
      <c r="I260" s="345">
        <v>322.88</v>
      </c>
      <c r="J260" s="337">
        <v>-66.29</v>
      </c>
      <c r="K260" s="337">
        <v>0</v>
      </c>
      <c r="L260" s="337">
        <v>1212.890862</v>
      </c>
    </row>
    <row r="261" ht="26.25" hidden="1" customHeight="1" spans="1:12">
      <c r="A261" s="335" t="s">
        <v>529</v>
      </c>
      <c r="B261" s="328" t="s">
        <v>530</v>
      </c>
      <c r="C261" s="336"/>
      <c r="D261" s="337">
        <v>112.4</v>
      </c>
      <c r="E261" s="337">
        <v>156.19</v>
      </c>
      <c r="F261" s="337">
        <v>0</v>
      </c>
      <c r="G261" s="337">
        <v>0</v>
      </c>
      <c r="H261" s="337">
        <v>0</v>
      </c>
      <c r="I261" s="337">
        <v>156.75</v>
      </c>
      <c r="J261" s="337">
        <v>-0.56</v>
      </c>
      <c r="K261" s="337">
        <v>0</v>
      </c>
      <c r="L261" s="337">
        <v>268.59</v>
      </c>
    </row>
    <row r="262" ht="26.25" hidden="1" customHeight="1" spans="1:12">
      <c r="A262" s="335" t="s">
        <v>531</v>
      </c>
      <c r="B262" s="328" t="s">
        <v>532</v>
      </c>
      <c r="C262" s="336"/>
      <c r="D262" s="337">
        <v>1630.209992</v>
      </c>
      <c r="E262" s="337">
        <v>61.0893</v>
      </c>
      <c r="F262" s="337">
        <v>0</v>
      </c>
      <c r="G262" s="337">
        <v>0</v>
      </c>
      <c r="H262" s="337">
        <v>0</v>
      </c>
      <c r="I262" s="337">
        <v>317.6793</v>
      </c>
      <c r="J262" s="345">
        <v>-256.59</v>
      </c>
      <c r="K262" s="337">
        <v>0</v>
      </c>
      <c r="L262" s="337">
        <v>1691.2993</v>
      </c>
    </row>
    <row r="263" ht="26.25" hidden="1" customHeight="1" spans="1:12">
      <c r="A263" s="335" t="s">
        <v>533</v>
      </c>
      <c r="B263" s="328" t="s">
        <v>534</v>
      </c>
      <c r="C263" s="336"/>
      <c r="D263" s="337">
        <v>0</v>
      </c>
      <c r="E263" s="337">
        <v>0</v>
      </c>
      <c r="F263" s="337">
        <v>0</v>
      </c>
      <c r="G263" s="337">
        <v>0</v>
      </c>
      <c r="H263" s="337">
        <v>0</v>
      </c>
      <c r="I263" s="337">
        <v>0</v>
      </c>
      <c r="J263" s="337">
        <v>0</v>
      </c>
      <c r="K263" s="337">
        <v>0</v>
      </c>
      <c r="L263" s="337">
        <v>0</v>
      </c>
    </row>
    <row r="264" ht="26.25" hidden="1" customHeight="1" spans="1:12">
      <c r="A264" s="338" t="s">
        <v>535</v>
      </c>
      <c r="B264" s="332" t="s">
        <v>536</v>
      </c>
      <c r="C264" s="339">
        <f>SUM(C265)</f>
        <v>0</v>
      </c>
      <c r="D264" s="340">
        <f>SUM(D265)</f>
        <v>47</v>
      </c>
      <c r="E264" s="340">
        <v>-7.37</v>
      </c>
      <c r="F264" s="340">
        <v>0</v>
      </c>
      <c r="G264" s="340">
        <v>0</v>
      </c>
      <c r="H264" s="340">
        <v>0</v>
      </c>
      <c r="I264" s="340">
        <v>0</v>
      </c>
      <c r="J264" s="340">
        <v>-7.37</v>
      </c>
      <c r="K264" s="340">
        <v>0</v>
      </c>
      <c r="L264" s="340">
        <v>39.63</v>
      </c>
    </row>
    <row r="265" ht="26.25" hidden="1" customHeight="1" spans="1:12">
      <c r="A265" s="335" t="s">
        <v>537</v>
      </c>
      <c r="B265" s="328" t="s">
        <v>538</v>
      </c>
      <c r="C265" s="336"/>
      <c r="D265" s="337">
        <v>47</v>
      </c>
      <c r="E265" s="337">
        <v>-7.37</v>
      </c>
      <c r="F265" s="337">
        <v>0</v>
      </c>
      <c r="G265" s="337">
        <v>0</v>
      </c>
      <c r="H265" s="337">
        <v>0</v>
      </c>
      <c r="I265" s="337">
        <v>0</v>
      </c>
      <c r="J265" s="337">
        <v>-7.37</v>
      </c>
      <c r="K265" s="337">
        <v>0</v>
      </c>
      <c r="L265" s="337">
        <v>39.63</v>
      </c>
    </row>
    <row r="266" customFormat="1" ht="26.25" hidden="1" customHeight="1" spans="1:12">
      <c r="A266" s="338" t="s">
        <v>539</v>
      </c>
      <c r="B266" s="332" t="s">
        <v>540</v>
      </c>
      <c r="C266" s="339">
        <f>SUM(C267:C268)</f>
        <v>0</v>
      </c>
      <c r="D266" s="340">
        <f>SUM(D267:D268)</f>
        <v>21550</v>
      </c>
      <c r="E266" s="340">
        <v>-702</v>
      </c>
      <c r="F266" s="340">
        <v>1000</v>
      </c>
      <c r="G266" s="340">
        <v>0</v>
      </c>
      <c r="H266" s="340">
        <v>-1200</v>
      </c>
      <c r="I266" s="340">
        <v>7848</v>
      </c>
      <c r="J266" s="340">
        <v>-8350</v>
      </c>
      <c r="K266" s="340">
        <v>0</v>
      </c>
      <c r="L266" s="340">
        <v>20848</v>
      </c>
    </row>
    <row r="267" s="54" customFormat="1" ht="26.25" hidden="1" customHeight="1" spans="1:12">
      <c r="A267" s="341" t="s">
        <v>541</v>
      </c>
      <c r="B267" s="328" t="s">
        <v>542</v>
      </c>
      <c r="C267" s="336"/>
      <c r="D267" s="337">
        <v>0</v>
      </c>
      <c r="E267" s="337">
        <v>0</v>
      </c>
      <c r="F267" s="337">
        <v>0</v>
      </c>
      <c r="G267" s="337">
        <v>0</v>
      </c>
      <c r="H267" s="337">
        <v>0</v>
      </c>
      <c r="I267" s="337">
        <v>0</v>
      </c>
      <c r="J267" s="337">
        <v>0</v>
      </c>
      <c r="K267" s="337">
        <v>0</v>
      </c>
      <c r="L267" s="337">
        <v>0</v>
      </c>
    </row>
    <row r="268" ht="26.25" hidden="1" customHeight="1" spans="1:12">
      <c r="A268" s="335" t="s">
        <v>543</v>
      </c>
      <c r="B268" s="328" t="s">
        <v>544</v>
      </c>
      <c r="C268" s="336"/>
      <c r="D268" s="337">
        <v>21550</v>
      </c>
      <c r="E268" s="337">
        <v>-702</v>
      </c>
      <c r="F268" s="337">
        <v>1000</v>
      </c>
      <c r="G268" s="337">
        <v>0</v>
      </c>
      <c r="H268" s="337">
        <v>-1200</v>
      </c>
      <c r="I268" s="337">
        <v>7848</v>
      </c>
      <c r="J268" s="345">
        <v>-8350</v>
      </c>
      <c r="K268" s="337">
        <v>0</v>
      </c>
      <c r="L268" s="337">
        <v>20848</v>
      </c>
    </row>
    <row r="269" ht="26.25" hidden="1" customHeight="1" spans="1:12">
      <c r="A269" s="338" t="s">
        <v>545</v>
      </c>
      <c r="B269" s="332" t="s">
        <v>546</v>
      </c>
      <c r="C269" s="339">
        <f>SUM(C270)</f>
        <v>0</v>
      </c>
      <c r="D269" s="340">
        <f>SUM(D270)</f>
        <v>4691.26</v>
      </c>
      <c r="E269" s="340">
        <v>-194.9</v>
      </c>
      <c r="F269" s="340">
        <v>0</v>
      </c>
      <c r="G269" s="340">
        <v>0</v>
      </c>
      <c r="H269" s="340">
        <v>-160</v>
      </c>
      <c r="I269" s="340">
        <v>898.5</v>
      </c>
      <c r="J269" s="340">
        <v>-933.4</v>
      </c>
      <c r="K269" s="340">
        <v>0</v>
      </c>
      <c r="L269" s="340">
        <v>4496.36</v>
      </c>
    </row>
    <row r="270" ht="26.25" hidden="1" customHeight="1" spans="1:12">
      <c r="A270" s="335" t="s">
        <v>547</v>
      </c>
      <c r="B270" s="328" t="s">
        <v>548</v>
      </c>
      <c r="C270" s="336"/>
      <c r="D270" s="337">
        <v>4691.26</v>
      </c>
      <c r="E270" s="337">
        <v>-194.9</v>
      </c>
      <c r="F270" s="337">
        <v>0</v>
      </c>
      <c r="G270" s="337">
        <v>0</v>
      </c>
      <c r="H270" s="337">
        <v>-160</v>
      </c>
      <c r="I270" s="337">
        <v>898.5</v>
      </c>
      <c r="J270" s="337">
        <v>-933.4</v>
      </c>
      <c r="K270" s="337">
        <v>0</v>
      </c>
      <c r="L270" s="337">
        <v>4496.36</v>
      </c>
    </row>
    <row r="271" ht="26.25" hidden="1" customHeight="1" spans="1:12">
      <c r="A271" s="338" t="s">
        <v>549</v>
      </c>
      <c r="B271" s="332" t="s">
        <v>550</v>
      </c>
      <c r="C271" s="339">
        <f>SUM(C272)</f>
        <v>0</v>
      </c>
      <c r="D271" s="340">
        <f>SUM(D272)</f>
        <v>0</v>
      </c>
      <c r="E271" s="340">
        <v>128</v>
      </c>
      <c r="F271" s="340">
        <v>108</v>
      </c>
      <c r="G271" s="340">
        <v>0</v>
      </c>
      <c r="H271" s="340">
        <v>0</v>
      </c>
      <c r="I271" s="340">
        <v>20</v>
      </c>
      <c r="J271" s="340">
        <v>0</v>
      </c>
      <c r="K271" s="340">
        <v>0</v>
      </c>
      <c r="L271" s="340">
        <v>128</v>
      </c>
    </row>
    <row r="272" ht="26.25" hidden="1" customHeight="1" spans="1:12">
      <c r="A272" s="335" t="s">
        <v>551</v>
      </c>
      <c r="B272" s="328" t="s">
        <v>552</v>
      </c>
      <c r="C272" s="336"/>
      <c r="D272" s="337">
        <v>0</v>
      </c>
      <c r="E272" s="337">
        <v>128</v>
      </c>
      <c r="F272" s="337">
        <v>108</v>
      </c>
      <c r="G272" s="337">
        <v>0</v>
      </c>
      <c r="H272" s="337">
        <v>0</v>
      </c>
      <c r="I272" s="337">
        <v>20</v>
      </c>
      <c r="J272" s="337">
        <v>0</v>
      </c>
      <c r="K272" s="337">
        <v>0</v>
      </c>
      <c r="L272" s="337">
        <v>128</v>
      </c>
    </row>
    <row r="273" ht="26.25" customHeight="1" spans="1:12">
      <c r="A273" s="327" t="s">
        <v>553</v>
      </c>
      <c r="B273" s="328" t="s">
        <v>554</v>
      </c>
      <c r="C273" s="329">
        <v>12401</v>
      </c>
      <c r="D273" s="330">
        <f>D274+D284+D292+D300+D303+D308+D310</f>
        <v>8631.275224</v>
      </c>
      <c r="E273" s="330">
        <v>3755.21</v>
      </c>
      <c r="F273" s="330">
        <v>737.93</v>
      </c>
      <c r="G273" s="330">
        <v>0</v>
      </c>
      <c r="H273" s="330">
        <v>1430</v>
      </c>
      <c r="I273" s="330">
        <v>1808.28</v>
      </c>
      <c r="J273" s="330">
        <v>-221</v>
      </c>
      <c r="K273" s="330">
        <v>0</v>
      </c>
      <c r="L273" s="330">
        <v>12386.485224</v>
      </c>
    </row>
    <row r="274" ht="26.25" hidden="1" customHeight="1" spans="1:12">
      <c r="A274" s="338" t="s">
        <v>555</v>
      </c>
      <c r="B274" s="332" t="s">
        <v>556</v>
      </c>
      <c r="C274" s="333">
        <f>SUM(C275:C283)</f>
        <v>0</v>
      </c>
      <c r="D274" s="334">
        <f>SUM(D275:D283)</f>
        <v>1231.368824</v>
      </c>
      <c r="E274" s="334">
        <v>927.49</v>
      </c>
      <c r="F274" s="334">
        <v>268.09</v>
      </c>
      <c r="G274" s="334">
        <v>0</v>
      </c>
      <c r="H274" s="334">
        <v>70</v>
      </c>
      <c r="I274" s="334">
        <v>606.85</v>
      </c>
      <c r="J274" s="334">
        <v>-17.45</v>
      </c>
      <c r="K274" s="334">
        <v>0</v>
      </c>
      <c r="L274" s="334">
        <v>2158.858824</v>
      </c>
    </row>
    <row r="275" ht="26.25" hidden="1" customHeight="1" spans="1:12">
      <c r="A275" s="335" t="s">
        <v>557</v>
      </c>
      <c r="B275" s="328" t="s">
        <v>558</v>
      </c>
      <c r="C275" s="336"/>
      <c r="D275" s="337">
        <v>356.978824</v>
      </c>
      <c r="E275" s="337">
        <v>0</v>
      </c>
      <c r="F275" s="337">
        <v>0</v>
      </c>
      <c r="G275" s="337">
        <v>0</v>
      </c>
      <c r="H275" s="337">
        <v>0</v>
      </c>
      <c r="I275" s="337">
        <v>17.45</v>
      </c>
      <c r="J275" s="337">
        <v>-17.45</v>
      </c>
      <c r="K275" s="337">
        <v>0</v>
      </c>
      <c r="L275" s="337">
        <v>356.978824</v>
      </c>
    </row>
    <row r="276" ht="26.25" hidden="1" customHeight="1" spans="1:12">
      <c r="A276" s="335" t="s">
        <v>559</v>
      </c>
      <c r="B276" s="328" t="s">
        <v>560</v>
      </c>
      <c r="C276" s="336"/>
      <c r="D276" s="337">
        <v>192</v>
      </c>
      <c r="E276" s="337">
        <v>0</v>
      </c>
      <c r="F276" s="337">
        <v>0</v>
      </c>
      <c r="G276" s="337">
        <v>0</v>
      </c>
      <c r="H276" s="337">
        <v>0</v>
      </c>
      <c r="I276" s="337">
        <v>0</v>
      </c>
      <c r="J276" s="337">
        <v>0</v>
      </c>
      <c r="K276" s="337">
        <v>0</v>
      </c>
      <c r="L276" s="337">
        <v>192</v>
      </c>
    </row>
    <row r="277" ht="26.25" hidden="1" customHeight="1" spans="1:12">
      <c r="A277" s="335" t="s">
        <v>561</v>
      </c>
      <c r="B277" s="328" t="s">
        <v>562</v>
      </c>
      <c r="C277" s="336"/>
      <c r="D277" s="337">
        <v>50</v>
      </c>
      <c r="E277" s="337">
        <v>0</v>
      </c>
      <c r="F277" s="337">
        <v>0</v>
      </c>
      <c r="G277" s="337">
        <v>0</v>
      </c>
      <c r="H277" s="337">
        <v>0</v>
      </c>
      <c r="I277" s="337">
        <v>0</v>
      </c>
      <c r="J277" s="337">
        <v>0</v>
      </c>
      <c r="K277" s="337">
        <v>0</v>
      </c>
      <c r="L277" s="337">
        <v>50</v>
      </c>
    </row>
    <row r="278" ht="26.25" hidden="1" customHeight="1" spans="1:12">
      <c r="A278" s="335" t="s">
        <v>563</v>
      </c>
      <c r="B278" s="328" t="s">
        <v>564</v>
      </c>
      <c r="C278" s="336"/>
      <c r="D278" s="337">
        <v>0</v>
      </c>
      <c r="E278" s="337">
        <v>124</v>
      </c>
      <c r="F278" s="337">
        <v>0</v>
      </c>
      <c r="G278" s="337">
        <v>0</v>
      </c>
      <c r="H278" s="337">
        <v>0</v>
      </c>
      <c r="I278" s="337">
        <v>124</v>
      </c>
      <c r="J278" s="337">
        <v>0</v>
      </c>
      <c r="K278" s="337">
        <v>0</v>
      </c>
      <c r="L278" s="337">
        <v>124</v>
      </c>
    </row>
    <row r="279" ht="26.25" hidden="1" customHeight="1" spans="1:12">
      <c r="A279" s="335">
        <v>2130124</v>
      </c>
      <c r="B279" s="328" t="s">
        <v>565</v>
      </c>
      <c r="C279" s="336"/>
      <c r="D279" s="337">
        <v>0</v>
      </c>
      <c r="E279" s="337">
        <v>47</v>
      </c>
      <c r="F279" s="337">
        <v>47</v>
      </c>
      <c r="G279" s="337">
        <v>0</v>
      </c>
      <c r="H279" s="337">
        <v>0</v>
      </c>
      <c r="I279" s="337">
        <v>0</v>
      </c>
      <c r="J279" s="337">
        <v>0</v>
      </c>
      <c r="K279" s="337">
        <v>0</v>
      </c>
      <c r="L279" s="337">
        <v>47</v>
      </c>
    </row>
    <row r="280" ht="26.25" hidden="1" customHeight="1" spans="1:12">
      <c r="A280" s="335">
        <v>2130126</v>
      </c>
      <c r="B280" s="328" t="s">
        <v>566</v>
      </c>
      <c r="C280" s="336"/>
      <c r="D280" s="337">
        <v>0</v>
      </c>
      <c r="E280" s="337">
        <v>50</v>
      </c>
      <c r="F280" s="337">
        <v>0</v>
      </c>
      <c r="G280" s="337">
        <v>0</v>
      </c>
      <c r="H280" s="337">
        <v>50</v>
      </c>
      <c r="I280" s="337">
        <v>0</v>
      </c>
      <c r="J280" s="337">
        <v>0</v>
      </c>
      <c r="K280" s="337">
        <v>0</v>
      </c>
      <c r="L280" s="337">
        <v>50</v>
      </c>
    </row>
    <row r="281" ht="26.25" hidden="1" customHeight="1" spans="1:12">
      <c r="A281" s="335">
        <v>2130142</v>
      </c>
      <c r="B281" s="328" t="s">
        <v>567</v>
      </c>
      <c r="C281" s="336"/>
      <c r="D281" s="337">
        <v>0</v>
      </c>
      <c r="E281" s="337">
        <v>20</v>
      </c>
      <c r="F281" s="337">
        <v>0</v>
      </c>
      <c r="G281" s="337">
        <v>0</v>
      </c>
      <c r="H281" s="337">
        <v>0</v>
      </c>
      <c r="I281" s="337">
        <v>20</v>
      </c>
      <c r="J281" s="337">
        <v>0</v>
      </c>
      <c r="K281" s="337">
        <v>0</v>
      </c>
      <c r="L281" s="337">
        <v>20</v>
      </c>
    </row>
    <row r="282" ht="26.25" hidden="1" customHeight="1" spans="1:12">
      <c r="A282" s="335" t="s">
        <v>568</v>
      </c>
      <c r="B282" s="328" t="s">
        <v>569</v>
      </c>
      <c r="C282" s="336"/>
      <c r="D282" s="337">
        <v>58.68</v>
      </c>
      <c r="E282" s="337">
        <v>80.09</v>
      </c>
      <c r="F282" s="337">
        <v>59.09</v>
      </c>
      <c r="G282" s="337">
        <v>0</v>
      </c>
      <c r="H282" s="337">
        <v>0</v>
      </c>
      <c r="I282" s="337">
        <v>21</v>
      </c>
      <c r="J282" s="337">
        <v>0</v>
      </c>
      <c r="K282" s="337">
        <v>0</v>
      </c>
      <c r="L282" s="337">
        <v>138.77</v>
      </c>
    </row>
    <row r="283" ht="26.25" hidden="1" customHeight="1" spans="1:12">
      <c r="A283" s="335" t="s">
        <v>570</v>
      </c>
      <c r="B283" s="328" t="s">
        <v>571</v>
      </c>
      <c r="C283" s="336"/>
      <c r="D283" s="337">
        <v>573.71</v>
      </c>
      <c r="E283" s="337">
        <v>606.4</v>
      </c>
      <c r="F283" s="337">
        <v>162</v>
      </c>
      <c r="G283" s="337">
        <v>0</v>
      </c>
      <c r="H283" s="337">
        <v>20</v>
      </c>
      <c r="I283" s="337">
        <v>424.4</v>
      </c>
      <c r="J283" s="337">
        <v>0</v>
      </c>
      <c r="K283" s="337">
        <v>0</v>
      </c>
      <c r="L283" s="337">
        <v>1180.11</v>
      </c>
    </row>
    <row r="284" ht="26.25" hidden="1" customHeight="1" spans="1:12">
      <c r="A284" s="338" t="s">
        <v>572</v>
      </c>
      <c r="B284" s="332" t="s">
        <v>573</v>
      </c>
      <c r="C284" s="339">
        <f>SUM(C285:C291)</f>
        <v>0</v>
      </c>
      <c r="D284" s="340">
        <f>SUM(D285:D291)</f>
        <v>500.6</v>
      </c>
      <c r="E284" s="340">
        <v>-68.17</v>
      </c>
      <c r="F284" s="340">
        <v>0</v>
      </c>
      <c r="G284" s="340">
        <v>0</v>
      </c>
      <c r="H284" s="340">
        <v>-112</v>
      </c>
      <c r="I284" s="340">
        <v>43.83</v>
      </c>
      <c r="J284" s="340">
        <v>0</v>
      </c>
      <c r="K284" s="340">
        <v>0</v>
      </c>
      <c r="L284" s="340">
        <v>432.43</v>
      </c>
    </row>
    <row r="285" ht="26.25" hidden="1" customHeight="1" spans="1:12">
      <c r="A285" s="335" t="s">
        <v>574</v>
      </c>
      <c r="B285" s="328" t="s">
        <v>575</v>
      </c>
      <c r="C285" s="336"/>
      <c r="D285" s="337">
        <v>54</v>
      </c>
      <c r="E285" s="337">
        <v>0</v>
      </c>
      <c r="F285" s="337">
        <v>0</v>
      </c>
      <c r="G285" s="337">
        <v>0</v>
      </c>
      <c r="H285" s="337">
        <v>0</v>
      </c>
      <c r="I285" s="337">
        <v>0</v>
      </c>
      <c r="J285" s="337">
        <v>0</v>
      </c>
      <c r="K285" s="337">
        <v>0</v>
      </c>
      <c r="L285" s="337">
        <v>54</v>
      </c>
    </row>
    <row r="286" ht="26.25" hidden="1" customHeight="1" spans="1:12">
      <c r="A286" s="335" t="s">
        <v>576</v>
      </c>
      <c r="B286" s="328" t="s">
        <v>577</v>
      </c>
      <c r="C286" s="336"/>
      <c r="D286" s="337">
        <v>100</v>
      </c>
      <c r="E286" s="337">
        <v>-62</v>
      </c>
      <c r="F286" s="337">
        <v>0</v>
      </c>
      <c r="G286" s="337">
        <v>0</v>
      </c>
      <c r="H286" s="337">
        <v>-62</v>
      </c>
      <c r="I286" s="337">
        <v>0</v>
      </c>
      <c r="J286" s="337">
        <v>0</v>
      </c>
      <c r="K286" s="337">
        <v>0</v>
      </c>
      <c r="L286" s="337">
        <v>38</v>
      </c>
    </row>
    <row r="287" ht="26.25" hidden="1" customHeight="1" spans="1:12">
      <c r="A287" s="335" t="s">
        <v>578</v>
      </c>
      <c r="B287" s="328" t="s">
        <v>579</v>
      </c>
      <c r="C287" s="336"/>
      <c r="D287" s="337">
        <v>0</v>
      </c>
      <c r="E287" s="337">
        <v>30</v>
      </c>
      <c r="F287" s="337">
        <v>0</v>
      </c>
      <c r="G287" s="337">
        <v>0</v>
      </c>
      <c r="H287" s="337">
        <v>0</v>
      </c>
      <c r="I287" s="337">
        <v>30</v>
      </c>
      <c r="J287" s="337">
        <v>0</v>
      </c>
      <c r="K287" s="337">
        <v>0</v>
      </c>
      <c r="L287" s="337">
        <v>30</v>
      </c>
    </row>
    <row r="288" ht="26.25" hidden="1" customHeight="1" spans="1:12">
      <c r="A288" s="341" t="s">
        <v>580</v>
      </c>
      <c r="B288" s="328" t="s">
        <v>581</v>
      </c>
      <c r="C288" s="336"/>
      <c r="D288" s="337">
        <v>0</v>
      </c>
      <c r="E288" s="337">
        <v>0</v>
      </c>
      <c r="F288" s="337">
        <v>0</v>
      </c>
      <c r="G288" s="337">
        <v>0</v>
      </c>
      <c r="H288" s="337">
        <v>0</v>
      </c>
      <c r="I288" s="337">
        <v>0</v>
      </c>
      <c r="J288" s="337">
        <v>0</v>
      </c>
      <c r="K288" s="337">
        <v>0</v>
      </c>
      <c r="L288" s="337">
        <v>0</v>
      </c>
    </row>
    <row r="289" ht="26.25" hidden="1" customHeight="1" spans="1:12">
      <c r="A289" s="335" t="s">
        <v>582</v>
      </c>
      <c r="B289" s="328" t="s">
        <v>583</v>
      </c>
      <c r="C289" s="336"/>
      <c r="D289" s="337">
        <v>40</v>
      </c>
      <c r="E289" s="337">
        <v>0</v>
      </c>
      <c r="F289" s="337">
        <v>0</v>
      </c>
      <c r="G289" s="337">
        <v>0</v>
      </c>
      <c r="H289" s="337">
        <v>0</v>
      </c>
      <c r="I289" s="337">
        <v>0</v>
      </c>
      <c r="J289" s="337">
        <v>0</v>
      </c>
      <c r="K289" s="337">
        <v>0</v>
      </c>
      <c r="L289" s="337">
        <v>40</v>
      </c>
    </row>
    <row r="290" ht="26.25" hidden="1" customHeight="1" spans="1:12">
      <c r="A290" s="335" t="s">
        <v>584</v>
      </c>
      <c r="B290" s="328" t="s">
        <v>585</v>
      </c>
      <c r="C290" s="336"/>
      <c r="D290" s="337">
        <v>250</v>
      </c>
      <c r="E290" s="337">
        <v>-50</v>
      </c>
      <c r="F290" s="337">
        <v>0</v>
      </c>
      <c r="G290" s="337">
        <v>0</v>
      </c>
      <c r="H290" s="337">
        <v>-50</v>
      </c>
      <c r="I290" s="337">
        <v>0</v>
      </c>
      <c r="J290" s="337">
        <v>0</v>
      </c>
      <c r="K290" s="337">
        <v>0</v>
      </c>
      <c r="L290" s="337">
        <v>200</v>
      </c>
    </row>
    <row r="291" ht="26.25" hidden="1" customHeight="1" spans="1:12">
      <c r="A291" s="335" t="s">
        <v>586</v>
      </c>
      <c r="B291" s="328" t="s">
        <v>587</v>
      </c>
      <c r="C291" s="336"/>
      <c r="D291" s="337">
        <v>56.6</v>
      </c>
      <c r="E291" s="337">
        <v>13.83</v>
      </c>
      <c r="F291" s="337">
        <v>0</v>
      </c>
      <c r="G291" s="337">
        <v>0</v>
      </c>
      <c r="H291" s="337">
        <v>0</v>
      </c>
      <c r="I291" s="337">
        <v>13.83</v>
      </c>
      <c r="J291" s="337">
        <v>0</v>
      </c>
      <c r="K291" s="337">
        <v>0</v>
      </c>
      <c r="L291" s="337">
        <v>70.43</v>
      </c>
    </row>
    <row r="292" ht="26.25" hidden="1" customHeight="1" spans="1:12">
      <c r="A292" s="338" t="s">
        <v>588</v>
      </c>
      <c r="B292" s="332" t="s">
        <v>589</v>
      </c>
      <c r="C292" s="339">
        <f>SUM(C293:C299)</f>
        <v>0</v>
      </c>
      <c r="D292" s="340">
        <f>SUM(D293:D299)</f>
        <v>719</v>
      </c>
      <c r="E292" s="340">
        <v>1592.8</v>
      </c>
      <c r="F292" s="340">
        <v>351.8</v>
      </c>
      <c r="G292" s="340">
        <v>0</v>
      </c>
      <c r="H292" s="340">
        <v>1200</v>
      </c>
      <c r="I292" s="340">
        <v>53</v>
      </c>
      <c r="J292" s="340">
        <v>-12</v>
      </c>
      <c r="K292" s="340">
        <v>0</v>
      </c>
      <c r="L292" s="340">
        <v>2311.8</v>
      </c>
    </row>
    <row r="293" ht="26.25" hidden="1" customHeight="1" spans="1:12">
      <c r="A293" s="335" t="s">
        <v>590</v>
      </c>
      <c r="B293" s="328" t="s">
        <v>591</v>
      </c>
      <c r="C293" s="336"/>
      <c r="D293" s="337">
        <v>6</v>
      </c>
      <c r="E293" s="337">
        <v>0</v>
      </c>
      <c r="F293" s="337">
        <v>0</v>
      </c>
      <c r="G293" s="337">
        <v>0</v>
      </c>
      <c r="H293" s="337">
        <v>0</v>
      </c>
      <c r="I293" s="337">
        <v>0</v>
      </c>
      <c r="J293" s="337">
        <v>0</v>
      </c>
      <c r="K293" s="337">
        <v>0</v>
      </c>
      <c r="L293" s="337">
        <v>6</v>
      </c>
    </row>
    <row r="294" ht="26.25" hidden="1" customHeight="1" spans="1:12">
      <c r="A294" s="335" t="s">
        <v>592</v>
      </c>
      <c r="B294" s="328" t="s">
        <v>593</v>
      </c>
      <c r="C294" s="336"/>
      <c r="D294" s="337">
        <v>200</v>
      </c>
      <c r="E294" s="337">
        <v>1380.8</v>
      </c>
      <c r="F294" s="337">
        <v>180.8</v>
      </c>
      <c r="G294" s="337">
        <v>0</v>
      </c>
      <c r="H294" s="337">
        <v>1200</v>
      </c>
      <c r="I294" s="337">
        <v>0</v>
      </c>
      <c r="J294" s="337">
        <v>0</v>
      </c>
      <c r="K294" s="337">
        <v>0</v>
      </c>
      <c r="L294" s="337">
        <v>1580.8</v>
      </c>
    </row>
    <row r="295" ht="26.25" hidden="1" customHeight="1" spans="1:12">
      <c r="A295" s="335">
        <v>2130310</v>
      </c>
      <c r="B295" s="328" t="s">
        <v>594</v>
      </c>
      <c r="C295" s="336"/>
      <c r="D295" s="337">
        <v>50</v>
      </c>
      <c r="E295" s="337">
        <v>0</v>
      </c>
      <c r="F295" s="337">
        <v>0</v>
      </c>
      <c r="G295" s="337">
        <v>0</v>
      </c>
      <c r="H295" s="337">
        <v>0</v>
      </c>
      <c r="I295" s="337">
        <v>0</v>
      </c>
      <c r="J295" s="337">
        <v>0</v>
      </c>
      <c r="K295" s="337">
        <v>0</v>
      </c>
      <c r="L295" s="337">
        <v>50</v>
      </c>
    </row>
    <row r="296" ht="26.25" hidden="1" customHeight="1" spans="1:12">
      <c r="A296" s="335" t="s">
        <v>595</v>
      </c>
      <c r="B296" s="328" t="s">
        <v>596</v>
      </c>
      <c r="C296" s="336"/>
      <c r="D296" s="337">
        <v>24</v>
      </c>
      <c r="E296" s="337">
        <v>-12</v>
      </c>
      <c r="F296" s="337">
        <v>0</v>
      </c>
      <c r="G296" s="337">
        <v>0</v>
      </c>
      <c r="H296" s="337">
        <v>0</v>
      </c>
      <c r="I296" s="337">
        <v>0</v>
      </c>
      <c r="J296" s="337">
        <v>-12</v>
      </c>
      <c r="K296" s="337">
        <v>0</v>
      </c>
      <c r="L296" s="337">
        <v>12</v>
      </c>
    </row>
    <row r="297" ht="26.25" hidden="1" customHeight="1" spans="1:12">
      <c r="A297" s="335" t="s">
        <v>597</v>
      </c>
      <c r="B297" s="328" t="s">
        <v>598</v>
      </c>
      <c r="C297" s="336"/>
      <c r="D297" s="337">
        <v>340</v>
      </c>
      <c r="E297" s="337">
        <v>0</v>
      </c>
      <c r="F297" s="337">
        <v>0</v>
      </c>
      <c r="G297" s="337">
        <v>0</v>
      </c>
      <c r="H297" s="337">
        <v>0</v>
      </c>
      <c r="I297" s="337">
        <v>0</v>
      </c>
      <c r="J297" s="337">
        <v>0</v>
      </c>
      <c r="K297" s="337">
        <v>0</v>
      </c>
      <c r="L297" s="337">
        <v>340</v>
      </c>
    </row>
    <row r="298" ht="26.25" hidden="1" customHeight="1" spans="1:12">
      <c r="A298" s="335" t="s">
        <v>599</v>
      </c>
      <c r="B298" s="328" t="s">
        <v>600</v>
      </c>
      <c r="C298" s="336"/>
      <c r="D298" s="337">
        <v>93</v>
      </c>
      <c r="E298" s="337">
        <v>0</v>
      </c>
      <c r="F298" s="337">
        <v>0</v>
      </c>
      <c r="G298" s="337">
        <v>0</v>
      </c>
      <c r="H298" s="337">
        <v>0</v>
      </c>
      <c r="I298" s="337">
        <v>0</v>
      </c>
      <c r="J298" s="337">
        <v>0</v>
      </c>
      <c r="K298" s="337">
        <v>0</v>
      </c>
      <c r="L298" s="337">
        <v>93</v>
      </c>
    </row>
    <row r="299" ht="26.25" hidden="1" customHeight="1" spans="1:12">
      <c r="A299" s="335" t="s">
        <v>601</v>
      </c>
      <c r="B299" s="328" t="s">
        <v>602</v>
      </c>
      <c r="C299" s="336"/>
      <c r="D299" s="337">
        <v>6</v>
      </c>
      <c r="E299" s="337">
        <v>224</v>
      </c>
      <c r="F299" s="337">
        <v>171</v>
      </c>
      <c r="G299" s="337">
        <v>0</v>
      </c>
      <c r="H299" s="337">
        <v>0</v>
      </c>
      <c r="I299" s="337">
        <v>53</v>
      </c>
      <c r="J299" s="337">
        <v>0</v>
      </c>
      <c r="K299" s="337">
        <v>0</v>
      </c>
      <c r="L299" s="337">
        <v>230</v>
      </c>
    </row>
    <row r="300" ht="26.25" hidden="1" customHeight="1" spans="1:12">
      <c r="A300" s="338" t="s">
        <v>603</v>
      </c>
      <c r="B300" s="332" t="s">
        <v>604</v>
      </c>
      <c r="C300" s="339">
        <f>SUM(C301:C302)</f>
        <v>0</v>
      </c>
      <c r="D300" s="340">
        <f>SUM(D301:D302)</f>
        <v>3000</v>
      </c>
      <c r="E300" s="340">
        <v>872</v>
      </c>
      <c r="F300" s="340">
        <v>0</v>
      </c>
      <c r="G300" s="340">
        <v>0</v>
      </c>
      <c r="H300" s="340">
        <v>386</v>
      </c>
      <c r="I300" s="340">
        <v>486</v>
      </c>
      <c r="J300" s="340">
        <v>0</v>
      </c>
      <c r="K300" s="340">
        <v>0</v>
      </c>
      <c r="L300" s="340">
        <v>3872</v>
      </c>
    </row>
    <row r="301" ht="26.25" hidden="1" customHeight="1" spans="1:12">
      <c r="A301" s="335">
        <v>2130504</v>
      </c>
      <c r="B301" s="328" t="s">
        <v>605</v>
      </c>
      <c r="C301" s="336"/>
      <c r="D301" s="337"/>
      <c r="E301" s="337">
        <v>44</v>
      </c>
      <c r="F301" s="337">
        <v>0</v>
      </c>
      <c r="G301" s="337">
        <v>0</v>
      </c>
      <c r="H301" s="337">
        <v>13</v>
      </c>
      <c r="I301" s="337">
        <v>31</v>
      </c>
      <c r="J301" s="337">
        <v>0</v>
      </c>
      <c r="K301" s="337">
        <v>0</v>
      </c>
      <c r="L301" s="337">
        <v>44</v>
      </c>
    </row>
    <row r="302" ht="26.25" hidden="1" customHeight="1" spans="1:12">
      <c r="A302" s="335" t="s">
        <v>606</v>
      </c>
      <c r="B302" s="328" t="s">
        <v>607</v>
      </c>
      <c r="C302" s="336"/>
      <c r="D302" s="337">
        <v>3000</v>
      </c>
      <c r="E302" s="337">
        <v>828</v>
      </c>
      <c r="F302" s="337">
        <v>0</v>
      </c>
      <c r="G302" s="337">
        <v>0</v>
      </c>
      <c r="H302" s="337">
        <v>373</v>
      </c>
      <c r="I302" s="337">
        <v>455</v>
      </c>
      <c r="J302" s="337">
        <v>0</v>
      </c>
      <c r="K302" s="337">
        <v>0</v>
      </c>
      <c r="L302" s="337">
        <v>3828</v>
      </c>
    </row>
    <row r="303" ht="26.25" hidden="1" customHeight="1" spans="1:12">
      <c r="A303" s="338" t="s">
        <v>608</v>
      </c>
      <c r="B303" s="332" t="s">
        <v>609</v>
      </c>
      <c r="C303" s="339">
        <f>SUM(C304:C307)</f>
        <v>0</v>
      </c>
      <c r="D303" s="340">
        <f>SUM(D304:D307)</f>
        <v>3167.3064</v>
      </c>
      <c r="E303" s="340">
        <v>167.05</v>
      </c>
      <c r="F303" s="340">
        <v>0</v>
      </c>
      <c r="G303" s="340">
        <v>0</v>
      </c>
      <c r="H303" s="340">
        <v>-114</v>
      </c>
      <c r="I303" s="340">
        <v>472.6</v>
      </c>
      <c r="J303" s="340">
        <v>-191.55</v>
      </c>
      <c r="K303" s="340">
        <v>0</v>
      </c>
      <c r="L303" s="340">
        <v>3334.3564</v>
      </c>
    </row>
    <row r="304" ht="26.25" hidden="1" customHeight="1" spans="1:12">
      <c r="A304" s="335" t="s">
        <v>610</v>
      </c>
      <c r="B304" s="328" t="s">
        <v>611</v>
      </c>
      <c r="C304" s="336"/>
      <c r="D304" s="337">
        <v>465</v>
      </c>
      <c r="E304" s="337">
        <v>-279</v>
      </c>
      <c r="F304" s="337">
        <v>0</v>
      </c>
      <c r="G304" s="337">
        <v>0</v>
      </c>
      <c r="H304" s="337">
        <v>-114</v>
      </c>
      <c r="I304" s="337">
        <v>-165</v>
      </c>
      <c r="J304" s="337">
        <v>0</v>
      </c>
      <c r="K304" s="337">
        <v>0</v>
      </c>
      <c r="L304" s="337">
        <v>186</v>
      </c>
    </row>
    <row r="305" ht="26.25" hidden="1" customHeight="1" spans="1:12">
      <c r="A305" s="335" t="s">
        <v>612</v>
      </c>
      <c r="B305" s="328" t="s">
        <v>613</v>
      </c>
      <c r="C305" s="336"/>
      <c r="D305" s="337">
        <v>2699.3064</v>
      </c>
      <c r="E305" s="337">
        <v>449.05</v>
      </c>
      <c r="F305" s="337">
        <v>0</v>
      </c>
      <c r="G305" s="337">
        <v>0</v>
      </c>
      <c r="H305" s="337">
        <v>0</v>
      </c>
      <c r="I305" s="337">
        <v>640.6</v>
      </c>
      <c r="J305" s="337">
        <v>-191.55</v>
      </c>
      <c r="K305" s="337">
        <v>0</v>
      </c>
      <c r="L305" s="337">
        <v>3148.3564</v>
      </c>
    </row>
    <row r="306" ht="26.25" hidden="1" customHeight="1" spans="1:12">
      <c r="A306" s="335" t="s">
        <v>614</v>
      </c>
      <c r="B306" s="328" t="s">
        <v>615</v>
      </c>
      <c r="C306" s="336"/>
      <c r="D306" s="337">
        <v>0</v>
      </c>
      <c r="E306" s="337">
        <v>0</v>
      </c>
      <c r="F306" s="337">
        <v>0</v>
      </c>
      <c r="G306" s="337">
        <v>0</v>
      </c>
      <c r="H306" s="337">
        <v>0</v>
      </c>
      <c r="I306" s="337">
        <v>0</v>
      </c>
      <c r="J306" s="337">
        <v>0</v>
      </c>
      <c r="K306" s="337">
        <v>0</v>
      </c>
      <c r="L306" s="337">
        <v>0</v>
      </c>
    </row>
    <row r="307" ht="26.25" hidden="1" customHeight="1" spans="1:12">
      <c r="A307" s="335" t="s">
        <v>616</v>
      </c>
      <c r="B307" s="328" t="s">
        <v>617</v>
      </c>
      <c r="C307" s="336"/>
      <c r="D307" s="337">
        <v>3</v>
      </c>
      <c r="E307" s="337">
        <v>-3</v>
      </c>
      <c r="F307" s="337">
        <v>0</v>
      </c>
      <c r="G307" s="337">
        <v>0</v>
      </c>
      <c r="H307" s="337">
        <v>0</v>
      </c>
      <c r="I307" s="337">
        <v>-3</v>
      </c>
      <c r="J307" s="337">
        <v>0</v>
      </c>
      <c r="K307" s="337">
        <v>0</v>
      </c>
      <c r="L307" s="337">
        <v>0</v>
      </c>
    </row>
    <row r="308" ht="26.25" hidden="1" customHeight="1" spans="1:12">
      <c r="A308" s="338" t="s">
        <v>618</v>
      </c>
      <c r="B308" s="332" t="s">
        <v>619</v>
      </c>
      <c r="C308" s="339">
        <f>SUM(C309)</f>
        <v>0</v>
      </c>
      <c r="D308" s="340">
        <f>SUM(D309)</f>
        <v>13</v>
      </c>
      <c r="E308" s="340">
        <v>25.04</v>
      </c>
      <c r="F308" s="340">
        <v>19.04</v>
      </c>
      <c r="G308" s="340">
        <v>0</v>
      </c>
      <c r="H308" s="340">
        <v>0</v>
      </c>
      <c r="I308" s="340">
        <v>6</v>
      </c>
      <c r="J308" s="340">
        <v>0</v>
      </c>
      <c r="K308" s="340">
        <v>0</v>
      </c>
      <c r="L308" s="340">
        <v>38.04</v>
      </c>
    </row>
    <row r="309" ht="26.25" hidden="1" customHeight="1" spans="1:12">
      <c r="A309" s="335" t="s">
        <v>620</v>
      </c>
      <c r="B309" s="328" t="s">
        <v>621</v>
      </c>
      <c r="C309" s="336"/>
      <c r="D309" s="337">
        <v>13</v>
      </c>
      <c r="E309" s="337">
        <v>25.04</v>
      </c>
      <c r="F309" s="337">
        <v>19.04</v>
      </c>
      <c r="G309" s="337">
        <v>0</v>
      </c>
      <c r="H309" s="337">
        <v>0</v>
      </c>
      <c r="I309" s="337">
        <v>6</v>
      </c>
      <c r="J309" s="337">
        <v>0</v>
      </c>
      <c r="K309" s="337">
        <v>0</v>
      </c>
      <c r="L309" s="337">
        <v>38.04</v>
      </c>
    </row>
    <row r="310" ht="26.25" hidden="1" customHeight="1" spans="1:12">
      <c r="A310" s="342">
        <v>21399</v>
      </c>
      <c r="B310" s="332" t="s">
        <v>622</v>
      </c>
      <c r="C310" s="339">
        <f>SUM(C311:C312)</f>
        <v>0</v>
      </c>
      <c r="D310" s="340">
        <f>SUM(D311:D312)</f>
        <v>0</v>
      </c>
      <c r="E310" s="340">
        <v>239</v>
      </c>
      <c r="F310" s="340">
        <v>99</v>
      </c>
      <c r="G310" s="340">
        <v>0</v>
      </c>
      <c r="H310" s="340">
        <v>0</v>
      </c>
      <c r="I310" s="340">
        <v>140</v>
      </c>
      <c r="J310" s="340">
        <v>0</v>
      </c>
      <c r="K310" s="340">
        <v>0</v>
      </c>
      <c r="L310" s="340">
        <v>239</v>
      </c>
    </row>
    <row r="311" ht="26.25" hidden="1" customHeight="1" spans="1:12">
      <c r="A311" s="335">
        <v>2139901</v>
      </c>
      <c r="B311" s="328" t="s">
        <v>623</v>
      </c>
      <c r="C311" s="336"/>
      <c r="D311" s="337"/>
      <c r="E311" s="337">
        <v>70</v>
      </c>
      <c r="F311" s="337">
        <v>70</v>
      </c>
      <c r="G311" s="337">
        <v>0</v>
      </c>
      <c r="H311" s="337">
        <v>0</v>
      </c>
      <c r="I311" s="337">
        <v>0</v>
      </c>
      <c r="J311" s="337">
        <v>0</v>
      </c>
      <c r="K311" s="337">
        <v>0</v>
      </c>
      <c r="L311" s="337">
        <v>70</v>
      </c>
    </row>
    <row r="312" ht="26.25" hidden="1" customHeight="1" spans="1:12">
      <c r="A312" s="335">
        <v>2139999</v>
      </c>
      <c r="B312" s="328" t="s">
        <v>624</v>
      </c>
      <c r="C312" s="336"/>
      <c r="D312" s="337"/>
      <c r="E312" s="337">
        <v>169</v>
      </c>
      <c r="F312" s="337">
        <v>29</v>
      </c>
      <c r="G312" s="337">
        <v>0</v>
      </c>
      <c r="H312" s="337">
        <v>0</v>
      </c>
      <c r="I312" s="337">
        <v>140</v>
      </c>
      <c r="J312" s="337">
        <v>0</v>
      </c>
      <c r="K312" s="337">
        <v>0</v>
      </c>
      <c r="L312" s="337">
        <v>169</v>
      </c>
    </row>
    <row r="313" ht="26.25" customHeight="1" spans="1:12">
      <c r="A313" s="327" t="s">
        <v>625</v>
      </c>
      <c r="B313" s="328" t="s">
        <v>626</v>
      </c>
      <c r="C313" s="329">
        <v>236</v>
      </c>
      <c r="D313" s="330">
        <f>D314+D316</f>
        <v>9</v>
      </c>
      <c r="E313" s="330">
        <v>8076</v>
      </c>
      <c r="F313" s="330">
        <v>8076</v>
      </c>
      <c r="G313" s="330">
        <v>0</v>
      </c>
      <c r="H313" s="330">
        <v>0</v>
      </c>
      <c r="I313" s="330">
        <v>0</v>
      </c>
      <c r="J313" s="330">
        <v>0</v>
      </c>
      <c r="K313" s="330">
        <v>0</v>
      </c>
      <c r="L313" s="330">
        <v>8085</v>
      </c>
    </row>
    <row r="314" ht="26.25" hidden="1" customHeight="1" spans="1:12">
      <c r="A314" s="338" t="s">
        <v>627</v>
      </c>
      <c r="B314" s="332" t="s">
        <v>628</v>
      </c>
      <c r="C314" s="333">
        <f>SUM(C315)</f>
        <v>0</v>
      </c>
      <c r="D314" s="334">
        <f>SUM(D315)</f>
        <v>0</v>
      </c>
      <c r="E314" s="334">
        <v>8000</v>
      </c>
      <c r="F314" s="334">
        <v>8000</v>
      </c>
      <c r="G314" s="334">
        <v>0</v>
      </c>
      <c r="H314" s="334">
        <v>0</v>
      </c>
      <c r="I314" s="334">
        <v>0</v>
      </c>
      <c r="J314" s="334">
        <v>0</v>
      </c>
      <c r="K314" s="334">
        <v>0</v>
      </c>
      <c r="L314" s="334">
        <v>8000</v>
      </c>
    </row>
    <row r="315" ht="26.25" hidden="1" customHeight="1" spans="1:12">
      <c r="A315" s="335" t="s">
        <v>629</v>
      </c>
      <c r="B315" s="328" t="s">
        <v>630</v>
      </c>
      <c r="C315" s="336"/>
      <c r="D315" s="337">
        <v>0</v>
      </c>
      <c r="E315" s="337">
        <v>8000</v>
      </c>
      <c r="F315" s="337">
        <v>8000</v>
      </c>
      <c r="G315" s="337">
        <v>0</v>
      </c>
      <c r="H315" s="337">
        <v>0</v>
      </c>
      <c r="I315" s="337">
        <v>0</v>
      </c>
      <c r="J315" s="337">
        <v>0</v>
      </c>
      <c r="K315" s="337">
        <v>0</v>
      </c>
      <c r="L315" s="337">
        <v>8000</v>
      </c>
    </row>
    <row r="316" ht="26.25" hidden="1" customHeight="1" spans="1:12">
      <c r="A316" s="338" t="s">
        <v>631</v>
      </c>
      <c r="B316" s="332" t="s">
        <v>632</v>
      </c>
      <c r="C316" s="339">
        <f>SUM(C317:C318)</f>
        <v>0</v>
      </c>
      <c r="D316" s="340">
        <f>SUM(D317:D318)</f>
        <v>9</v>
      </c>
      <c r="E316" s="340">
        <v>76</v>
      </c>
      <c r="F316" s="340">
        <v>76</v>
      </c>
      <c r="G316" s="340">
        <v>0</v>
      </c>
      <c r="H316" s="340">
        <v>0</v>
      </c>
      <c r="I316" s="340">
        <v>0</v>
      </c>
      <c r="J316" s="340">
        <v>0</v>
      </c>
      <c r="K316" s="340">
        <v>0</v>
      </c>
      <c r="L316" s="340">
        <v>85</v>
      </c>
    </row>
    <row r="317" ht="26.25" hidden="1" customHeight="1" spans="1:12">
      <c r="A317" s="335" t="s">
        <v>633</v>
      </c>
      <c r="B317" s="328" t="s">
        <v>634</v>
      </c>
      <c r="C317" s="336"/>
      <c r="D317" s="337">
        <v>9</v>
      </c>
      <c r="E317" s="337">
        <v>0</v>
      </c>
      <c r="F317" s="337">
        <v>0</v>
      </c>
      <c r="G317" s="337">
        <v>0</v>
      </c>
      <c r="H317" s="337">
        <v>0</v>
      </c>
      <c r="I317" s="337">
        <v>0</v>
      </c>
      <c r="J317" s="337">
        <v>0</v>
      </c>
      <c r="K317" s="337">
        <v>0</v>
      </c>
      <c r="L317" s="337">
        <v>9</v>
      </c>
    </row>
    <row r="318" ht="26.25" hidden="1" customHeight="1" spans="1:12">
      <c r="A318" s="335">
        <v>2149999</v>
      </c>
      <c r="B318" s="328" t="s">
        <v>635</v>
      </c>
      <c r="C318" s="336"/>
      <c r="D318" s="337"/>
      <c r="E318" s="337">
        <v>76</v>
      </c>
      <c r="F318" s="337">
        <v>76</v>
      </c>
      <c r="G318" s="337">
        <v>0</v>
      </c>
      <c r="H318" s="337">
        <v>0</v>
      </c>
      <c r="I318" s="337">
        <v>0</v>
      </c>
      <c r="J318" s="337">
        <v>0</v>
      </c>
      <c r="K318" s="337">
        <v>0</v>
      </c>
      <c r="L318" s="337">
        <v>76</v>
      </c>
    </row>
    <row r="319" ht="26.25" customHeight="1" spans="1:12">
      <c r="A319" s="327" t="s">
        <v>636</v>
      </c>
      <c r="B319" s="328" t="s">
        <v>637</v>
      </c>
      <c r="C319" s="329">
        <v>14993</v>
      </c>
      <c r="D319" s="330">
        <f>D320+D323+D326+D328</f>
        <v>20169.6</v>
      </c>
      <c r="E319" s="330">
        <v>-4379.87</v>
      </c>
      <c r="F319" s="330">
        <v>0</v>
      </c>
      <c r="G319" s="330">
        <v>0</v>
      </c>
      <c r="H319" s="330">
        <v>0</v>
      </c>
      <c r="I319" s="330">
        <v>626.63</v>
      </c>
      <c r="J319" s="330">
        <v>-5006.5</v>
      </c>
      <c r="K319" s="330">
        <v>0</v>
      </c>
      <c r="L319" s="330">
        <v>15789.730879</v>
      </c>
    </row>
    <row r="320" ht="26.25" hidden="1" customHeight="1" spans="1:12">
      <c r="A320" s="338" t="s">
        <v>638</v>
      </c>
      <c r="B320" s="332" t="s">
        <v>639</v>
      </c>
      <c r="C320" s="333">
        <f>SUM(C321:C322)</f>
        <v>0</v>
      </c>
      <c r="D320" s="334">
        <f>SUM(D321:D322)</f>
        <v>0</v>
      </c>
      <c r="E320" s="334">
        <v>0</v>
      </c>
      <c r="F320" s="334">
        <v>0</v>
      </c>
      <c r="G320" s="334">
        <v>0</v>
      </c>
      <c r="H320" s="334">
        <v>0</v>
      </c>
      <c r="I320" s="334">
        <v>0</v>
      </c>
      <c r="J320" s="334">
        <v>0</v>
      </c>
      <c r="K320" s="334">
        <v>0</v>
      </c>
      <c r="L320" s="334">
        <v>0</v>
      </c>
    </row>
    <row r="321" ht="26.25" hidden="1" customHeight="1" spans="1:12">
      <c r="A321" s="335">
        <v>2150101</v>
      </c>
      <c r="B321" s="328" t="s">
        <v>640</v>
      </c>
      <c r="C321" s="336"/>
      <c r="D321" s="337">
        <v>0</v>
      </c>
      <c r="E321" s="337">
        <v>0</v>
      </c>
      <c r="F321" s="337">
        <v>0</v>
      </c>
      <c r="G321" s="337">
        <v>0</v>
      </c>
      <c r="H321" s="337">
        <v>0</v>
      </c>
      <c r="I321" s="337">
        <v>0</v>
      </c>
      <c r="J321" s="337">
        <v>0</v>
      </c>
      <c r="K321" s="337">
        <v>0</v>
      </c>
      <c r="L321" s="337">
        <v>0</v>
      </c>
    </row>
    <row r="322" ht="26.25" hidden="1" customHeight="1" spans="1:12">
      <c r="A322" s="335" t="s">
        <v>641</v>
      </c>
      <c r="B322" s="328" t="s">
        <v>642</v>
      </c>
      <c r="C322" s="336"/>
      <c r="D322" s="337">
        <v>0</v>
      </c>
      <c r="E322" s="337">
        <v>0</v>
      </c>
      <c r="F322" s="337">
        <v>0</v>
      </c>
      <c r="G322" s="337">
        <v>0</v>
      </c>
      <c r="H322" s="337">
        <v>0</v>
      </c>
      <c r="I322" s="337">
        <v>0</v>
      </c>
      <c r="J322" s="337">
        <v>0</v>
      </c>
      <c r="K322" s="337">
        <v>0</v>
      </c>
      <c r="L322" s="337">
        <v>0</v>
      </c>
    </row>
    <row r="323" ht="26.25" hidden="1" customHeight="1" spans="1:12">
      <c r="A323" s="342">
        <v>21502</v>
      </c>
      <c r="B323" s="332" t="s">
        <v>639</v>
      </c>
      <c r="C323" s="333">
        <f>SUM(C324:C325)</f>
        <v>0</v>
      </c>
      <c r="D323" s="334">
        <f>SUM(D324:D325)</f>
        <v>0</v>
      </c>
      <c r="E323" s="334">
        <v>450</v>
      </c>
      <c r="F323" s="334">
        <v>0</v>
      </c>
      <c r="G323" s="334">
        <v>0</v>
      </c>
      <c r="H323" s="334">
        <v>0</v>
      </c>
      <c r="I323" s="334">
        <v>450</v>
      </c>
      <c r="J323" s="334">
        <v>0</v>
      </c>
      <c r="K323" s="334">
        <v>0</v>
      </c>
      <c r="L323" s="334">
        <v>450</v>
      </c>
    </row>
    <row r="324" ht="26.25" hidden="1" customHeight="1" spans="1:12">
      <c r="A324" s="335">
        <v>2150205</v>
      </c>
      <c r="B324" s="328" t="s">
        <v>643</v>
      </c>
      <c r="C324" s="336"/>
      <c r="D324" s="337">
        <v>0</v>
      </c>
      <c r="E324" s="337">
        <v>200</v>
      </c>
      <c r="F324" s="337">
        <v>0</v>
      </c>
      <c r="G324" s="337">
        <v>0</v>
      </c>
      <c r="H324" s="337">
        <v>0</v>
      </c>
      <c r="I324" s="337">
        <v>200</v>
      </c>
      <c r="J324" s="337">
        <v>0</v>
      </c>
      <c r="K324" s="337">
        <v>0</v>
      </c>
      <c r="L324" s="337">
        <v>200</v>
      </c>
    </row>
    <row r="325" ht="26.25" hidden="1" customHeight="1" spans="1:12">
      <c r="A325" s="335">
        <v>2150207</v>
      </c>
      <c r="B325" s="328" t="s">
        <v>644</v>
      </c>
      <c r="C325" s="336"/>
      <c r="D325" s="337">
        <v>0</v>
      </c>
      <c r="E325" s="337">
        <v>250</v>
      </c>
      <c r="F325" s="337">
        <v>0</v>
      </c>
      <c r="G325" s="337">
        <v>0</v>
      </c>
      <c r="H325" s="337">
        <v>0</v>
      </c>
      <c r="I325" s="337">
        <v>250</v>
      </c>
      <c r="J325" s="337">
        <v>0</v>
      </c>
      <c r="K325" s="337">
        <v>0</v>
      </c>
      <c r="L325" s="337">
        <v>250</v>
      </c>
    </row>
    <row r="326" ht="26.25" hidden="1" customHeight="1" spans="1:12">
      <c r="A326" s="338" t="s">
        <v>645</v>
      </c>
      <c r="B326" s="332" t="s">
        <v>646</v>
      </c>
      <c r="C326" s="339">
        <f>SUM(C327)</f>
        <v>0</v>
      </c>
      <c r="D326" s="340">
        <f>SUM(D327)</f>
        <v>6</v>
      </c>
      <c r="E326" s="340">
        <v>0</v>
      </c>
      <c r="F326" s="340">
        <v>0</v>
      </c>
      <c r="G326" s="340">
        <v>0</v>
      </c>
      <c r="H326" s="340">
        <v>0</v>
      </c>
      <c r="I326" s="340">
        <v>0</v>
      </c>
      <c r="J326" s="340">
        <v>0</v>
      </c>
      <c r="K326" s="340">
        <v>0</v>
      </c>
      <c r="L326" s="340">
        <v>6</v>
      </c>
    </row>
    <row r="327" ht="26.25" hidden="1" customHeight="1" spans="1:12">
      <c r="A327" s="335" t="s">
        <v>647</v>
      </c>
      <c r="B327" s="328" t="s">
        <v>648</v>
      </c>
      <c r="C327" s="336"/>
      <c r="D327" s="337">
        <v>6</v>
      </c>
      <c r="E327" s="337">
        <v>0</v>
      </c>
      <c r="F327" s="337">
        <v>0</v>
      </c>
      <c r="G327" s="337">
        <v>0</v>
      </c>
      <c r="H327" s="337">
        <v>0</v>
      </c>
      <c r="I327" s="337">
        <v>0</v>
      </c>
      <c r="J327" s="337">
        <v>0</v>
      </c>
      <c r="K327" s="337">
        <v>0</v>
      </c>
      <c r="L327" s="337">
        <v>6</v>
      </c>
    </row>
    <row r="328" ht="26.25" hidden="1" customHeight="1" spans="1:12">
      <c r="A328" s="338" t="s">
        <v>649</v>
      </c>
      <c r="B328" s="332" t="s">
        <v>650</v>
      </c>
      <c r="C328" s="339">
        <f>SUM(C329:C331)</f>
        <v>0</v>
      </c>
      <c r="D328" s="340">
        <f>SUM(D329:D331)</f>
        <v>20163.6</v>
      </c>
      <c r="E328" s="340">
        <v>-4829.87</v>
      </c>
      <c r="F328" s="340">
        <v>0</v>
      </c>
      <c r="G328" s="340">
        <v>0</v>
      </c>
      <c r="H328" s="340">
        <v>0</v>
      </c>
      <c r="I328" s="340">
        <v>176.63</v>
      </c>
      <c r="J328" s="340">
        <v>-5006.5</v>
      </c>
      <c r="K328" s="340">
        <v>0</v>
      </c>
      <c r="L328" s="340">
        <v>15333.730879</v>
      </c>
    </row>
    <row r="329" ht="26.25" hidden="1" customHeight="1" spans="1:12">
      <c r="A329" s="335">
        <v>2150801</v>
      </c>
      <c r="B329" s="328" t="s">
        <v>651</v>
      </c>
      <c r="C329" s="336"/>
      <c r="D329" s="337"/>
      <c r="E329" s="337">
        <v>120.13</v>
      </c>
      <c r="F329" s="337">
        <v>0</v>
      </c>
      <c r="G329" s="337">
        <v>0</v>
      </c>
      <c r="H329" s="337">
        <v>0</v>
      </c>
      <c r="I329" s="345">
        <v>126.63</v>
      </c>
      <c r="J329" s="337">
        <v>-6.5</v>
      </c>
      <c r="K329" s="337">
        <v>0</v>
      </c>
      <c r="L329" s="337">
        <v>120.130879</v>
      </c>
    </row>
    <row r="330" ht="26.25" hidden="1" customHeight="1" spans="1:12">
      <c r="A330" s="335" t="s">
        <v>652</v>
      </c>
      <c r="B330" s="328" t="s">
        <v>653</v>
      </c>
      <c r="C330" s="336"/>
      <c r="D330" s="337">
        <v>59.6</v>
      </c>
      <c r="E330" s="337">
        <v>0</v>
      </c>
      <c r="F330" s="337">
        <v>0</v>
      </c>
      <c r="G330" s="337">
        <v>0</v>
      </c>
      <c r="H330" s="337">
        <v>0</v>
      </c>
      <c r="I330" s="337">
        <v>0</v>
      </c>
      <c r="J330" s="337">
        <v>0</v>
      </c>
      <c r="K330" s="337">
        <v>0</v>
      </c>
      <c r="L330" s="337">
        <v>59.6</v>
      </c>
    </row>
    <row r="331" ht="26.25" hidden="1" customHeight="1" spans="1:12">
      <c r="A331" s="335" t="s">
        <v>654</v>
      </c>
      <c r="B331" s="328" t="s">
        <v>655</v>
      </c>
      <c r="C331" s="336"/>
      <c r="D331" s="337">
        <v>20104</v>
      </c>
      <c r="E331" s="337">
        <v>-4950</v>
      </c>
      <c r="F331" s="337">
        <v>0</v>
      </c>
      <c r="G331" s="337">
        <v>0</v>
      </c>
      <c r="H331" s="337">
        <v>0</v>
      </c>
      <c r="I331" s="337">
        <v>50</v>
      </c>
      <c r="J331" s="337">
        <v>-5000</v>
      </c>
      <c r="K331" s="337">
        <v>0</v>
      </c>
      <c r="L331" s="337">
        <v>15154</v>
      </c>
    </row>
    <row r="332" ht="26.25" customHeight="1" spans="1:12">
      <c r="A332" s="327" t="s">
        <v>656</v>
      </c>
      <c r="B332" s="328" t="s">
        <v>657</v>
      </c>
      <c r="C332" s="329">
        <v>134</v>
      </c>
      <c r="D332" s="330">
        <f>D333+D335</f>
        <v>0</v>
      </c>
      <c r="E332" s="330">
        <v>755.5</v>
      </c>
      <c r="F332" s="330">
        <v>555.5</v>
      </c>
      <c r="G332" s="330">
        <v>0</v>
      </c>
      <c r="H332" s="330">
        <v>0</v>
      </c>
      <c r="I332" s="330">
        <v>200</v>
      </c>
      <c r="J332" s="330">
        <v>0</v>
      </c>
      <c r="K332" s="330">
        <v>0</v>
      </c>
      <c r="L332" s="330">
        <v>755.5</v>
      </c>
    </row>
    <row r="333" ht="26.25" hidden="1" customHeight="1" spans="1:12">
      <c r="A333" s="338" t="s">
        <v>658</v>
      </c>
      <c r="B333" s="332" t="s">
        <v>659</v>
      </c>
      <c r="C333" s="333">
        <f>SUM(C334)</f>
        <v>0</v>
      </c>
      <c r="D333" s="334">
        <f>SUM(D334)</f>
        <v>0</v>
      </c>
      <c r="E333" s="334">
        <v>130.5</v>
      </c>
      <c r="F333" s="334">
        <v>130.5</v>
      </c>
      <c r="G333" s="334">
        <v>0</v>
      </c>
      <c r="H333" s="334">
        <v>0</v>
      </c>
      <c r="I333" s="334">
        <v>0</v>
      </c>
      <c r="J333" s="334">
        <v>0</v>
      </c>
      <c r="K333" s="334">
        <v>0</v>
      </c>
      <c r="L333" s="334">
        <v>130.5</v>
      </c>
    </row>
    <row r="334" ht="26.25" hidden="1" customHeight="1" spans="1:12">
      <c r="A334" s="335" t="s">
        <v>660</v>
      </c>
      <c r="B334" s="328" t="s">
        <v>661</v>
      </c>
      <c r="C334" s="336"/>
      <c r="D334" s="337">
        <v>0</v>
      </c>
      <c r="E334" s="337">
        <v>130.5</v>
      </c>
      <c r="F334" s="337">
        <v>130.5</v>
      </c>
      <c r="G334" s="337">
        <v>0</v>
      </c>
      <c r="H334" s="337">
        <v>0</v>
      </c>
      <c r="I334" s="337">
        <v>0</v>
      </c>
      <c r="J334" s="337">
        <v>0</v>
      </c>
      <c r="K334" s="337">
        <v>0</v>
      </c>
      <c r="L334" s="337">
        <v>130.5</v>
      </c>
    </row>
    <row r="335" ht="26.25" hidden="1" customHeight="1" spans="1:12">
      <c r="A335" s="338" t="s">
        <v>662</v>
      </c>
      <c r="B335" s="332" t="s">
        <v>663</v>
      </c>
      <c r="C335" s="333">
        <f>SUM(C336:C337)</f>
        <v>0</v>
      </c>
      <c r="D335" s="334">
        <f>SUM(D336:D337)</f>
        <v>0</v>
      </c>
      <c r="E335" s="334">
        <v>625</v>
      </c>
      <c r="F335" s="334">
        <v>425</v>
      </c>
      <c r="G335" s="334">
        <v>0</v>
      </c>
      <c r="H335" s="334">
        <v>0</v>
      </c>
      <c r="I335" s="334">
        <v>200</v>
      </c>
      <c r="J335" s="334">
        <v>0</v>
      </c>
      <c r="K335" s="334">
        <v>0</v>
      </c>
      <c r="L335" s="334">
        <v>625</v>
      </c>
    </row>
    <row r="336" ht="26.25" hidden="1" customHeight="1" spans="1:12">
      <c r="A336" s="335">
        <v>2169901</v>
      </c>
      <c r="B336" s="328" t="s">
        <v>664</v>
      </c>
      <c r="C336" s="336"/>
      <c r="D336" s="337">
        <v>0</v>
      </c>
      <c r="E336" s="337">
        <v>200</v>
      </c>
      <c r="F336" s="337">
        <v>0</v>
      </c>
      <c r="G336" s="337">
        <v>0</v>
      </c>
      <c r="H336" s="337">
        <v>0</v>
      </c>
      <c r="I336" s="337">
        <v>200</v>
      </c>
      <c r="J336" s="337">
        <v>0</v>
      </c>
      <c r="K336" s="337">
        <v>0</v>
      </c>
      <c r="L336" s="337">
        <v>200</v>
      </c>
    </row>
    <row r="337" ht="26.25" hidden="1" customHeight="1" spans="1:12">
      <c r="A337" s="335" t="s">
        <v>665</v>
      </c>
      <c r="B337" s="328" t="s">
        <v>666</v>
      </c>
      <c r="C337" s="336"/>
      <c r="D337" s="337">
        <v>0</v>
      </c>
      <c r="E337" s="337">
        <v>425</v>
      </c>
      <c r="F337" s="337">
        <v>425</v>
      </c>
      <c r="G337" s="337">
        <v>0</v>
      </c>
      <c r="H337" s="337">
        <v>0</v>
      </c>
      <c r="I337" s="337">
        <v>0</v>
      </c>
      <c r="J337" s="337">
        <v>0</v>
      </c>
      <c r="K337" s="337">
        <v>0</v>
      </c>
      <c r="L337" s="337">
        <v>425</v>
      </c>
    </row>
    <row r="338" ht="26.25" customHeight="1" spans="1:12">
      <c r="A338" s="327">
        <v>217</v>
      </c>
      <c r="B338" s="328" t="s">
        <v>667</v>
      </c>
      <c r="C338" s="329">
        <f>C339</f>
        <v>0</v>
      </c>
      <c r="D338" s="330">
        <f>D339</f>
        <v>0</v>
      </c>
      <c r="E338" s="330">
        <v>37.971</v>
      </c>
      <c r="F338" s="330">
        <v>0</v>
      </c>
      <c r="G338" s="330">
        <v>0</v>
      </c>
      <c r="H338" s="330">
        <v>0</v>
      </c>
      <c r="I338" s="330">
        <v>37.971</v>
      </c>
      <c r="J338" s="330">
        <v>0</v>
      </c>
      <c r="K338" s="330">
        <v>0</v>
      </c>
      <c r="L338" s="330">
        <v>37.971</v>
      </c>
    </row>
    <row r="339" ht="26.25" hidden="1" customHeight="1" spans="1:12">
      <c r="A339" s="342">
        <v>21799</v>
      </c>
      <c r="B339" s="332" t="s">
        <v>668</v>
      </c>
      <c r="C339" s="333">
        <f>SUM(C340)</f>
        <v>0</v>
      </c>
      <c r="D339" s="334">
        <f>SUM(D340)</f>
        <v>0</v>
      </c>
      <c r="E339" s="334">
        <v>37.971</v>
      </c>
      <c r="F339" s="334">
        <v>0</v>
      </c>
      <c r="G339" s="334">
        <v>0</v>
      </c>
      <c r="H339" s="334">
        <v>0</v>
      </c>
      <c r="I339" s="334">
        <v>37.971</v>
      </c>
      <c r="J339" s="334">
        <v>0</v>
      </c>
      <c r="K339" s="334">
        <v>0</v>
      </c>
      <c r="L339" s="334">
        <v>37.971</v>
      </c>
    </row>
    <row r="340" ht="26.25" hidden="1" customHeight="1" spans="1:12">
      <c r="A340" s="335">
        <v>2179902</v>
      </c>
      <c r="B340" s="328" t="s">
        <v>669</v>
      </c>
      <c r="C340" s="336"/>
      <c r="D340" s="337"/>
      <c r="E340" s="337">
        <v>37.971</v>
      </c>
      <c r="F340" s="337">
        <v>0</v>
      </c>
      <c r="G340" s="337">
        <v>0</v>
      </c>
      <c r="H340" s="337">
        <v>0</v>
      </c>
      <c r="I340" s="337">
        <v>37.971</v>
      </c>
      <c r="J340" s="337">
        <v>0</v>
      </c>
      <c r="K340" s="337">
        <v>0</v>
      </c>
      <c r="L340" s="337">
        <v>37.971</v>
      </c>
    </row>
    <row r="341" ht="26.25" customHeight="1" spans="1:12">
      <c r="A341" s="327" t="s">
        <v>670</v>
      </c>
      <c r="B341" s="328" t="s">
        <v>671</v>
      </c>
      <c r="C341" s="329">
        <v>4880</v>
      </c>
      <c r="D341" s="330">
        <f>D342</f>
        <v>1860.626661</v>
      </c>
      <c r="E341" s="330">
        <v>6921.07</v>
      </c>
      <c r="F341" s="330">
        <v>0</v>
      </c>
      <c r="G341" s="330">
        <v>0</v>
      </c>
      <c r="H341" s="330">
        <v>0</v>
      </c>
      <c r="I341" s="330">
        <v>7197.44</v>
      </c>
      <c r="J341" s="330">
        <v>-276.37</v>
      </c>
      <c r="K341" s="330">
        <v>0</v>
      </c>
      <c r="L341" s="330">
        <v>8781.696661</v>
      </c>
    </row>
    <row r="342" ht="26.25" hidden="1" customHeight="1" spans="1:12">
      <c r="A342" s="338" t="s">
        <v>672</v>
      </c>
      <c r="B342" s="332" t="s">
        <v>673</v>
      </c>
      <c r="C342" s="333">
        <f>SUM(C343:C346)</f>
        <v>0</v>
      </c>
      <c r="D342" s="334">
        <f>SUM(D343:D346)</f>
        <v>1860.626661</v>
      </c>
      <c r="E342" s="334">
        <v>6921.07</v>
      </c>
      <c r="F342" s="334">
        <v>0</v>
      </c>
      <c r="G342" s="334">
        <v>0</v>
      </c>
      <c r="H342" s="334">
        <v>0</v>
      </c>
      <c r="I342" s="334">
        <v>7197.44</v>
      </c>
      <c r="J342" s="334">
        <v>-276.37</v>
      </c>
      <c r="K342" s="334">
        <v>0</v>
      </c>
      <c r="L342" s="334">
        <v>8781.696661</v>
      </c>
    </row>
    <row r="343" ht="26.25" hidden="1" customHeight="1" spans="1:12">
      <c r="A343" s="335" t="s">
        <v>674</v>
      </c>
      <c r="B343" s="328" t="s">
        <v>675</v>
      </c>
      <c r="C343" s="336"/>
      <c r="D343" s="337">
        <v>1221.846661</v>
      </c>
      <c r="E343" s="337">
        <v>0</v>
      </c>
      <c r="F343" s="337">
        <v>0</v>
      </c>
      <c r="G343" s="337">
        <v>0</v>
      </c>
      <c r="H343" s="337">
        <v>0</v>
      </c>
      <c r="I343" s="337">
        <v>59.79</v>
      </c>
      <c r="J343" s="337">
        <v>-59.79</v>
      </c>
      <c r="K343" s="337">
        <v>0</v>
      </c>
      <c r="L343" s="337">
        <v>1221.846661</v>
      </c>
    </row>
    <row r="344" ht="26.25" hidden="1" customHeight="1" spans="1:12">
      <c r="A344" s="335" t="s">
        <v>676</v>
      </c>
      <c r="B344" s="328" t="s">
        <v>677</v>
      </c>
      <c r="C344" s="336"/>
      <c r="D344" s="337">
        <v>8</v>
      </c>
      <c r="E344" s="337">
        <v>-0.8</v>
      </c>
      <c r="F344" s="337">
        <v>0</v>
      </c>
      <c r="G344" s="337">
        <v>0</v>
      </c>
      <c r="H344" s="337">
        <v>0</v>
      </c>
      <c r="I344" s="337">
        <v>0</v>
      </c>
      <c r="J344" s="337">
        <v>-0.8</v>
      </c>
      <c r="K344" s="337">
        <v>0</v>
      </c>
      <c r="L344" s="337">
        <v>7.2</v>
      </c>
    </row>
    <row r="345" ht="26.25" hidden="1" customHeight="1" spans="1:12">
      <c r="A345" s="335" t="s">
        <v>678</v>
      </c>
      <c r="B345" s="328" t="s">
        <v>679</v>
      </c>
      <c r="C345" s="336"/>
      <c r="D345" s="337">
        <v>630.78</v>
      </c>
      <c r="E345" s="337">
        <v>6917.27</v>
      </c>
      <c r="F345" s="337">
        <v>0</v>
      </c>
      <c r="G345" s="337">
        <v>0</v>
      </c>
      <c r="H345" s="337">
        <v>0</v>
      </c>
      <c r="I345" s="337">
        <v>7133.05</v>
      </c>
      <c r="J345" s="337">
        <v>-215.78</v>
      </c>
      <c r="K345" s="337">
        <v>0</v>
      </c>
      <c r="L345" s="337">
        <v>7548.05</v>
      </c>
    </row>
    <row r="346" ht="26.25" hidden="1" customHeight="1" spans="1:12">
      <c r="A346" s="335">
        <v>2200199</v>
      </c>
      <c r="B346" s="328" t="s">
        <v>680</v>
      </c>
      <c r="C346" s="336"/>
      <c r="D346" s="337"/>
      <c r="E346" s="337">
        <v>4.6</v>
      </c>
      <c r="F346" s="337">
        <v>0</v>
      </c>
      <c r="G346" s="337">
        <v>0</v>
      </c>
      <c r="H346" s="337">
        <v>0</v>
      </c>
      <c r="I346" s="337">
        <v>4.6</v>
      </c>
      <c r="J346" s="337">
        <v>0</v>
      </c>
      <c r="K346" s="337">
        <v>0</v>
      </c>
      <c r="L346" s="337">
        <v>4.6</v>
      </c>
    </row>
    <row r="347" ht="26.25" customHeight="1" spans="1:12">
      <c r="A347" s="327" t="s">
        <v>681</v>
      </c>
      <c r="B347" s="328" t="s">
        <v>682</v>
      </c>
      <c r="C347" s="329">
        <v>3491</v>
      </c>
      <c r="D347" s="330">
        <f>D348</f>
        <v>0</v>
      </c>
      <c r="E347" s="330">
        <v>6971</v>
      </c>
      <c r="F347" s="330">
        <v>0</v>
      </c>
      <c r="G347" s="330">
        <v>0</v>
      </c>
      <c r="H347" s="330">
        <v>0</v>
      </c>
      <c r="I347" s="330">
        <v>6971</v>
      </c>
      <c r="J347" s="330">
        <v>0</v>
      </c>
      <c r="K347" s="330">
        <v>0</v>
      </c>
      <c r="L347" s="330">
        <v>6971</v>
      </c>
    </row>
    <row r="348" ht="26.25" hidden="1" customHeight="1" spans="1:12">
      <c r="A348" s="338" t="s">
        <v>683</v>
      </c>
      <c r="B348" s="332" t="s">
        <v>684</v>
      </c>
      <c r="C348" s="333">
        <f>SUM(C349:C350)</f>
        <v>0</v>
      </c>
      <c r="D348" s="334">
        <f>SUM(D349:D350)</f>
        <v>0</v>
      </c>
      <c r="E348" s="334">
        <v>6971</v>
      </c>
      <c r="F348" s="334">
        <v>0</v>
      </c>
      <c r="G348" s="334">
        <v>0</v>
      </c>
      <c r="H348" s="334">
        <v>0</v>
      </c>
      <c r="I348" s="334">
        <v>6971</v>
      </c>
      <c r="J348" s="334">
        <v>0</v>
      </c>
      <c r="K348" s="334">
        <v>0</v>
      </c>
      <c r="L348" s="334">
        <v>6971</v>
      </c>
    </row>
    <row r="349" ht="26.25" hidden="1" customHeight="1" spans="1:12">
      <c r="A349" s="335" t="s">
        <v>685</v>
      </c>
      <c r="B349" s="328" t="s">
        <v>686</v>
      </c>
      <c r="C349" s="336"/>
      <c r="D349" s="337">
        <v>0</v>
      </c>
      <c r="E349" s="337">
        <v>6948</v>
      </c>
      <c r="F349" s="337">
        <v>0</v>
      </c>
      <c r="G349" s="337">
        <v>0</v>
      </c>
      <c r="H349" s="337">
        <v>0</v>
      </c>
      <c r="I349" s="337">
        <v>6948</v>
      </c>
      <c r="J349" s="337">
        <v>0</v>
      </c>
      <c r="K349" s="337">
        <v>0</v>
      </c>
      <c r="L349" s="337">
        <v>6948</v>
      </c>
    </row>
    <row r="350" ht="26.25" hidden="1" customHeight="1" spans="1:12">
      <c r="A350" s="335">
        <v>2210105</v>
      </c>
      <c r="B350" s="328" t="s">
        <v>687</v>
      </c>
      <c r="C350" s="336"/>
      <c r="D350" s="337">
        <v>0</v>
      </c>
      <c r="E350" s="337">
        <v>23</v>
      </c>
      <c r="F350" s="337">
        <v>0</v>
      </c>
      <c r="G350" s="337">
        <v>0</v>
      </c>
      <c r="H350" s="337">
        <v>0</v>
      </c>
      <c r="I350" s="337">
        <v>23</v>
      </c>
      <c r="J350" s="337">
        <v>0</v>
      </c>
      <c r="K350" s="337">
        <v>0</v>
      </c>
      <c r="L350" s="337">
        <v>23</v>
      </c>
    </row>
    <row r="351" ht="26.25" customHeight="1" spans="1:12">
      <c r="A351" s="327" t="s">
        <v>688</v>
      </c>
      <c r="B351" s="328" t="s">
        <v>689</v>
      </c>
      <c r="C351" s="329">
        <v>1352</v>
      </c>
      <c r="D351" s="330">
        <f>D352+D360+D362+D364+D367</f>
        <v>1594.153062</v>
      </c>
      <c r="E351" s="330">
        <v>211.49</v>
      </c>
      <c r="F351" s="330">
        <v>160</v>
      </c>
      <c r="G351" s="330">
        <v>0</v>
      </c>
      <c r="H351" s="330">
        <v>40</v>
      </c>
      <c r="I351" s="330">
        <v>25.82</v>
      </c>
      <c r="J351" s="330">
        <v>-14.33</v>
      </c>
      <c r="K351" s="330">
        <v>0</v>
      </c>
      <c r="L351" s="330">
        <v>1805.643062</v>
      </c>
    </row>
    <row r="352" ht="26.25" hidden="1" customHeight="1" spans="1:12">
      <c r="A352" s="338" t="s">
        <v>690</v>
      </c>
      <c r="B352" s="332" t="s">
        <v>691</v>
      </c>
      <c r="C352" s="333">
        <f>SUM(C353:C359)</f>
        <v>0</v>
      </c>
      <c r="D352" s="334">
        <f>SUM(D353:D359)</f>
        <v>809.153062</v>
      </c>
      <c r="E352" s="334">
        <v>41.49</v>
      </c>
      <c r="F352" s="334">
        <v>0</v>
      </c>
      <c r="G352" s="334">
        <v>0</v>
      </c>
      <c r="H352" s="334">
        <v>30</v>
      </c>
      <c r="I352" s="334">
        <v>25.82</v>
      </c>
      <c r="J352" s="334">
        <v>-14.33</v>
      </c>
      <c r="K352" s="334">
        <v>0</v>
      </c>
      <c r="L352" s="334">
        <v>850.643062</v>
      </c>
    </row>
    <row r="353" ht="26.25" hidden="1" customHeight="1" spans="1:12">
      <c r="A353" s="335" t="s">
        <v>692</v>
      </c>
      <c r="B353" s="328" t="s">
        <v>198</v>
      </c>
      <c r="C353" s="336"/>
      <c r="D353" s="337">
        <v>199.553062</v>
      </c>
      <c r="E353" s="337">
        <v>0</v>
      </c>
      <c r="F353" s="337">
        <v>0</v>
      </c>
      <c r="G353" s="337">
        <v>0</v>
      </c>
      <c r="H353" s="337">
        <v>0</v>
      </c>
      <c r="I353" s="337">
        <v>14.33</v>
      </c>
      <c r="J353" s="337">
        <v>-14.33</v>
      </c>
      <c r="K353" s="337">
        <v>0</v>
      </c>
      <c r="L353" s="337">
        <v>199.553062</v>
      </c>
    </row>
    <row r="354" ht="26.25" hidden="1" customHeight="1" spans="1:12">
      <c r="A354" s="335" t="s">
        <v>693</v>
      </c>
      <c r="B354" s="328" t="s">
        <v>194</v>
      </c>
      <c r="C354" s="336"/>
      <c r="D354" s="337">
        <v>15.6</v>
      </c>
      <c r="E354" s="337">
        <v>11.49</v>
      </c>
      <c r="F354" s="337">
        <v>0</v>
      </c>
      <c r="G354" s="337">
        <v>0</v>
      </c>
      <c r="H354" s="337">
        <v>0</v>
      </c>
      <c r="I354" s="337">
        <v>11.49</v>
      </c>
      <c r="J354" s="337">
        <v>0</v>
      </c>
      <c r="K354" s="337">
        <v>0</v>
      </c>
      <c r="L354" s="337">
        <v>27.09</v>
      </c>
    </row>
    <row r="355" ht="26.25" hidden="1" customHeight="1" spans="1:12">
      <c r="A355" s="335">
        <v>2240104</v>
      </c>
      <c r="B355" s="328" t="s">
        <v>694</v>
      </c>
      <c r="C355" s="336"/>
      <c r="D355" s="337">
        <v>200</v>
      </c>
      <c r="E355" s="337">
        <v>-20</v>
      </c>
      <c r="F355" s="337">
        <v>0</v>
      </c>
      <c r="G355" s="337">
        <v>0</v>
      </c>
      <c r="H355" s="337">
        <v>-20</v>
      </c>
      <c r="I355" s="337">
        <v>0</v>
      </c>
      <c r="J355" s="337">
        <v>0</v>
      </c>
      <c r="K355" s="337">
        <v>0</v>
      </c>
      <c r="L355" s="337">
        <v>180</v>
      </c>
    </row>
    <row r="356" ht="26.25" hidden="1" customHeight="1" spans="1:12">
      <c r="A356" s="335" t="s">
        <v>695</v>
      </c>
      <c r="B356" s="328" t="s">
        <v>696</v>
      </c>
      <c r="C356" s="336"/>
      <c r="D356" s="337">
        <v>307</v>
      </c>
      <c r="E356" s="337">
        <v>0</v>
      </c>
      <c r="F356" s="337">
        <v>0</v>
      </c>
      <c r="G356" s="337">
        <v>0</v>
      </c>
      <c r="H356" s="337">
        <v>0</v>
      </c>
      <c r="I356" s="337">
        <v>0</v>
      </c>
      <c r="J356" s="337">
        <v>0</v>
      </c>
      <c r="K356" s="337">
        <v>0</v>
      </c>
      <c r="L356" s="337">
        <v>307</v>
      </c>
    </row>
    <row r="357" ht="26.25" hidden="1" customHeight="1" spans="1:12">
      <c r="A357" s="335" t="s">
        <v>697</v>
      </c>
      <c r="B357" s="328" t="s">
        <v>698</v>
      </c>
      <c r="C357" s="336"/>
      <c r="D357" s="337">
        <v>20</v>
      </c>
      <c r="E357" s="337">
        <v>0</v>
      </c>
      <c r="F357" s="337">
        <v>0</v>
      </c>
      <c r="G357" s="337">
        <v>0</v>
      </c>
      <c r="H357" s="337">
        <v>0</v>
      </c>
      <c r="I357" s="337">
        <v>0</v>
      </c>
      <c r="J357" s="337">
        <v>0</v>
      </c>
      <c r="K357" s="337">
        <v>0</v>
      </c>
      <c r="L357" s="337">
        <v>20</v>
      </c>
    </row>
    <row r="358" ht="26.25" hidden="1" customHeight="1" spans="1:12">
      <c r="A358" s="335" t="s">
        <v>699</v>
      </c>
      <c r="B358" s="328" t="s">
        <v>700</v>
      </c>
      <c r="C358" s="336"/>
      <c r="D358" s="337">
        <v>67</v>
      </c>
      <c r="E358" s="337">
        <v>0</v>
      </c>
      <c r="F358" s="337">
        <v>0</v>
      </c>
      <c r="G358" s="337">
        <v>0</v>
      </c>
      <c r="H358" s="337">
        <v>0</v>
      </c>
      <c r="I358" s="337">
        <v>0</v>
      </c>
      <c r="J358" s="337">
        <v>0</v>
      </c>
      <c r="K358" s="337">
        <v>0</v>
      </c>
      <c r="L358" s="337">
        <v>67</v>
      </c>
    </row>
    <row r="359" ht="26.25" hidden="1" customHeight="1" spans="1:12">
      <c r="A359" s="335" t="s">
        <v>701</v>
      </c>
      <c r="B359" s="328" t="s">
        <v>702</v>
      </c>
      <c r="C359" s="336"/>
      <c r="D359" s="337">
        <v>0</v>
      </c>
      <c r="E359" s="337">
        <v>50</v>
      </c>
      <c r="F359" s="337">
        <v>0</v>
      </c>
      <c r="G359" s="337">
        <v>0</v>
      </c>
      <c r="H359" s="337">
        <v>50</v>
      </c>
      <c r="I359" s="337">
        <v>0</v>
      </c>
      <c r="J359" s="337">
        <v>0</v>
      </c>
      <c r="K359" s="337">
        <v>0</v>
      </c>
      <c r="L359" s="337">
        <v>50</v>
      </c>
    </row>
    <row r="360" ht="26.25" hidden="1" customHeight="1" spans="1:12">
      <c r="A360" s="338" t="s">
        <v>703</v>
      </c>
      <c r="B360" s="332" t="s">
        <v>704</v>
      </c>
      <c r="C360" s="339">
        <f>SUM(C361)</f>
        <v>0</v>
      </c>
      <c r="D360" s="340">
        <f>SUM(D361)</f>
        <v>785</v>
      </c>
      <c r="E360" s="340">
        <v>0</v>
      </c>
      <c r="F360" s="340">
        <v>0</v>
      </c>
      <c r="G360" s="340">
        <v>0</v>
      </c>
      <c r="H360" s="340">
        <v>0</v>
      </c>
      <c r="I360" s="340">
        <v>0</v>
      </c>
      <c r="J360" s="340">
        <v>0</v>
      </c>
      <c r="K360" s="340">
        <v>0</v>
      </c>
      <c r="L360" s="340">
        <v>785</v>
      </c>
    </row>
    <row r="361" ht="26.25" hidden="1" customHeight="1" spans="1:12">
      <c r="A361" s="335" t="s">
        <v>705</v>
      </c>
      <c r="B361" s="328" t="s">
        <v>706</v>
      </c>
      <c r="C361" s="336"/>
      <c r="D361" s="337">
        <v>785</v>
      </c>
      <c r="E361" s="337">
        <v>0</v>
      </c>
      <c r="F361" s="337">
        <v>0</v>
      </c>
      <c r="G361" s="337">
        <v>0</v>
      </c>
      <c r="H361" s="337">
        <v>0</v>
      </c>
      <c r="I361" s="337">
        <v>0</v>
      </c>
      <c r="J361" s="337">
        <v>0</v>
      </c>
      <c r="K361" s="337">
        <v>0</v>
      </c>
      <c r="L361" s="337">
        <v>785</v>
      </c>
    </row>
    <row r="362" ht="26.25" hidden="1" customHeight="1" spans="1:12">
      <c r="A362" s="338" t="s">
        <v>707</v>
      </c>
      <c r="B362" s="332" t="s">
        <v>708</v>
      </c>
      <c r="C362" s="339">
        <f>SUM(C363)</f>
        <v>0</v>
      </c>
      <c r="D362" s="340">
        <f>SUM(D363)</f>
        <v>0</v>
      </c>
      <c r="E362" s="340">
        <v>0</v>
      </c>
      <c r="F362" s="340">
        <v>0</v>
      </c>
      <c r="G362" s="340">
        <v>0</v>
      </c>
      <c r="H362" s="340">
        <v>0</v>
      </c>
      <c r="I362" s="340">
        <v>0</v>
      </c>
      <c r="J362" s="340">
        <v>0</v>
      </c>
      <c r="K362" s="340">
        <v>0</v>
      </c>
      <c r="L362" s="340">
        <v>0</v>
      </c>
    </row>
    <row r="363" ht="26.25" hidden="1" customHeight="1" spans="1:12">
      <c r="A363" s="335" t="s">
        <v>709</v>
      </c>
      <c r="B363" s="328" t="s">
        <v>194</v>
      </c>
      <c r="C363" s="336"/>
      <c r="D363" s="337">
        <v>0</v>
      </c>
      <c r="E363" s="337">
        <v>0</v>
      </c>
      <c r="F363" s="337">
        <v>0</v>
      </c>
      <c r="G363" s="337">
        <v>0</v>
      </c>
      <c r="H363" s="337">
        <v>0</v>
      </c>
      <c r="I363" s="337">
        <v>0</v>
      </c>
      <c r="J363" s="337">
        <v>0</v>
      </c>
      <c r="K363" s="337">
        <v>0</v>
      </c>
      <c r="L363" s="337">
        <v>0</v>
      </c>
    </row>
    <row r="364" customFormat="1" ht="26.25" hidden="1" customHeight="1" spans="1:12">
      <c r="A364" s="338" t="s">
        <v>710</v>
      </c>
      <c r="B364" s="332" t="s">
        <v>711</v>
      </c>
      <c r="C364" s="339">
        <f>SUM(C365:C366)</f>
        <v>0</v>
      </c>
      <c r="D364" s="340">
        <f>SUM(D365:D366)</f>
        <v>0</v>
      </c>
      <c r="E364" s="340">
        <v>170</v>
      </c>
      <c r="F364" s="340">
        <v>160</v>
      </c>
      <c r="G364" s="340">
        <v>0</v>
      </c>
      <c r="H364" s="340">
        <v>10</v>
      </c>
      <c r="I364" s="340">
        <v>0</v>
      </c>
      <c r="J364" s="340">
        <v>0</v>
      </c>
      <c r="K364" s="340">
        <v>0</v>
      </c>
      <c r="L364" s="340">
        <v>170</v>
      </c>
    </row>
    <row r="365" customFormat="1" ht="26.25" hidden="1" customHeight="1" spans="1:12">
      <c r="A365" s="335" t="s">
        <v>712</v>
      </c>
      <c r="B365" s="328" t="s">
        <v>713</v>
      </c>
      <c r="C365" s="336"/>
      <c r="D365" s="337">
        <v>0</v>
      </c>
      <c r="E365" s="337">
        <v>160</v>
      </c>
      <c r="F365" s="337">
        <v>160</v>
      </c>
      <c r="G365" s="337">
        <v>0</v>
      </c>
      <c r="H365" s="337">
        <v>0</v>
      </c>
      <c r="I365" s="337">
        <v>0</v>
      </c>
      <c r="J365" s="337">
        <v>0</v>
      </c>
      <c r="K365" s="337">
        <v>0</v>
      </c>
      <c r="L365" s="337">
        <v>160</v>
      </c>
    </row>
    <row r="366" customFormat="1" ht="26.25" hidden="1" customHeight="1" spans="1:12">
      <c r="A366" s="335">
        <v>2240699</v>
      </c>
      <c r="B366" s="328" t="s">
        <v>714</v>
      </c>
      <c r="C366" s="336"/>
      <c r="D366" s="337">
        <v>0</v>
      </c>
      <c r="E366" s="337">
        <v>10</v>
      </c>
      <c r="F366" s="337">
        <v>0</v>
      </c>
      <c r="G366" s="337">
        <v>0</v>
      </c>
      <c r="H366" s="337">
        <v>10</v>
      </c>
      <c r="I366" s="337">
        <v>0</v>
      </c>
      <c r="J366" s="337">
        <v>0</v>
      </c>
      <c r="K366" s="337">
        <v>0</v>
      </c>
      <c r="L366" s="337">
        <v>10</v>
      </c>
    </row>
    <row r="367" customFormat="1" ht="26.25" hidden="1" customHeight="1" spans="1:12">
      <c r="A367" s="338" t="s">
        <v>715</v>
      </c>
      <c r="B367" s="332" t="s">
        <v>716</v>
      </c>
      <c r="C367" s="339">
        <f>SUM(C368)</f>
        <v>0</v>
      </c>
      <c r="D367" s="340">
        <f>SUM(D368)</f>
        <v>0</v>
      </c>
      <c r="E367" s="340">
        <v>0</v>
      </c>
      <c r="F367" s="340">
        <v>0</v>
      </c>
      <c r="G367" s="340">
        <v>0</v>
      </c>
      <c r="H367" s="340">
        <v>0</v>
      </c>
      <c r="I367" s="340">
        <v>0</v>
      </c>
      <c r="J367" s="340">
        <v>0</v>
      </c>
      <c r="K367" s="340">
        <v>0</v>
      </c>
      <c r="L367" s="340">
        <v>0</v>
      </c>
    </row>
    <row r="368" customFormat="1" ht="26.25" hidden="1" customHeight="1" spans="1:12">
      <c r="A368" s="335" t="s">
        <v>717</v>
      </c>
      <c r="B368" s="328" t="s">
        <v>718</v>
      </c>
      <c r="C368" s="336"/>
      <c r="D368" s="337">
        <v>0</v>
      </c>
      <c r="E368" s="337">
        <v>0</v>
      </c>
      <c r="F368" s="337">
        <v>0</v>
      </c>
      <c r="G368" s="337">
        <v>0</v>
      </c>
      <c r="H368" s="337">
        <v>0</v>
      </c>
      <c r="I368" s="337">
        <v>0</v>
      </c>
      <c r="J368" s="337">
        <v>0</v>
      </c>
      <c r="K368" s="337">
        <v>0</v>
      </c>
      <c r="L368" s="337">
        <v>0</v>
      </c>
    </row>
    <row r="369" ht="26.25" customHeight="1" spans="1:12">
      <c r="A369" s="327" t="s">
        <v>719</v>
      </c>
      <c r="B369" s="328" t="s">
        <v>720</v>
      </c>
      <c r="C369" s="336"/>
      <c r="D369" s="337">
        <v>4300</v>
      </c>
      <c r="E369" s="337">
        <v>-1231.4969</v>
      </c>
      <c r="F369" s="337">
        <v>0</v>
      </c>
      <c r="G369" s="337">
        <v>0</v>
      </c>
      <c r="H369" s="337">
        <v>-1231.4969</v>
      </c>
      <c r="I369" s="337">
        <v>0</v>
      </c>
      <c r="J369" s="337">
        <v>0</v>
      </c>
      <c r="K369" s="337">
        <v>0</v>
      </c>
      <c r="L369" s="337">
        <v>3068.5031</v>
      </c>
    </row>
    <row r="370" ht="26.25" customHeight="1" spans="1:12">
      <c r="A370" s="327" t="s">
        <v>721</v>
      </c>
      <c r="B370" s="328" t="s">
        <v>722</v>
      </c>
      <c r="C370" s="329">
        <v>3168</v>
      </c>
      <c r="D370" s="330">
        <f>D371+D373</f>
        <v>13087.4</v>
      </c>
      <c r="E370" s="330">
        <v>-10216.6</v>
      </c>
      <c r="F370" s="330">
        <v>10</v>
      </c>
      <c r="G370" s="330">
        <v>0</v>
      </c>
      <c r="H370" s="330">
        <v>0</v>
      </c>
      <c r="I370" s="330">
        <v>-6217</v>
      </c>
      <c r="J370" s="330">
        <v>-4009.6</v>
      </c>
      <c r="K370" s="330">
        <v>0</v>
      </c>
      <c r="L370" s="330">
        <v>2870.8</v>
      </c>
    </row>
    <row r="371" ht="26.25" hidden="1" customHeight="1" spans="1:12">
      <c r="A371" s="338" t="s">
        <v>723</v>
      </c>
      <c r="B371" s="332" t="s">
        <v>724</v>
      </c>
      <c r="C371" s="333">
        <f>SUM(C372)</f>
        <v>0</v>
      </c>
      <c r="D371" s="334">
        <f>SUM(D372)</f>
        <v>4000</v>
      </c>
      <c r="E371" s="334">
        <v>-4000</v>
      </c>
      <c r="F371" s="334">
        <v>0</v>
      </c>
      <c r="G371" s="334">
        <v>0</v>
      </c>
      <c r="H371" s="334">
        <v>0</v>
      </c>
      <c r="I371" s="334">
        <v>0</v>
      </c>
      <c r="J371" s="334">
        <v>-4000</v>
      </c>
      <c r="K371" s="334">
        <v>0</v>
      </c>
      <c r="L371" s="334">
        <v>0</v>
      </c>
    </row>
    <row r="372" ht="26.25" hidden="1" customHeight="1" spans="1:12">
      <c r="A372" s="335">
        <v>2290201</v>
      </c>
      <c r="B372" s="328" t="s">
        <v>725</v>
      </c>
      <c r="C372" s="336"/>
      <c r="D372" s="337">
        <v>4000</v>
      </c>
      <c r="E372" s="337">
        <v>-4000</v>
      </c>
      <c r="F372" s="337">
        <v>0</v>
      </c>
      <c r="G372" s="337">
        <v>0</v>
      </c>
      <c r="H372" s="337">
        <v>0</v>
      </c>
      <c r="I372" s="337">
        <v>0</v>
      </c>
      <c r="J372" s="337">
        <v>-4000</v>
      </c>
      <c r="K372" s="337">
        <v>0</v>
      </c>
      <c r="L372" s="337">
        <v>0</v>
      </c>
    </row>
    <row r="373" ht="26.25" hidden="1" customHeight="1" spans="1:12">
      <c r="A373" s="338" t="s">
        <v>726</v>
      </c>
      <c r="B373" s="332" t="s">
        <v>727</v>
      </c>
      <c r="C373" s="333">
        <f>SUM(C374)</f>
        <v>0</v>
      </c>
      <c r="D373" s="334">
        <f>SUM(D374)</f>
        <v>9087.4</v>
      </c>
      <c r="E373" s="334">
        <v>-6216.6</v>
      </c>
      <c r="F373" s="334">
        <v>10</v>
      </c>
      <c r="G373" s="334">
        <v>0</v>
      </c>
      <c r="H373" s="334">
        <v>0</v>
      </c>
      <c r="I373" s="334">
        <v>-6217</v>
      </c>
      <c r="J373" s="334">
        <v>-9.6</v>
      </c>
      <c r="K373" s="334">
        <v>0</v>
      </c>
      <c r="L373" s="334">
        <v>2870.8</v>
      </c>
    </row>
    <row r="374" ht="26.25" hidden="1" customHeight="1" spans="1:12">
      <c r="A374" s="335" t="s">
        <v>728</v>
      </c>
      <c r="B374" s="328" t="s">
        <v>729</v>
      </c>
      <c r="C374" s="336"/>
      <c r="D374" s="337">
        <v>9087.4</v>
      </c>
      <c r="E374" s="337">
        <v>-6216.6</v>
      </c>
      <c r="F374" s="337">
        <v>10</v>
      </c>
      <c r="G374" s="337">
        <v>0</v>
      </c>
      <c r="H374" s="337">
        <v>0</v>
      </c>
      <c r="I374" s="337">
        <v>-6217</v>
      </c>
      <c r="J374" s="337">
        <v>-9.6</v>
      </c>
      <c r="K374" s="337">
        <v>0</v>
      </c>
      <c r="L374" s="337">
        <v>2870.8</v>
      </c>
    </row>
    <row r="375" ht="26.25" customHeight="1" spans="1:12">
      <c r="A375" s="327" t="s">
        <v>730</v>
      </c>
      <c r="B375" s="328" t="s">
        <v>731</v>
      </c>
      <c r="C375" s="329">
        <v>3085</v>
      </c>
      <c r="D375" s="330">
        <f>D376</f>
        <v>3780</v>
      </c>
      <c r="E375" s="330">
        <v>-564.3225</v>
      </c>
      <c r="F375" s="330">
        <v>0</v>
      </c>
      <c r="G375" s="330">
        <v>0</v>
      </c>
      <c r="H375" s="330">
        <v>-14.3225</v>
      </c>
      <c r="I375" s="330">
        <v>0</v>
      </c>
      <c r="J375" s="330">
        <v>-550</v>
      </c>
      <c r="K375" s="330">
        <v>0</v>
      </c>
      <c r="L375" s="330">
        <v>3215.6775</v>
      </c>
    </row>
    <row r="376" ht="26.25" hidden="1" customHeight="1" spans="1:12">
      <c r="A376" s="338" t="s">
        <v>732</v>
      </c>
      <c r="B376" s="332" t="s">
        <v>733</v>
      </c>
      <c r="C376" s="333">
        <f>SUM(C377:C377)</f>
        <v>0</v>
      </c>
      <c r="D376" s="334">
        <f>SUM(D377:D377)</f>
        <v>3780</v>
      </c>
      <c r="E376" s="334">
        <v>-564.3225</v>
      </c>
      <c r="F376" s="334">
        <v>0</v>
      </c>
      <c r="G376" s="334">
        <v>0</v>
      </c>
      <c r="H376" s="334">
        <v>-14.3225</v>
      </c>
      <c r="I376" s="334">
        <v>0</v>
      </c>
      <c r="J376" s="334">
        <v>-550</v>
      </c>
      <c r="K376" s="334">
        <v>0</v>
      </c>
      <c r="L376" s="334">
        <v>3215.6775</v>
      </c>
    </row>
    <row r="377" ht="26.25" hidden="1" customHeight="1" spans="1:12">
      <c r="A377" s="335" t="s">
        <v>734</v>
      </c>
      <c r="B377" s="328" t="s">
        <v>735</v>
      </c>
      <c r="C377" s="336"/>
      <c r="D377" s="337">
        <v>3780</v>
      </c>
      <c r="E377" s="337">
        <v>-564.3225</v>
      </c>
      <c r="F377" s="337">
        <v>0</v>
      </c>
      <c r="G377" s="337">
        <v>0</v>
      </c>
      <c r="H377" s="337">
        <v>-14.3225</v>
      </c>
      <c r="I377" s="337">
        <v>0</v>
      </c>
      <c r="J377" s="337">
        <v>-550</v>
      </c>
      <c r="K377" s="337">
        <v>0</v>
      </c>
      <c r="L377" s="337">
        <v>3215.6775</v>
      </c>
    </row>
    <row r="378" ht="26.25" customHeight="1" spans="1:12">
      <c r="A378" s="335" t="s">
        <v>736</v>
      </c>
      <c r="B378" s="328" t="s">
        <v>737</v>
      </c>
      <c r="C378" s="329">
        <v>17</v>
      </c>
      <c r="D378" s="330">
        <f>SUM(D379:D379)</f>
        <v>0</v>
      </c>
      <c r="E378" s="330">
        <v>14.3225</v>
      </c>
      <c r="F378" s="330">
        <v>0</v>
      </c>
      <c r="G378" s="330">
        <v>0</v>
      </c>
      <c r="H378" s="330">
        <v>14.3225</v>
      </c>
      <c r="I378" s="330">
        <v>0</v>
      </c>
      <c r="J378" s="330">
        <v>0</v>
      </c>
      <c r="K378" s="330">
        <v>0</v>
      </c>
      <c r="L378" s="330">
        <v>14.3225</v>
      </c>
    </row>
    <row r="379" ht="26.25" hidden="1" customHeight="1" spans="1:12">
      <c r="A379" s="338" t="s">
        <v>738</v>
      </c>
      <c r="B379" s="332" t="s">
        <v>739</v>
      </c>
      <c r="C379" s="339"/>
      <c r="D379" s="340">
        <v>0</v>
      </c>
      <c r="E379" s="340">
        <v>14.3225</v>
      </c>
      <c r="F379" s="340">
        <v>0</v>
      </c>
      <c r="G379" s="340">
        <v>0</v>
      </c>
      <c r="H379" s="340">
        <v>14.3225</v>
      </c>
      <c r="I379" s="340">
        <v>0</v>
      </c>
      <c r="J379" s="340">
        <v>0</v>
      </c>
      <c r="K379" s="340">
        <v>0</v>
      </c>
      <c r="L379" s="340">
        <v>14.3225</v>
      </c>
    </row>
    <row r="380" ht="26.25" customHeight="1" spans="1:12">
      <c r="A380" s="346"/>
      <c r="B380" s="347" t="s">
        <v>1076</v>
      </c>
      <c r="C380" s="279"/>
      <c r="D380" s="348"/>
      <c r="E380" s="337">
        <v>0</v>
      </c>
      <c r="F380" s="348"/>
      <c r="G380" s="348"/>
      <c r="H380" s="348"/>
      <c r="I380" s="348"/>
      <c r="J380" s="348"/>
      <c r="K380" s="348"/>
      <c r="L380" s="348"/>
    </row>
    <row r="381" ht="26.25" customHeight="1" spans="1:12">
      <c r="A381" s="346"/>
      <c r="B381" s="347" t="s">
        <v>901</v>
      </c>
      <c r="C381" s="279">
        <v>120262</v>
      </c>
      <c r="D381" s="348"/>
      <c r="E381" s="337">
        <v>0</v>
      </c>
      <c r="F381" s="348"/>
      <c r="G381" s="348"/>
      <c r="H381" s="348"/>
      <c r="I381" s="348"/>
      <c r="J381" s="348"/>
      <c r="K381" s="348"/>
      <c r="L381" s="348">
        <v>149081.276956</v>
      </c>
    </row>
    <row r="382" ht="26.25" customHeight="1" spans="1:12">
      <c r="A382" s="346"/>
      <c r="B382" s="347" t="s">
        <v>903</v>
      </c>
      <c r="C382" s="279">
        <v>18055</v>
      </c>
      <c r="D382" s="348"/>
      <c r="E382" s="337">
        <v>0</v>
      </c>
      <c r="F382" s="348"/>
      <c r="G382" s="348"/>
      <c r="H382" s="348"/>
      <c r="I382" s="348"/>
      <c r="J382" s="348"/>
      <c r="K382" s="348"/>
      <c r="L382" s="348">
        <v>49872.789769</v>
      </c>
    </row>
    <row r="383" ht="26.25" customHeight="1" spans="1:12">
      <c r="A383" s="346"/>
      <c r="B383" s="347" t="s">
        <v>905</v>
      </c>
      <c r="C383" s="279">
        <v>2010</v>
      </c>
      <c r="D383" s="348"/>
      <c r="E383" s="337">
        <v>0</v>
      </c>
      <c r="F383" s="348"/>
      <c r="G383" s="348"/>
      <c r="H383" s="348"/>
      <c r="I383" s="348"/>
      <c r="J383" s="348"/>
      <c r="K383" s="348"/>
      <c r="L383" s="348">
        <v>3800</v>
      </c>
    </row>
  </sheetData>
  <autoFilter ref="A1:L383">
    <filterColumn colId="0">
      <filters blank="1">
        <filter val="210"/>
        <filter val="211"/>
        <filter val="212"/>
        <filter val="213"/>
        <filter val="214"/>
        <filter val="215"/>
        <filter val="216"/>
        <filter val="217"/>
        <filter val="220"/>
        <filter val="221"/>
        <filter val="224"/>
        <filter val="227"/>
        <filter val="229"/>
        <filter val="232"/>
        <filter val="233"/>
        <filter val="201"/>
        <filter val="203"/>
        <filter val="204"/>
        <filter val="205"/>
        <filter val="206"/>
        <filter val="207"/>
        <filter val="208"/>
      </filters>
    </filterColumn>
    <extLst/>
  </autoFilter>
  <mergeCells count="7">
    <mergeCell ref="A1:L1"/>
    <mergeCell ref="A3:B3"/>
    <mergeCell ref="E3:K3"/>
    <mergeCell ref="A5:B5"/>
    <mergeCell ref="C3:C4"/>
    <mergeCell ref="D3:D4"/>
    <mergeCell ref="L3:L4"/>
  </mergeCells>
  <printOptions horizontalCentered="1"/>
  <pageMargins left="0.393055555555556" right="0.393055555555556" top="0.590277777777778" bottom="0.393055555555556" header="0.393055555555556" footer="0.196527777777778"/>
  <pageSetup paperSize="9" firstPageNumber="39" fitToHeight="0" orientation="landscape" useFirstPageNumber="1" horizontalDpi="600"/>
  <headerFooter>
    <oddHeader>&amp;L&amp;"黑体"&amp;12&amp;B表六：</oddHeader>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83"/>
  <sheetViews>
    <sheetView showZeros="0" workbookViewId="0">
      <selection activeCell="O7" sqref="O7"/>
    </sheetView>
  </sheetViews>
  <sheetFormatPr defaultColWidth="16.875" defaultRowHeight="14.25"/>
  <cols>
    <col min="1" max="1" width="8.625" style="303" customWidth="1"/>
    <col min="2" max="2" width="24.625" style="304" customWidth="1"/>
    <col min="3" max="3" width="10.625" style="305" customWidth="1"/>
    <col min="4" max="4" width="10.625" style="306" customWidth="1"/>
    <col min="5" max="9" width="10.125" style="306" customWidth="1"/>
    <col min="10" max="11" width="10.125" customWidth="1"/>
    <col min="12" max="12" width="10.625" customWidth="1"/>
    <col min="13" max="13" width="4.375" customWidth="1"/>
  </cols>
  <sheetData>
    <row r="1" s="4" customFormat="1" ht="32" customHeight="1" spans="1:12">
      <c r="A1" s="307" t="s">
        <v>1077</v>
      </c>
      <c r="B1" s="307"/>
      <c r="C1" s="307"/>
      <c r="D1" s="307"/>
      <c r="E1" s="307"/>
      <c r="F1" s="307"/>
      <c r="G1" s="307"/>
      <c r="H1" s="307"/>
      <c r="I1" s="307"/>
      <c r="J1" s="307"/>
      <c r="K1" s="307"/>
      <c r="L1" s="307"/>
    </row>
    <row r="2" spans="1:12">
      <c r="A2" s="308"/>
      <c r="B2" s="309"/>
      <c r="C2" s="310"/>
      <c r="D2" s="311"/>
      <c r="E2" s="311"/>
      <c r="F2" s="311"/>
      <c r="G2" s="311"/>
      <c r="H2" s="311"/>
      <c r="I2" s="311"/>
      <c r="J2" s="311"/>
      <c r="K2" s="311"/>
      <c r="L2" s="343" t="s">
        <v>1</v>
      </c>
    </row>
    <row r="3" s="301" customFormat="1" ht="26.25" customHeight="1" spans="1:12">
      <c r="A3" s="312" t="s">
        <v>38</v>
      </c>
      <c r="B3" s="313"/>
      <c r="C3" s="314" t="s">
        <v>1067</v>
      </c>
      <c r="D3" s="315" t="s">
        <v>1068</v>
      </c>
      <c r="E3" s="316" t="s">
        <v>1069</v>
      </c>
      <c r="F3" s="317"/>
      <c r="G3" s="317"/>
      <c r="H3" s="317"/>
      <c r="I3" s="317"/>
      <c r="J3" s="344"/>
      <c r="K3" s="344"/>
      <c r="L3" s="315" t="s">
        <v>1070</v>
      </c>
    </row>
    <row r="4" s="302" customFormat="1" ht="26.25" customHeight="1" spans="1:12">
      <c r="A4" s="318" t="s">
        <v>40</v>
      </c>
      <c r="B4" s="319" t="s">
        <v>41</v>
      </c>
      <c r="C4" s="320"/>
      <c r="D4" s="321"/>
      <c r="E4" s="322" t="s">
        <v>6</v>
      </c>
      <c r="F4" s="322" t="s">
        <v>1071</v>
      </c>
      <c r="G4" s="322" t="s">
        <v>1072</v>
      </c>
      <c r="H4" s="322" t="s">
        <v>1073</v>
      </c>
      <c r="I4" s="322" t="s">
        <v>947</v>
      </c>
      <c r="J4" s="322" t="s">
        <v>948</v>
      </c>
      <c r="K4" s="322" t="s">
        <v>1074</v>
      </c>
      <c r="L4" s="321"/>
    </row>
    <row r="5" ht="26.25" customHeight="1" spans="1:12">
      <c r="A5" s="323" t="s">
        <v>6</v>
      </c>
      <c r="B5" s="324"/>
      <c r="C5" s="325">
        <f>C6+C92+C95+C112+C123+C133+C150+C214+C243+C258+C273+C313+C319+C332+C338+C341+C347+C351+C370+C375+C378+C369</f>
        <v>34755</v>
      </c>
      <c r="D5" s="326">
        <f>D6+D92+D95+D112+D123+D133+D150+D214+D243+D258+D273+D313+D319+D332+D338+D341+D347+D351+D370+D375+D378+D369</f>
        <v>28778.733694</v>
      </c>
      <c r="E5" s="326">
        <v>-4067.241931</v>
      </c>
      <c r="F5" s="326">
        <v>20.5711</v>
      </c>
      <c r="G5" s="326">
        <v>3515</v>
      </c>
      <c r="H5" s="326">
        <v>-56</v>
      </c>
      <c r="I5" s="326">
        <v>5683.1739</v>
      </c>
      <c r="J5" s="326">
        <v>-13229.986931</v>
      </c>
      <c r="K5" s="326">
        <v>0</v>
      </c>
      <c r="L5" s="326">
        <v>24711.490931</v>
      </c>
    </row>
    <row r="6" ht="26.25" customHeight="1" spans="1:12">
      <c r="A6" s="327" t="s">
        <v>42</v>
      </c>
      <c r="B6" s="328" t="s">
        <v>43</v>
      </c>
      <c r="C6" s="329">
        <v>3463</v>
      </c>
      <c r="D6" s="330">
        <f>D7+D12+D16+D21+D25+D31+D39+D41+D45+D49+D55+D57+D62+D65+D69+D73+D79+D81+D84+D86</f>
        <v>3327.535998</v>
      </c>
      <c r="E6" s="330">
        <v>994.93</v>
      </c>
      <c r="F6" s="330">
        <v>0</v>
      </c>
      <c r="G6" s="330">
        <v>0</v>
      </c>
      <c r="H6" s="330">
        <v>-50</v>
      </c>
      <c r="I6" s="330">
        <v>1382.08</v>
      </c>
      <c r="J6" s="330">
        <v>-337.15</v>
      </c>
      <c r="K6" s="330">
        <v>0</v>
      </c>
      <c r="L6" s="330">
        <v>4322.465998</v>
      </c>
    </row>
    <row r="7" ht="26.25" customHeight="1" spans="1:12">
      <c r="A7" s="331" t="s">
        <v>44</v>
      </c>
      <c r="B7" s="332" t="s">
        <v>45</v>
      </c>
      <c r="C7" s="333">
        <f>SUM(C8:C11)</f>
        <v>0</v>
      </c>
      <c r="D7" s="334">
        <f>SUM(D8:D11)</f>
        <v>847.051542</v>
      </c>
      <c r="E7" s="334">
        <v>-6</v>
      </c>
      <c r="F7" s="334">
        <v>0</v>
      </c>
      <c r="G7" s="334">
        <v>0</v>
      </c>
      <c r="H7" s="334">
        <v>0</v>
      </c>
      <c r="I7" s="334">
        <v>106.8</v>
      </c>
      <c r="J7" s="334">
        <v>-112.8</v>
      </c>
      <c r="K7" s="334">
        <v>0</v>
      </c>
      <c r="L7" s="334">
        <v>841.051542</v>
      </c>
    </row>
    <row r="8" ht="26.25" customHeight="1" spans="1:12">
      <c r="A8" s="335" t="s">
        <v>46</v>
      </c>
      <c r="B8" s="328" t="s">
        <v>47</v>
      </c>
      <c r="C8" s="336"/>
      <c r="D8" s="337">
        <v>791.351542</v>
      </c>
      <c r="E8" s="337">
        <v>0</v>
      </c>
      <c r="F8" s="337">
        <v>0</v>
      </c>
      <c r="G8" s="337">
        <v>0</v>
      </c>
      <c r="H8" s="337">
        <v>0</v>
      </c>
      <c r="I8" s="337">
        <v>106.8</v>
      </c>
      <c r="J8" s="337">
        <v>-106.8</v>
      </c>
      <c r="K8" s="337">
        <v>0</v>
      </c>
      <c r="L8" s="337">
        <v>791.351542</v>
      </c>
    </row>
    <row r="9" ht="26.25" customHeight="1" spans="1:12">
      <c r="A9" s="335" t="s">
        <v>48</v>
      </c>
      <c r="B9" s="328" t="s">
        <v>49</v>
      </c>
      <c r="C9" s="336"/>
      <c r="D9" s="337">
        <v>15.8</v>
      </c>
      <c r="E9" s="337">
        <v>-1</v>
      </c>
      <c r="F9" s="337">
        <v>0</v>
      </c>
      <c r="G9" s="337">
        <v>0</v>
      </c>
      <c r="H9" s="337">
        <v>0</v>
      </c>
      <c r="I9" s="337">
        <v>0</v>
      </c>
      <c r="J9" s="337">
        <v>-1</v>
      </c>
      <c r="K9" s="337">
        <v>0</v>
      </c>
      <c r="L9" s="337">
        <v>14.8</v>
      </c>
    </row>
    <row r="10" ht="26.25" customHeight="1" spans="1:12">
      <c r="A10" s="335" t="s">
        <v>50</v>
      </c>
      <c r="B10" s="328" t="s">
        <v>51</v>
      </c>
      <c r="C10" s="336"/>
      <c r="D10" s="337">
        <v>16</v>
      </c>
      <c r="E10" s="337">
        <v>-1</v>
      </c>
      <c r="F10" s="337">
        <v>0</v>
      </c>
      <c r="G10" s="337">
        <v>0</v>
      </c>
      <c r="H10" s="337">
        <v>0</v>
      </c>
      <c r="I10" s="337">
        <v>0</v>
      </c>
      <c r="J10" s="337">
        <v>-1</v>
      </c>
      <c r="K10" s="337">
        <v>0</v>
      </c>
      <c r="L10" s="337">
        <v>15</v>
      </c>
    </row>
    <row r="11" ht="26.25" customHeight="1" spans="1:12">
      <c r="A11" s="335" t="s">
        <v>52</v>
      </c>
      <c r="B11" s="328" t="s">
        <v>53</v>
      </c>
      <c r="C11" s="336"/>
      <c r="D11" s="337">
        <v>23.9</v>
      </c>
      <c r="E11" s="337">
        <v>-4</v>
      </c>
      <c r="F11" s="337">
        <v>0</v>
      </c>
      <c r="G11" s="337">
        <v>0</v>
      </c>
      <c r="H11" s="337">
        <v>0</v>
      </c>
      <c r="I11" s="337">
        <v>0</v>
      </c>
      <c r="J11" s="337">
        <v>-4</v>
      </c>
      <c r="K11" s="337">
        <v>0</v>
      </c>
      <c r="L11" s="337">
        <v>19.9</v>
      </c>
    </row>
    <row r="12" ht="26.25" customHeight="1" spans="1:12">
      <c r="A12" s="338" t="s">
        <v>54</v>
      </c>
      <c r="B12" s="332" t="s">
        <v>55</v>
      </c>
      <c r="C12" s="339">
        <f>SUM(C13:C15)</f>
        <v>0</v>
      </c>
      <c r="D12" s="340">
        <f>SUM(D13:D15)</f>
        <v>573.481468</v>
      </c>
      <c r="E12" s="340">
        <v>2.93</v>
      </c>
      <c r="F12" s="340">
        <v>0</v>
      </c>
      <c r="G12" s="340">
        <v>0</v>
      </c>
      <c r="H12" s="340">
        <v>0</v>
      </c>
      <c r="I12" s="340">
        <v>101.67</v>
      </c>
      <c r="J12" s="340">
        <v>-98.74</v>
      </c>
      <c r="K12" s="340">
        <v>0</v>
      </c>
      <c r="L12" s="340">
        <v>576.411468</v>
      </c>
    </row>
    <row r="13" ht="26.25" customHeight="1" spans="1:12">
      <c r="A13" s="335" t="s">
        <v>56</v>
      </c>
      <c r="B13" s="328" t="s">
        <v>57</v>
      </c>
      <c r="C13" s="336"/>
      <c r="D13" s="337">
        <v>542.781468</v>
      </c>
      <c r="E13" s="337">
        <v>6.557</v>
      </c>
      <c r="F13" s="337">
        <v>0</v>
      </c>
      <c r="G13" s="337">
        <v>0</v>
      </c>
      <c r="H13" s="337">
        <v>0</v>
      </c>
      <c r="I13" s="345">
        <v>95.67</v>
      </c>
      <c r="J13" s="337">
        <v>-89.113</v>
      </c>
      <c r="K13" s="337">
        <v>0</v>
      </c>
      <c r="L13" s="337">
        <v>549.338468</v>
      </c>
    </row>
    <row r="14" ht="26.25" customHeight="1" spans="1:12">
      <c r="A14" s="335" t="s">
        <v>58</v>
      </c>
      <c r="B14" s="328" t="s">
        <v>59</v>
      </c>
      <c r="C14" s="336"/>
      <c r="D14" s="337">
        <v>29.1</v>
      </c>
      <c r="E14" s="337">
        <v>-3.627</v>
      </c>
      <c r="F14" s="337">
        <v>0</v>
      </c>
      <c r="G14" s="337">
        <v>0</v>
      </c>
      <c r="H14" s="337">
        <v>0</v>
      </c>
      <c r="I14" s="337">
        <v>6</v>
      </c>
      <c r="J14" s="345">
        <v>-9.627</v>
      </c>
      <c r="K14" s="337">
        <v>0</v>
      </c>
      <c r="L14" s="337">
        <v>25.473</v>
      </c>
    </row>
    <row r="15" ht="26.25" customHeight="1" spans="1:12">
      <c r="A15" s="335" t="s">
        <v>60</v>
      </c>
      <c r="B15" s="328" t="s">
        <v>61</v>
      </c>
      <c r="C15" s="336"/>
      <c r="D15" s="337">
        <v>1.6</v>
      </c>
      <c r="E15" s="337">
        <v>0</v>
      </c>
      <c r="F15" s="337">
        <v>0</v>
      </c>
      <c r="G15" s="337">
        <v>0</v>
      </c>
      <c r="H15" s="337">
        <v>0</v>
      </c>
      <c r="I15" s="337">
        <v>0</v>
      </c>
      <c r="J15" s="337">
        <v>0</v>
      </c>
      <c r="K15" s="337">
        <v>0</v>
      </c>
      <c r="L15" s="337">
        <v>1.6</v>
      </c>
    </row>
    <row r="16" ht="26.25" customHeight="1" spans="1:12">
      <c r="A16" s="338" t="s">
        <v>62</v>
      </c>
      <c r="B16" s="332" t="s">
        <v>63</v>
      </c>
      <c r="C16" s="339">
        <f>SUM(C17:C20)</f>
        <v>0</v>
      </c>
      <c r="D16" s="340">
        <f>SUM(D17:D20)</f>
        <v>1257.002988</v>
      </c>
      <c r="E16" s="340">
        <v>1048</v>
      </c>
      <c r="F16" s="340">
        <v>0</v>
      </c>
      <c r="G16" s="340">
        <v>0</v>
      </c>
      <c r="H16" s="340">
        <v>0</v>
      </c>
      <c r="I16" s="340">
        <v>1173.61</v>
      </c>
      <c r="J16" s="340">
        <v>-125.61</v>
      </c>
      <c r="K16" s="340">
        <v>0</v>
      </c>
      <c r="L16" s="340">
        <v>2305.002988</v>
      </c>
    </row>
    <row r="17" ht="26.25" customHeight="1" spans="1:12">
      <c r="A17" s="335" t="s">
        <v>64</v>
      </c>
      <c r="B17" s="328" t="s">
        <v>65</v>
      </c>
      <c r="C17" s="336"/>
      <c r="D17" s="337">
        <v>910.902988</v>
      </c>
      <c r="E17" s="337">
        <v>0</v>
      </c>
      <c r="F17" s="337">
        <v>0</v>
      </c>
      <c r="G17" s="337">
        <v>0</v>
      </c>
      <c r="H17" s="337">
        <v>0</v>
      </c>
      <c r="I17" s="337">
        <v>123.61</v>
      </c>
      <c r="J17" s="337">
        <v>-123.61</v>
      </c>
      <c r="K17" s="337">
        <v>0</v>
      </c>
      <c r="L17" s="337">
        <v>910.902988</v>
      </c>
    </row>
    <row r="18" ht="26.25" customHeight="1" spans="1:12">
      <c r="A18" s="335" t="s">
        <v>66</v>
      </c>
      <c r="B18" s="328" t="s">
        <v>67</v>
      </c>
      <c r="C18" s="336"/>
      <c r="D18" s="337">
        <v>346.1</v>
      </c>
      <c r="E18" s="337">
        <v>1048</v>
      </c>
      <c r="F18" s="337">
        <v>0</v>
      </c>
      <c r="G18" s="337">
        <v>0</v>
      </c>
      <c r="H18" s="337">
        <v>0</v>
      </c>
      <c r="I18" s="337">
        <v>1050</v>
      </c>
      <c r="J18" s="337">
        <v>-2</v>
      </c>
      <c r="K18" s="337">
        <v>0</v>
      </c>
      <c r="L18" s="337">
        <v>1394.1</v>
      </c>
    </row>
    <row r="19" ht="26.25" customHeight="1" spans="1:12">
      <c r="A19" s="335" t="s">
        <v>68</v>
      </c>
      <c r="B19" s="328" t="s">
        <v>69</v>
      </c>
      <c r="C19" s="336"/>
      <c r="D19" s="337">
        <v>0</v>
      </c>
      <c r="E19" s="337">
        <v>0</v>
      </c>
      <c r="F19" s="337">
        <v>0</v>
      </c>
      <c r="G19" s="337">
        <v>0</v>
      </c>
      <c r="H19" s="337">
        <v>0</v>
      </c>
      <c r="I19" s="337">
        <v>0</v>
      </c>
      <c r="J19" s="337">
        <v>0</v>
      </c>
      <c r="K19" s="337">
        <v>0</v>
      </c>
      <c r="L19" s="337">
        <v>0</v>
      </c>
    </row>
    <row r="20" ht="26.25" customHeight="1" spans="1:12">
      <c r="A20" s="335" t="s">
        <v>70</v>
      </c>
      <c r="B20" s="328" t="s">
        <v>71</v>
      </c>
      <c r="C20" s="336"/>
      <c r="D20" s="337">
        <v>0</v>
      </c>
      <c r="E20" s="337">
        <v>0</v>
      </c>
      <c r="F20" s="337">
        <v>0</v>
      </c>
      <c r="G20" s="337">
        <v>0</v>
      </c>
      <c r="H20" s="337">
        <v>0</v>
      </c>
      <c r="I20" s="337">
        <v>0</v>
      </c>
      <c r="J20" s="337">
        <v>0</v>
      </c>
      <c r="K20" s="337">
        <v>0</v>
      </c>
      <c r="L20" s="337">
        <v>0</v>
      </c>
    </row>
    <row r="21" ht="26.25" customHeight="1" spans="1:12">
      <c r="A21" s="338" t="s">
        <v>72</v>
      </c>
      <c r="B21" s="332" t="s">
        <v>73</v>
      </c>
      <c r="C21" s="339">
        <f>SUM(C22:C24)</f>
        <v>0</v>
      </c>
      <c r="D21" s="340">
        <f>SUM(D22:D24)</f>
        <v>0</v>
      </c>
      <c r="E21" s="340">
        <v>0</v>
      </c>
      <c r="F21" s="340">
        <v>0</v>
      </c>
      <c r="G21" s="340">
        <v>0</v>
      </c>
      <c r="H21" s="340">
        <v>0</v>
      </c>
      <c r="I21" s="340">
        <v>0</v>
      </c>
      <c r="J21" s="340">
        <v>0</v>
      </c>
      <c r="K21" s="340">
        <v>0</v>
      </c>
      <c r="L21" s="340">
        <v>0</v>
      </c>
    </row>
    <row r="22" ht="26.25" customHeight="1" spans="1:12">
      <c r="A22" s="335" t="s">
        <v>74</v>
      </c>
      <c r="B22" s="328" t="s">
        <v>75</v>
      </c>
      <c r="C22" s="336"/>
      <c r="D22" s="337">
        <v>0</v>
      </c>
      <c r="E22" s="337">
        <v>0</v>
      </c>
      <c r="F22" s="337">
        <v>0</v>
      </c>
      <c r="G22" s="337">
        <v>0</v>
      </c>
      <c r="H22" s="337">
        <v>0</v>
      </c>
      <c r="I22" s="337">
        <v>0</v>
      </c>
      <c r="J22" s="337">
        <v>0</v>
      </c>
      <c r="K22" s="337">
        <v>0</v>
      </c>
      <c r="L22" s="337">
        <v>0</v>
      </c>
    </row>
    <row r="23" ht="26.25" customHeight="1" spans="1:12">
      <c r="A23" s="335" t="s">
        <v>76</v>
      </c>
      <c r="B23" s="328" t="s">
        <v>77</v>
      </c>
      <c r="C23" s="336"/>
      <c r="D23" s="337">
        <v>0</v>
      </c>
      <c r="E23" s="337">
        <v>0</v>
      </c>
      <c r="F23" s="337">
        <v>0</v>
      </c>
      <c r="G23" s="337">
        <v>0</v>
      </c>
      <c r="H23" s="337">
        <v>0</v>
      </c>
      <c r="I23" s="337">
        <v>0</v>
      </c>
      <c r="J23" s="337">
        <v>0</v>
      </c>
      <c r="K23" s="337">
        <v>0</v>
      </c>
      <c r="L23" s="337">
        <v>0</v>
      </c>
    </row>
    <row r="24" ht="26.25" customHeight="1" spans="1:12">
      <c r="A24" s="335" t="s">
        <v>78</v>
      </c>
      <c r="B24" s="328" t="s">
        <v>79</v>
      </c>
      <c r="C24" s="336"/>
      <c r="D24" s="337">
        <v>0</v>
      </c>
      <c r="E24" s="337">
        <v>0</v>
      </c>
      <c r="F24" s="337">
        <v>0</v>
      </c>
      <c r="G24" s="337">
        <v>0</v>
      </c>
      <c r="H24" s="337">
        <v>0</v>
      </c>
      <c r="I24" s="337">
        <v>0</v>
      </c>
      <c r="J24" s="337">
        <v>0</v>
      </c>
      <c r="K24" s="337">
        <v>0</v>
      </c>
      <c r="L24" s="337">
        <v>0</v>
      </c>
    </row>
    <row r="25" ht="26.25" customHeight="1" spans="1:12">
      <c r="A25" s="338" t="s">
        <v>80</v>
      </c>
      <c r="B25" s="332" t="s">
        <v>81</v>
      </c>
      <c r="C25" s="339">
        <f>SUM(C26:C30)</f>
        <v>0</v>
      </c>
      <c r="D25" s="340">
        <f>SUM(D26:D30)</f>
        <v>0</v>
      </c>
      <c r="E25" s="340">
        <v>0</v>
      </c>
      <c r="F25" s="340">
        <v>0</v>
      </c>
      <c r="G25" s="340">
        <v>0</v>
      </c>
      <c r="H25" s="340">
        <v>0</v>
      </c>
      <c r="I25" s="340">
        <v>0</v>
      </c>
      <c r="J25" s="340">
        <v>0</v>
      </c>
      <c r="K25" s="340">
        <v>0</v>
      </c>
      <c r="L25" s="340">
        <v>0</v>
      </c>
    </row>
    <row r="26" ht="26.25" customHeight="1" spans="1:12">
      <c r="A26" s="335" t="s">
        <v>82</v>
      </c>
      <c r="B26" s="328" t="s">
        <v>83</v>
      </c>
      <c r="C26" s="336"/>
      <c r="D26" s="337">
        <v>0</v>
      </c>
      <c r="E26" s="337">
        <v>0</v>
      </c>
      <c r="F26" s="337">
        <v>0</v>
      </c>
      <c r="G26" s="337">
        <v>0</v>
      </c>
      <c r="H26" s="337">
        <v>0</v>
      </c>
      <c r="I26" s="337">
        <v>0</v>
      </c>
      <c r="J26" s="337">
        <v>0</v>
      </c>
      <c r="K26" s="337">
        <v>0</v>
      </c>
      <c r="L26" s="337">
        <v>0</v>
      </c>
    </row>
    <row r="27" ht="26.25" customHeight="1" spans="1:12">
      <c r="A27" s="335" t="s">
        <v>84</v>
      </c>
      <c r="B27" s="328" t="s">
        <v>85</v>
      </c>
      <c r="C27" s="336"/>
      <c r="D27" s="337">
        <v>0</v>
      </c>
      <c r="E27" s="337">
        <v>0</v>
      </c>
      <c r="F27" s="337">
        <v>0</v>
      </c>
      <c r="G27" s="337">
        <v>0</v>
      </c>
      <c r="H27" s="337">
        <v>0</v>
      </c>
      <c r="I27" s="337">
        <v>0</v>
      </c>
      <c r="J27" s="337">
        <v>0</v>
      </c>
      <c r="K27" s="337">
        <v>0</v>
      </c>
      <c r="L27" s="337">
        <v>0</v>
      </c>
    </row>
    <row r="28" ht="26.25" customHeight="1" spans="1:12">
      <c r="A28" s="335" t="s">
        <v>86</v>
      </c>
      <c r="B28" s="328" t="s">
        <v>87</v>
      </c>
      <c r="C28" s="336"/>
      <c r="D28" s="337">
        <v>0</v>
      </c>
      <c r="E28" s="337">
        <v>0</v>
      </c>
      <c r="F28" s="337">
        <v>0</v>
      </c>
      <c r="G28" s="337">
        <v>0</v>
      </c>
      <c r="H28" s="337">
        <v>0</v>
      </c>
      <c r="I28" s="337">
        <v>0</v>
      </c>
      <c r="J28" s="337">
        <v>0</v>
      </c>
      <c r="K28" s="337">
        <v>0</v>
      </c>
      <c r="L28" s="337">
        <v>0</v>
      </c>
    </row>
    <row r="29" ht="26.25" customHeight="1" spans="1:12">
      <c r="A29" s="335" t="s">
        <v>88</v>
      </c>
      <c r="B29" s="328" t="s">
        <v>89</v>
      </c>
      <c r="C29" s="336"/>
      <c r="D29" s="337">
        <v>0</v>
      </c>
      <c r="E29" s="337">
        <v>0</v>
      </c>
      <c r="F29" s="337">
        <v>0</v>
      </c>
      <c r="G29" s="337">
        <v>0</v>
      </c>
      <c r="H29" s="337">
        <v>0</v>
      </c>
      <c r="I29" s="337">
        <v>0</v>
      </c>
      <c r="J29" s="337">
        <v>0</v>
      </c>
      <c r="K29" s="337">
        <v>0</v>
      </c>
      <c r="L29" s="337">
        <v>0</v>
      </c>
    </row>
    <row r="30" ht="26.25" customHeight="1" spans="1:12">
      <c r="A30" s="335" t="s">
        <v>90</v>
      </c>
      <c r="B30" s="328" t="s">
        <v>91</v>
      </c>
      <c r="C30" s="336"/>
      <c r="D30" s="337">
        <v>0</v>
      </c>
      <c r="E30" s="337">
        <v>0</v>
      </c>
      <c r="F30" s="337">
        <v>0</v>
      </c>
      <c r="G30" s="337">
        <v>0</v>
      </c>
      <c r="H30" s="337">
        <v>0</v>
      </c>
      <c r="I30" s="337">
        <v>0</v>
      </c>
      <c r="J30" s="337">
        <v>0</v>
      </c>
      <c r="K30" s="337">
        <v>0</v>
      </c>
      <c r="L30" s="337">
        <v>0</v>
      </c>
    </row>
    <row r="31" ht="26.25" customHeight="1" spans="1:12">
      <c r="A31" s="338" t="s">
        <v>92</v>
      </c>
      <c r="B31" s="332" t="s">
        <v>93</v>
      </c>
      <c r="C31" s="339">
        <f>SUM(C32:C38)</f>
        <v>0</v>
      </c>
      <c r="D31" s="340">
        <f>SUM(D32:D38)</f>
        <v>0</v>
      </c>
      <c r="E31" s="340">
        <v>0</v>
      </c>
      <c r="F31" s="340">
        <v>0</v>
      </c>
      <c r="G31" s="340">
        <v>0</v>
      </c>
      <c r="H31" s="340">
        <v>0</v>
      </c>
      <c r="I31" s="340">
        <v>0</v>
      </c>
      <c r="J31" s="340">
        <v>0</v>
      </c>
      <c r="K31" s="340">
        <v>0</v>
      </c>
      <c r="L31" s="340">
        <v>0</v>
      </c>
    </row>
    <row r="32" ht="26.25" customHeight="1" spans="1:12">
      <c r="A32" s="335" t="s">
        <v>94</v>
      </c>
      <c r="B32" s="328" t="s">
        <v>95</v>
      </c>
      <c r="C32" s="336"/>
      <c r="D32" s="337">
        <v>0</v>
      </c>
      <c r="E32" s="337">
        <v>0</v>
      </c>
      <c r="F32" s="337">
        <v>0</v>
      </c>
      <c r="G32" s="337">
        <v>0</v>
      </c>
      <c r="H32" s="337">
        <v>0</v>
      </c>
      <c r="I32" s="337">
        <v>0</v>
      </c>
      <c r="J32" s="337">
        <v>0</v>
      </c>
      <c r="K32" s="337">
        <v>0</v>
      </c>
      <c r="L32" s="337">
        <v>0</v>
      </c>
    </row>
    <row r="33" ht="26.25" customHeight="1" spans="1:12">
      <c r="A33" s="335" t="s">
        <v>96</v>
      </c>
      <c r="B33" s="328" t="s">
        <v>97</v>
      </c>
      <c r="C33" s="336"/>
      <c r="D33" s="337">
        <v>0</v>
      </c>
      <c r="E33" s="337">
        <v>0</v>
      </c>
      <c r="F33" s="337">
        <v>0</v>
      </c>
      <c r="G33" s="337">
        <v>0</v>
      </c>
      <c r="H33" s="337">
        <v>0</v>
      </c>
      <c r="I33" s="337">
        <v>0</v>
      </c>
      <c r="J33" s="337">
        <v>0</v>
      </c>
      <c r="K33" s="337">
        <v>0</v>
      </c>
      <c r="L33" s="337">
        <v>0</v>
      </c>
    </row>
    <row r="34" ht="26.25" customHeight="1" spans="1:12">
      <c r="A34" s="341" t="s">
        <v>98</v>
      </c>
      <c r="B34" s="328" t="s">
        <v>99</v>
      </c>
      <c r="C34" s="336"/>
      <c r="D34" s="337">
        <v>0</v>
      </c>
      <c r="E34" s="337">
        <v>0</v>
      </c>
      <c r="F34" s="337">
        <v>0</v>
      </c>
      <c r="G34" s="337">
        <v>0</v>
      </c>
      <c r="H34" s="337">
        <v>0</v>
      </c>
      <c r="I34" s="337">
        <v>0</v>
      </c>
      <c r="J34" s="337">
        <v>0</v>
      </c>
      <c r="K34" s="337">
        <v>0</v>
      </c>
      <c r="L34" s="337">
        <v>0</v>
      </c>
    </row>
    <row r="35" ht="26.25" customHeight="1" spans="1:12">
      <c r="A35" s="335" t="s">
        <v>100</v>
      </c>
      <c r="B35" s="328" t="s">
        <v>101</v>
      </c>
      <c r="C35" s="336"/>
      <c r="D35" s="337">
        <v>0</v>
      </c>
      <c r="E35" s="337">
        <v>0</v>
      </c>
      <c r="F35" s="337">
        <v>0</v>
      </c>
      <c r="G35" s="337">
        <v>0</v>
      </c>
      <c r="H35" s="337">
        <v>0</v>
      </c>
      <c r="I35" s="337">
        <v>0</v>
      </c>
      <c r="J35" s="337">
        <v>0</v>
      </c>
      <c r="K35" s="337">
        <v>0</v>
      </c>
      <c r="L35" s="337">
        <v>0</v>
      </c>
    </row>
    <row r="36" ht="26.25" customHeight="1" spans="1:12">
      <c r="A36" s="335" t="s">
        <v>102</v>
      </c>
      <c r="B36" s="328" t="s">
        <v>103</v>
      </c>
      <c r="C36" s="336"/>
      <c r="D36" s="337">
        <v>0</v>
      </c>
      <c r="E36" s="337">
        <v>0</v>
      </c>
      <c r="F36" s="337">
        <v>0</v>
      </c>
      <c r="G36" s="337">
        <v>0</v>
      </c>
      <c r="H36" s="337">
        <v>0</v>
      </c>
      <c r="I36" s="337">
        <v>0</v>
      </c>
      <c r="J36" s="337">
        <v>0</v>
      </c>
      <c r="K36" s="337">
        <v>0</v>
      </c>
      <c r="L36" s="337">
        <v>0</v>
      </c>
    </row>
    <row r="37" ht="26.25" customHeight="1" spans="1:12">
      <c r="A37" s="335" t="s">
        <v>104</v>
      </c>
      <c r="B37" s="328" t="s">
        <v>105</v>
      </c>
      <c r="C37" s="336"/>
      <c r="D37" s="337">
        <v>0</v>
      </c>
      <c r="E37" s="337">
        <v>0</v>
      </c>
      <c r="F37" s="337">
        <v>0</v>
      </c>
      <c r="G37" s="337">
        <v>0</v>
      </c>
      <c r="H37" s="337">
        <v>0</v>
      </c>
      <c r="I37" s="337">
        <v>0</v>
      </c>
      <c r="J37" s="337">
        <v>0</v>
      </c>
      <c r="K37" s="337">
        <v>0</v>
      </c>
      <c r="L37" s="337">
        <v>0</v>
      </c>
    </row>
    <row r="38" ht="26.25" customHeight="1" spans="1:12">
      <c r="A38" s="335" t="s">
        <v>106</v>
      </c>
      <c r="B38" s="328" t="s">
        <v>107</v>
      </c>
      <c r="C38" s="336"/>
      <c r="D38" s="337">
        <v>0</v>
      </c>
      <c r="E38" s="337">
        <v>0</v>
      </c>
      <c r="F38" s="337">
        <v>0</v>
      </c>
      <c r="G38" s="337">
        <v>0</v>
      </c>
      <c r="H38" s="337">
        <v>0</v>
      </c>
      <c r="I38" s="337">
        <v>0</v>
      </c>
      <c r="J38" s="337">
        <v>0</v>
      </c>
      <c r="K38" s="337">
        <v>0</v>
      </c>
      <c r="L38" s="337">
        <v>0</v>
      </c>
    </row>
    <row r="39" ht="26.25" customHeight="1" spans="1:12">
      <c r="A39" s="338" t="s">
        <v>108</v>
      </c>
      <c r="B39" s="332" t="s">
        <v>109</v>
      </c>
      <c r="C39" s="339">
        <f>SUM(C40:C40)</f>
        <v>0</v>
      </c>
      <c r="D39" s="340">
        <f>SUM(D40:D40)</f>
        <v>650</v>
      </c>
      <c r="E39" s="340">
        <v>-50</v>
      </c>
      <c r="F39" s="340">
        <v>0</v>
      </c>
      <c r="G39" s="340">
        <v>0</v>
      </c>
      <c r="H39" s="340">
        <v>-50</v>
      </c>
      <c r="I39" s="340">
        <v>0</v>
      </c>
      <c r="J39" s="340">
        <v>0</v>
      </c>
      <c r="K39" s="340">
        <v>0</v>
      </c>
      <c r="L39" s="340">
        <v>600</v>
      </c>
    </row>
    <row r="40" ht="26.25" customHeight="1" spans="1:12">
      <c r="A40" s="335" t="s">
        <v>110</v>
      </c>
      <c r="B40" s="328" t="s">
        <v>111</v>
      </c>
      <c r="C40" s="336"/>
      <c r="D40" s="337">
        <v>650</v>
      </c>
      <c r="E40" s="337">
        <v>-50</v>
      </c>
      <c r="F40" s="337">
        <v>0</v>
      </c>
      <c r="G40" s="337">
        <v>0</v>
      </c>
      <c r="H40" s="337">
        <v>-50</v>
      </c>
      <c r="I40" s="337">
        <v>0</v>
      </c>
      <c r="J40" s="337">
        <v>0</v>
      </c>
      <c r="K40" s="337">
        <v>0</v>
      </c>
      <c r="L40" s="337">
        <v>600</v>
      </c>
    </row>
    <row r="41" ht="26.25" customHeight="1" spans="1:12">
      <c r="A41" s="338" t="s">
        <v>112</v>
      </c>
      <c r="B41" s="332" t="s">
        <v>113</v>
      </c>
      <c r="C41" s="339">
        <f>SUM(C42:C44)</f>
        <v>0</v>
      </c>
      <c r="D41" s="340">
        <f>SUM(D42:D44)</f>
        <v>0</v>
      </c>
      <c r="E41" s="340">
        <v>0</v>
      </c>
      <c r="F41" s="340">
        <v>0</v>
      </c>
      <c r="G41" s="340">
        <v>0</v>
      </c>
      <c r="H41" s="340">
        <v>0</v>
      </c>
      <c r="I41" s="340">
        <v>0</v>
      </c>
      <c r="J41" s="340">
        <v>0</v>
      </c>
      <c r="K41" s="340">
        <v>0</v>
      </c>
      <c r="L41" s="340">
        <v>0</v>
      </c>
    </row>
    <row r="42" ht="26.25" customHeight="1" spans="1:12">
      <c r="A42" s="335" t="s">
        <v>114</v>
      </c>
      <c r="B42" s="328" t="s">
        <v>115</v>
      </c>
      <c r="C42" s="336"/>
      <c r="D42" s="337">
        <v>0</v>
      </c>
      <c r="E42" s="337">
        <v>0</v>
      </c>
      <c r="F42" s="337">
        <v>0</v>
      </c>
      <c r="G42" s="337">
        <v>0</v>
      </c>
      <c r="H42" s="337">
        <v>0</v>
      </c>
      <c r="I42" s="337">
        <v>0</v>
      </c>
      <c r="J42" s="337">
        <v>0</v>
      </c>
      <c r="K42" s="337">
        <v>0</v>
      </c>
      <c r="L42" s="337">
        <v>0</v>
      </c>
    </row>
    <row r="43" ht="26.25" customHeight="1" spans="1:12">
      <c r="A43" s="335" t="s">
        <v>116</v>
      </c>
      <c r="B43" s="328" t="s">
        <v>117</v>
      </c>
      <c r="C43" s="336"/>
      <c r="D43" s="337">
        <v>0</v>
      </c>
      <c r="E43" s="337">
        <v>0</v>
      </c>
      <c r="F43" s="337">
        <v>0</v>
      </c>
      <c r="G43" s="337">
        <v>0</v>
      </c>
      <c r="H43" s="337">
        <v>0</v>
      </c>
      <c r="I43" s="337">
        <v>0</v>
      </c>
      <c r="J43" s="337">
        <v>0</v>
      </c>
      <c r="K43" s="337">
        <v>0</v>
      </c>
      <c r="L43" s="337">
        <v>0</v>
      </c>
    </row>
    <row r="44" ht="26.25" customHeight="1" spans="1:12">
      <c r="A44" s="335" t="s">
        <v>118</v>
      </c>
      <c r="B44" s="328" t="s">
        <v>119</v>
      </c>
      <c r="C44" s="336"/>
      <c r="D44" s="337">
        <v>0</v>
      </c>
      <c r="E44" s="337">
        <v>0</v>
      </c>
      <c r="F44" s="337">
        <v>0</v>
      </c>
      <c r="G44" s="337">
        <v>0</v>
      </c>
      <c r="H44" s="337">
        <v>0</v>
      </c>
      <c r="I44" s="337">
        <v>0</v>
      </c>
      <c r="J44" s="337">
        <v>0</v>
      </c>
      <c r="K44" s="337">
        <v>0</v>
      </c>
      <c r="L44" s="337">
        <v>0</v>
      </c>
    </row>
    <row r="45" ht="26.25" customHeight="1" spans="1:12">
      <c r="A45" s="338" t="s">
        <v>120</v>
      </c>
      <c r="B45" s="332" t="s">
        <v>121</v>
      </c>
      <c r="C45" s="339">
        <f>SUM(C46:C48)</f>
        <v>0</v>
      </c>
      <c r="D45" s="340">
        <f>SUM(D46:D48)</f>
        <v>0</v>
      </c>
      <c r="E45" s="340">
        <v>0</v>
      </c>
      <c r="F45" s="340">
        <v>0</v>
      </c>
      <c r="G45" s="340">
        <v>0</v>
      </c>
      <c r="H45" s="340">
        <v>0</v>
      </c>
      <c r="I45" s="340">
        <v>0</v>
      </c>
      <c r="J45" s="340">
        <v>0</v>
      </c>
      <c r="K45" s="340">
        <v>0</v>
      </c>
      <c r="L45" s="340">
        <v>0</v>
      </c>
    </row>
    <row r="46" ht="26.25" customHeight="1" spans="1:12">
      <c r="A46" s="335" t="s">
        <v>122</v>
      </c>
      <c r="B46" s="328" t="s">
        <v>123</v>
      </c>
      <c r="C46" s="336"/>
      <c r="D46" s="337">
        <v>0</v>
      </c>
      <c r="E46" s="337">
        <v>0</v>
      </c>
      <c r="F46" s="337">
        <v>0</v>
      </c>
      <c r="G46" s="337">
        <v>0</v>
      </c>
      <c r="H46" s="337">
        <v>0</v>
      </c>
      <c r="I46" s="337">
        <v>0</v>
      </c>
      <c r="J46" s="337">
        <v>0</v>
      </c>
      <c r="K46" s="337">
        <v>0</v>
      </c>
      <c r="L46" s="337">
        <v>0</v>
      </c>
    </row>
    <row r="47" ht="26.25" customHeight="1" spans="1:12">
      <c r="A47" s="335" t="s">
        <v>124</v>
      </c>
      <c r="B47" s="328" t="s">
        <v>125</v>
      </c>
      <c r="C47" s="336"/>
      <c r="D47" s="337">
        <v>0</v>
      </c>
      <c r="E47" s="337">
        <v>0</v>
      </c>
      <c r="F47" s="337">
        <v>0</v>
      </c>
      <c r="G47" s="337">
        <v>0</v>
      </c>
      <c r="H47" s="337">
        <v>0</v>
      </c>
      <c r="I47" s="337">
        <v>0</v>
      </c>
      <c r="J47" s="337">
        <v>0</v>
      </c>
      <c r="K47" s="337">
        <v>0</v>
      </c>
      <c r="L47" s="337">
        <v>0</v>
      </c>
    </row>
    <row r="48" ht="26.25" customHeight="1" spans="1:12">
      <c r="A48" s="335" t="s">
        <v>126</v>
      </c>
      <c r="B48" s="328" t="s">
        <v>127</v>
      </c>
      <c r="C48" s="336"/>
      <c r="D48" s="337">
        <v>0</v>
      </c>
      <c r="E48" s="337">
        <v>0</v>
      </c>
      <c r="F48" s="337">
        <v>0</v>
      </c>
      <c r="G48" s="337">
        <v>0</v>
      </c>
      <c r="H48" s="337">
        <v>0</v>
      </c>
      <c r="I48" s="337">
        <v>0</v>
      </c>
      <c r="J48" s="337">
        <v>0</v>
      </c>
      <c r="K48" s="337">
        <v>0</v>
      </c>
      <c r="L48" s="337">
        <v>0</v>
      </c>
    </row>
    <row r="49" ht="26.25" customHeight="1" spans="1:12">
      <c r="A49" s="338" t="s">
        <v>128</v>
      </c>
      <c r="B49" s="332" t="s">
        <v>129</v>
      </c>
      <c r="C49" s="339">
        <f>SUM(C50:C54)</f>
        <v>0</v>
      </c>
      <c r="D49" s="340">
        <f>SUM(D50:D54)</f>
        <v>0</v>
      </c>
      <c r="E49" s="340">
        <v>0</v>
      </c>
      <c r="F49" s="340">
        <v>0</v>
      </c>
      <c r="G49" s="340">
        <v>0</v>
      </c>
      <c r="H49" s="340">
        <v>0</v>
      </c>
      <c r="I49" s="340">
        <v>0</v>
      </c>
      <c r="J49" s="340">
        <v>0</v>
      </c>
      <c r="K49" s="340">
        <v>0</v>
      </c>
      <c r="L49" s="340">
        <v>0</v>
      </c>
    </row>
    <row r="50" ht="26.25" customHeight="1" spans="1:12">
      <c r="A50" s="335" t="s">
        <v>130</v>
      </c>
      <c r="B50" s="328" t="s">
        <v>131</v>
      </c>
      <c r="C50" s="336"/>
      <c r="D50" s="337">
        <v>0</v>
      </c>
      <c r="E50" s="337">
        <v>0</v>
      </c>
      <c r="F50" s="337">
        <v>0</v>
      </c>
      <c r="G50" s="337">
        <v>0</v>
      </c>
      <c r="H50" s="337">
        <v>0</v>
      </c>
      <c r="I50" s="337">
        <v>0</v>
      </c>
      <c r="J50" s="337">
        <v>0</v>
      </c>
      <c r="K50" s="337">
        <v>0</v>
      </c>
      <c r="L50" s="337">
        <v>0</v>
      </c>
    </row>
    <row r="51" ht="26.25" customHeight="1" spans="1:12">
      <c r="A51" s="335" t="s">
        <v>132</v>
      </c>
      <c r="B51" s="328" t="s">
        <v>133</v>
      </c>
      <c r="C51" s="336"/>
      <c r="D51" s="337">
        <v>0</v>
      </c>
      <c r="E51" s="337">
        <v>0</v>
      </c>
      <c r="F51" s="337">
        <v>0</v>
      </c>
      <c r="G51" s="337">
        <v>0</v>
      </c>
      <c r="H51" s="337">
        <v>0</v>
      </c>
      <c r="I51" s="337">
        <v>0</v>
      </c>
      <c r="J51" s="337">
        <v>0</v>
      </c>
      <c r="K51" s="337">
        <v>0</v>
      </c>
      <c r="L51" s="337">
        <v>0</v>
      </c>
    </row>
    <row r="52" ht="26.25" customHeight="1" spans="1:12">
      <c r="A52" s="335" t="s">
        <v>134</v>
      </c>
      <c r="B52" s="328" t="s">
        <v>135</v>
      </c>
      <c r="C52" s="336"/>
      <c r="D52" s="337">
        <v>0</v>
      </c>
      <c r="E52" s="337">
        <v>0</v>
      </c>
      <c r="F52" s="337">
        <v>0</v>
      </c>
      <c r="G52" s="337">
        <v>0</v>
      </c>
      <c r="H52" s="337">
        <v>0</v>
      </c>
      <c r="I52" s="337">
        <v>0</v>
      </c>
      <c r="J52" s="337">
        <v>0</v>
      </c>
      <c r="K52" s="337">
        <v>0</v>
      </c>
      <c r="L52" s="337">
        <v>0</v>
      </c>
    </row>
    <row r="53" ht="26.25" customHeight="1" spans="1:12">
      <c r="A53" s="335" t="s">
        <v>136</v>
      </c>
      <c r="B53" s="328" t="s">
        <v>137</v>
      </c>
      <c r="C53" s="336"/>
      <c r="D53" s="337">
        <v>0</v>
      </c>
      <c r="E53" s="337">
        <v>0</v>
      </c>
      <c r="F53" s="337">
        <v>0</v>
      </c>
      <c r="G53" s="337">
        <v>0</v>
      </c>
      <c r="H53" s="337">
        <v>0</v>
      </c>
      <c r="I53" s="337">
        <v>0</v>
      </c>
      <c r="J53" s="337">
        <v>0</v>
      </c>
      <c r="K53" s="337">
        <v>0</v>
      </c>
      <c r="L53" s="337">
        <v>0</v>
      </c>
    </row>
    <row r="54" ht="26.25" customHeight="1" spans="1:12">
      <c r="A54" s="335" t="s">
        <v>138</v>
      </c>
      <c r="B54" s="328" t="s">
        <v>139</v>
      </c>
      <c r="C54" s="336"/>
      <c r="D54" s="337">
        <v>0</v>
      </c>
      <c r="E54" s="337">
        <v>0</v>
      </c>
      <c r="F54" s="337">
        <v>0</v>
      </c>
      <c r="G54" s="337">
        <v>0</v>
      </c>
      <c r="H54" s="337">
        <v>0</v>
      </c>
      <c r="I54" s="337">
        <v>0</v>
      </c>
      <c r="J54" s="337">
        <v>0</v>
      </c>
      <c r="K54" s="337">
        <v>0</v>
      </c>
      <c r="L54" s="337">
        <v>0</v>
      </c>
    </row>
    <row r="55" ht="26.25" customHeight="1" spans="1:12">
      <c r="A55" s="342">
        <v>20125</v>
      </c>
      <c r="B55" s="332" t="s">
        <v>140</v>
      </c>
      <c r="C55" s="339">
        <f>SUM(C56:C56)</f>
        <v>0</v>
      </c>
      <c r="D55" s="340">
        <f>SUM(D56:D56)</f>
        <v>0</v>
      </c>
      <c r="E55" s="340">
        <v>0</v>
      </c>
      <c r="F55" s="340">
        <v>0</v>
      </c>
      <c r="G55" s="340">
        <v>0</v>
      </c>
      <c r="H55" s="340">
        <v>0</v>
      </c>
      <c r="I55" s="340">
        <v>0</v>
      </c>
      <c r="J55" s="340">
        <v>0</v>
      </c>
      <c r="K55" s="340">
        <v>0</v>
      </c>
      <c r="L55" s="340">
        <v>0</v>
      </c>
    </row>
    <row r="56" ht="26.25" customHeight="1" spans="1:12">
      <c r="A56" s="335">
        <v>2012505</v>
      </c>
      <c r="B56" s="328" t="s">
        <v>141</v>
      </c>
      <c r="C56" s="336"/>
      <c r="D56" s="337">
        <v>0</v>
      </c>
      <c r="E56" s="337">
        <v>0</v>
      </c>
      <c r="F56" s="337">
        <v>0</v>
      </c>
      <c r="G56" s="337">
        <v>0</v>
      </c>
      <c r="H56" s="337">
        <v>0</v>
      </c>
      <c r="I56" s="337">
        <v>0</v>
      </c>
      <c r="J56" s="337">
        <v>0</v>
      </c>
      <c r="K56" s="337">
        <v>0</v>
      </c>
      <c r="L56" s="337">
        <v>0</v>
      </c>
    </row>
    <row r="57" ht="26.25" customHeight="1" spans="1:12">
      <c r="A57" s="338" t="s">
        <v>142</v>
      </c>
      <c r="B57" s="332" t="s">
        <v>143</v>
      </c>
      <c r="C57" s="339">
        <f>SUM(C58:C61)</f>
        <v>0</v>
      </c>
      <c r="D57" s="340">
        <f>SUM(D58:D61)</f>
        <v>0</v>
      </c>
      <c r="E57" s="340">
        <v>0</v>
      </c>
      <c r="F57" s="340">
        <v>0</v>
      </c>
      <c r="G57" s="340">
        <v>0</v>
      </c>
      <c r="H57" s="340">
        <v>0</v>
      </c>
      <c r="I57" s="340">
        <v>0</v>
      </c>
      <c r="J57" s="340">
        <v>0</v>
      </c>
      <c r="K57" s="340">
        <v>0</v>
      </c>
      <c r="L57" s="340">
        <v>0</v>
      </c>
    </row>
    <row r="58" ht="26.25" customHeight="1" spans="1:12">
      <c r="A58" s="335" t="s">
        <v>144</v>
      </c>
      <c r="B58" s="328" t="s">
        <v>145</v>
      </c>
      <c r="C58" s="336"/>
      <c r="D58" s="337">
        <v>0</v>
      </c>
      <c r="E58" s="337">
        <v>0</v>
      </c>
      <c r="F58" s="337">
        <v>0</v>
      </c>
      <c r="G58" s="337">
        <v>0</v>
      </c>
      <c r="H58" s="337">
        <v>0</v>
      </c>
      <c r="I58" s="337">
        <v>0</v>
      </c>
      <c r="J58" s="337">
        <v>0</v>
      </c>
      <c r="K58" s="337">
        <v>0</v>
      </c>
      <c r="L58" s="337">
        <v>0</v>
      </c>
    </row>
    <row r="59" ht="26.25" customHeight="1" spans="1:12">
      <c r="A59" s="335" t="s">
        <v>146</v>
      </c>
      <c r="B59" s="328" t="s">
        <v>147</v>
      </c>
      <c r="C59" s="336"/>
      <c r="D59" s="337">
        <v>0</v>
      </c>
      <c r="E59" s="337">
        <v>0</v>
      </c>
      <c r="F59" s="337">
        <v>0</v>
      </c>
      <c r="G59" s="337">
        <v>0</v>
      </c>
      <c r="H59" s="337">
        <v>0</v>
      </c>
      <c r="I59" s="337">
        <v>0</v>
      </c>
      <c r="J59" s="337">
        <v>0</v>
      </c>
      <c r="K59" s="337">
        <v>0</v>
      </c>
      <c r="L59" s="337">
        <v>0</v>
      </c>
    </row>
    <row r="60" ht="26.25" customHeight="1" spans="1:12">
      <c r="A60" s="335" t="s">
        <v>148</v>
      </c>
      <c r="B60" s="328" t="s">
        <v>149</v>
      </c>
      <c r="C60" s="336"/>
      <c r="D60" s="337">
        <v>0</v>
      </c>
      <c r="E60" s="337">
        <v>0</v>
      </c>
      <c r="F60" s="337">
        <v>0</v>
      </c>
      <c r="G60" s="337">
        <v>0</v>
      </c>
      <c r="H60" s="337">
        <v>0</v>
      </c>
      <c r="I60" s="337">
        <v>0</v>
      </c>
      <c r="J60" s="337">
        <v>0</v>
      </c>
      <c r="K60" s="337">
        <v>0</v>
      </c>
      <c r="L60" s="337">
        <v>0</v>
      </c>
    </row>
    <row r="61" ht="26.25" customHeight="1" spans="1:12">
      <c r="A61" s="335">
        <v>2012999</v>
      </c>
      <c r="B61" s="328" t="s">
        <v>150</v>
      </c>
      <c r="C61" s="336"/>
      <c r="D61" s="337">
        <v>0</v>
      </c>
      <c r="E61" s="337">
        <v>0</v>
      </c>
      <c r="F61" s="337">
        <v>0</v>
      </c>
      <c r="G61" s="337">
        <v>0</v>
      </c>
      <c r="H61" s="337">
        <v>0</v>
      </c>
      <c r="I61" s="337">
        <v>0</v>
      </c>
      <c r="J61" s="337">
        <v>0</v>
      </c>
      <c r="K61" s="337">
        <v>0</v>
      </c>
      <c r="L61" s="337">
        <v>0</v>
      </c>
    </row>
    <row r="62" ht="26.25" customHeight="1" spans="1:12">
      <c r="A62" s="338" t="s">
        <v>151</v>
      </c>
      <c r="B62" s="332" t="s">
        <v>152</v>
      </c>
      <c r="C62" s="339">
        <f>SUM(C63:C64)</f>
        <v>0</v>
      </c>
      <c r="D62" s="340">
        <f>SUM(D63:D64)</f>
        <v>0</v>
      </c>
      <c r="E62" s="340">
        <v>0</v>
      </c>
      <c r="F62" s="340">
        <v>0</v>
      </c>
      <c r="G62" s="340">
        <v>0</v>
      </c>
      <c r="H62" s="340">
        <v>0</v>
      </c>
      <c r="I62" s="340">
        <v>0</v>
      </c>
      <c r="J62" s="340">
        <v>0</v>
      </c>
      <c r="K62" s="340">
        <v>0</v>
      </c>
      <c r="L62" s="340">
        <v>0</v>
      </c>
    </row>
    <row r="63" ht="26.25" customHeight="1" spans="1:12">
      <c r="A63" s="335" t="s">
        <v>153</v>
      </c>
      <c r="B63" s="328" t="s">
        <v>154</v>
      </c>
      <c r="C63" s="336"/>
      <c r="D63" s="337">
        <v>0</v>
      </c>
      <c r="E63" s="337">
        <v>0</v>
      </c>
      <c r="F63" s="337">
        <v>0</v>
      </c>
      <c r="G63" s="337">
        <v>0</v>
      </c>
      <c r="H63" s="337">
        <v>0</v>
      </c>
      <c r="I63" s="337">
        <v>0</v>
      </c>
      <c r="J63" s="337">
        <v>0</v>
      </c>
      <c r="K63" s="337">
        <v>0</v>
      </c>
      <c r="L63" s="337">
        <v>0</v>
      </c>
    </row>
    <row r="64" ht="26.25" customHeight="1" spans="1:12">
      <c r="A64" s="335" t="s">
        <v>155</v>
      </c>
      <c r="B64" s="328" t="s">
        <v>156</v>
      </c>
      <c r="C64" s="336"/>
      <c r="D64" s="337">
        <v>0</v>
      </c>
      <c r="E64" s="337">
        <v>0</v>
      </c>
      <c r="F64" s="337">
        <v>0</v>
      </c>
      <c r="G64" s="337">
        <v>0</v>
      </c>
      <c r="H64" s="337">
        <v>0</v>
      </c>
      <c r="I64" s="337">
        <v>0</v>
      </c>
      <c r="J64" s="337">
        <v>0</v>
      </c>
      <c r="K64" s="337">
        <v>0</v>
      </c>
      <c r="L64" s="337">
        <v>0</v>
      </c>
    </row>
    <row r="65" ht="26.25" customHeight="1" spans="1:12">
      <c r="A65" s="338" t="s">
        <v>157</v>
      </c>
      <c r="B65" s="332" t="s">
        <v>158</v>
      </c>
      <c r="C65" s="339">
        <f>SUM(C66:C68)</f>
        <v>0</v>
      </c>
      <c r="D65" s="340">
        <f>SUM(D66:D68)</f>
        <v>0</v>
      </c>
      <c r="E65" s="340">
        <v>0</v>
      </c>
      <c r="F65" s="340">
        <v>0</v>
      </c>
      <c r="G65" s="340">
        <v>0</v>
      </c>
      <c r="H65" s="340">
        <v>0</v>
      </c>
      <c r="I65" s="340">
        <v>0</v>
      </c>
      <c r="J65" s="340">
        <v>0</v>
      </c>
      <c r="K65" s="340">
        <v>0</v>
      </c>
      <c r="L65" s="340">
        <v>0</v>
      </c>
    </row>
    <row r="66" ht="26.25" customHeight="1" spans="1:12">
      <c r="A66" s="335" t="s">
        <v>159</v>
      </c>
      <c r="B66" s="328" t="s">
        <v>160</v>
      </c>
      <c r="C66" s="336"/>
      <c r="D66" s="337">
        <v>0</v>
      </c>
      <c r="E66" s="337">
        <v>0</v>
      </c>
      <c r="F66" s="337">
        <v>0</v>
      </c>
      <c r="G66" s="337">
        <v>0</v>
      </c>
      <c r="H66" s="337">
        <v>0</v>
      </c>
      <c r="I66" s="337">
        <v>0</v>
      </c>
      <c r="J66" s="337">
        <v>0</v>
      </c>
      <c r="K66" s="337">
        <v>0</v>
      </c>
      <c r="L66" s="337">
        <v>0</v>
      </c>
    </row>
    <row r="67" ht="26.25" customHeight="1" spans="1:12">
      <c r="A67" s="335" t="s">
        <v>161</v>
      </c>
      <c r="B67" s="328" t="s">
        <v>162</v>
      </c>
      <c r="C67" s="336"/>
      <c r="D67" s="337">
        <v>0</v>
      </c>
      <c r="E67" s="337">
        <v>0</v>
      </c>
      <c r="F67" s="337">
        <v>0</v>
      </c>
      <c r="G67" s="337">
        <v>0</v>
      </c>
      <c r="H67" s="337">
        <v>0</v>
      </c>
      <c r="I67" s="337">
        <v>0</v>
      </c>
      <c r="J67" s="337">
        <v>0</v>
      </c>
      <c r="K67" s="337">
        <v>0</v>
      </c>
      <c r="L67" s="337">
        <v>0</v>
      </c>
    </row>
    <row r="68" ht="26.25" customHeight="1" spans="1:12">
      <c r="A68" s="335" t="s">
        <v>163</v>
      </c>
      <c r="B68" s="328" t="s">
        <v>164</v>
      </c>
      <c r="C68" s="336"/>
      <c r="D68" s="337">
        <v>0</v>
      </c>
      <c r="E68" s="337">
        <v>0</v>
      </c>
      <c r="F68" s="337">
        <v>0</v>
      </c>
      <c r="G68" s="337">
        <v>0</v>
      </c>
      <c r="H68" s="337">
        <v>0</v>
      </c>
      <c r="I68" s="337">
        <v>0</v>
      </c>
      <c r="J68" s="337">
        <v>0</v>
      </c>
      <c r="K68" s="337">
        <v>0</v>
      </c>
      <c r="L68" s="337">
        <v>0</v>
      </c>
    </row>
    <row r="69" ht="26.25" customHeight="1" spans="1:12">
      <c r="A69" s="338" t="s">
        <v>165</v>
      </c>
      <c r="B69" s="332" t="s">
        <v>166</v>
      </c>
      <c r="C69" s="339">
        <f>SUM(C70:C72)</f>
        <v>0</v>
      </c>
      <c r="D69" s="340">
        <f>SUM(D70:D72)</f>
        <v>0</v>
      </c>
      <c r="E69" s="340">
        <v>0</v>
      </c>
      <c r="F69" s="340">
        <v>0</v>
      </c>
      <c r="G69" s="340">
        <v>0</v>
      </c>
      <c r="H69" s="340">
        <v>0</v>
      </c>
      <c r="I69" s="340">
        <v>0</v>
      </c>
      <c r="J69" s="340">
        <v>0</v>
      </c>
      <c r="K69" s="340">
        <v>0</v>
      </c>
      <c r="L69" s="340">
        <v>0</v>
      </c>
    </row>
    <row r="70" ht="26.25" customHeight="1" spans="1:12">
      <c r="A70" s="335" t="s">
        <v>167</v>
      </c>
      <c r="B70" s="328" t="s">
        <v>168</v>
      </c>
      <c r="C70" s="336"/>
      <c r="D70" s="337">
        <v>0</v>
      </c>
      <c r="E70" s="337">
        <v>0</v>
      </c>
      <c r="F70" s="337">
        <v>0</v>
      </c>
      <c r="G70" s="337">
        <v>0</v>
      </c>
      <c r="H70" s="337">
        <v>0</v>
      </c>
      <c r="I70" s="337">
        <v>0</v>
      </c>
      <c r="J70" s="337">
        <v>0</v>
      </c>
      <c r="K70" s="337">
        <v>0</v>
      </c>
      <c r="L70" s="337">
        <v>0</v>
      </c>
    </row>
    <row r="71" ht="26.25" customHeight="1" spans="1:12">
      <c r="A71" s="335" t="s">
        <v>169</v>
      </c>
      <c r="B71" s="328" t="s">
        <v>170</v>
      </c>
      <c r="C71" s="336"/>
      <c r="D71" s="337">
        <v>0</v>
      </c>
      <c r="E71" s="337">
        <v>0</v>
      </c>
      <c r="F71" s="337">
        <v>0</v>
      </c>
      <c r="G71" s="337">
        <v>0</v>
      </c>
      <c r="H71" s="337">
        <v>0</v>
      </c>
      <c r="I71" s="337">
        <v>0</v>
      </c>
      <c r="J71" s="337">
        <v>0</v>
      </c>
      <c r="K71" s="337">
        <v>0</v>
      </c>
      <c r="L71" s="337">
        <v>0</v>
      </c>
    </row>
    <row r="72" ht="26.25" customHeight="1" spans="1:12">
      <c r="A72" s="335">
        <v>2013399</v>
      </c>
      <c r="B72" s="328" t="s">
        <v>171</v>
      </c>
      <c r="C72" s="336"/>
      <c r="D72" s="337">
        <v>0</v>
      </c>
      <c r="E72" s="337">
        <v>0</v>
      </c>
      <c r="F72" s="337">
        <v>0</v>
      </c>
      <c r="G72" s="337">
        <v>0</v>
      </c>
      <c r="H72" s="337">
        <v>0</v>
      </c>
      <c r="I72" s="337">
        <v>0</v>
      </c>
      <c r="J72" s="337">
        <v>0</v>
      </c>
      <c r="K72" s="337">
        <v>0</v>
      </c>
      <c r="L72" s="337">
        <v>0</v>
      </c>
    </row>
    <row r="73" ht="26.25" customHeight="1" spans="1:12">
      <c r="A73" s="338" t="s">
        <v>172</v>
      </c>
      <c r="B73" s="332" t="s">
        <v>173</v>
      </c>
      <c r="C73" s="339">
        <f>SUM(C74:C78)</f>
        <v>0</v>
      </c>
      <c r="D73" s="340">
        <f>SUM(D74:D78)</f>
        <v>0</v>
      </c>
      <c r="E73" s="340">
        <v>0</v>
      </c>
      <c r="F73" s="340">
        <v>0</v>
      </c>
      <c r="G73" s="340">
        <v>0</v>
      </c>
      <c r="H73" s="340">
        <v>0</v>
      </c>
      <c r="I73" s="340">
        <v>0</v>
      </c>
      <c r="J73" s="340">
        <v>0</v>
      </c>
      <c r="K73" s="340">
        <v>0</v>
      </c>
      <c r="L73" s="340">
        <v>0</v>
      </c>
    </row>
    <row r="74" ht="26.25" customHeight="1" spans="1:12">
      <c r="A74" s="335" t="s">
        <v>174</v>
      </c>
      <c r="B74" s="328" t="s">
        <v>175</v>
      </c>
      <c r="C74" s="336"/>
      <c r="D74" s="337">
        <v>0</v>
      </c>
      <c r="E74" s="337">
        <v>0</v>
      </c>
      <c r="F74" s="337">
        <v>0</v>
      </c>
      <c r="G74" s="337">
        <v>0</v>
      </c>
      <c r="H74" s="337">
        <v>0</v>
      </c>
      <c r="I74" s="337">
        <v>0</v>
      </c>
      <c r="J74" s="337">
        <v>0</v>
      </c>
      <c r="K74" s="337">
        <v>0</v>
      </c>
      <c r="L74" s="337">
        <v>0</v>
      </c>
    </row>
    <row r="75" ht="26.25" customHeight="1" spans="1:12">
      <c r="A75" s="335" t="s">
        <v>176</v>
      </c>
      <c r="B75" s="328" t="s">
        <v>177</v>
      </c>
      <c r="C75" s="336"/>
      <c r="D75" s="337">
        <v>0</v>
      </c>
      <c r="E75" s="337">
        <v>0</v>
      </c>
      <c r="F75" s="337">
        <v>0</v>
      </c>
      <c r="G75" s="337">
        <v>0</v>
      </c>
      <c r="H75" s="337">
        <v>0</v>
      </c>
      <c r="I75" s="337">
        <v>0</v>
      </c>
      <c r="J75" s="337">
        <v>0</v>
      </c>
      <c r="K75" s="337">
        <v>0</v>
      </c>
      <c r="L75" s="337">
        <v>0</v>
      </c>
    </row>
    <row r="76" ht="26.25" customHeight="1" spans="1:12">
      <c r="A76" s="335" t="s">
        <v>178</v>
      </c>
      <c r="B76" s="328" t="s">
        <v>179</v>
      </c>
      <c r="C76" s="336"/>
      <c r="D76" s="337">
        <v>0</v>
      </c>
      <c r="E76" s="337">
        <v>0</v>
      </c>
      <c r="F76" s="337">
        <v>0</v>
      </c>
      <c r="G76" s="337">
        <v>0</v>
      </c>
      <c r="H76" s="337">
        <v>0</v>
      </c>
      <c r="I76" s="337">
        <v>0</v>
      </c>
      <c r="J76" s="337">
        <v>0</v>
      </c>
      <c r="K76" s="337">
        <v>0</v>
      </c>
      <c r="L76" s="337">
        <v>0</v>
      </c>
    </row>
    <row r="77" ht="26.25" customHeight="1" spans="1:12">
      <c r="A77" s="335" t="s">
        <v>180</v>
      </c>
      <c r="B77" s="328" t="s">
        <v>181</v>
      </c>
      <c r="C77" s="336"/>
      <c r="D77" s="337">
        <v>0</v>
      </c>
      <c r="E77" s="337">
        <v>0</v>
      </c>
      <c r="F77" s="337">
        <v>0</v>
      </c>
      <c r="G77" s="337">
        <v>0</v>
      </c>
      <c r="H77" s="337">
        <v>0</v>
      </c>
      <c r="I77" s="337">
        <v>0</v>
      </c>
      <c r="J77" s="337">
        <v>0</v>
      </c>
      <c r="K77" s="337">
        <v>0</v>
      </c>
      <c r="L77" s="337">
        <v>0</v>
      </c>
    </row>
    <row r="78" ht="26.25" customHeight="1" spans="1:12">
      <c r="A78" s="335" t="s">
        <v>182</v>
      </c>
      <c r="B78" s="328" t="s">
        <v>183</v>
      </c>
      <c r="C78" s="336"/>
      <c r="D78" s="337">
        <v>0</v>
      </c>
      <c r="E78" s="337">
        <v>0</v>
      </c>
      <c r="F78" s="337">
        <v>0</v>
      </c>
      <c r="G78" s="337">
        <v>0</v>
      </c>
      <c r="H78" s="337">
        <v>0</v>
      </c>
      <c r="I78" s="337">
        <v>0</v>
      </c>
      <c r="J78" s="337">
        <v>0</v>
      </c>
      <c r="K78" s="337">
        <v>0</v>
      </c>
      <c r="L78" s="337">
        <v>0</v>
      </c>
    </row>
    <row r="79" ht="26.25" customHeight="1" spans="1:12">
      <c r="A79" s="342">
        <v>20135</v>
      </c>
      <c r="B79" s="332" t="s">
        <v>184</v>
      </c>
      <c r="C79" s="339">
        <f>SUM(C80:C80)</f>
        <v>0</v>
      </c>
      <c r="D79" s="340">
        <f>SUM(D80:D80)</f>
        <v>0</v>
      </c>
      <c r="E79" s="340">
        <v>0</v>
      </c>
      <c r="F79" s="340">
        <v>0</v>
      </c>
      <c r="G79" s="340">
        <v>0</v>
      </c>
      <c r="H79" s="340">
        <v>0</v>
      </c>
      <c r="I79" s="340">
        <v>0</v>
      </c>
      <c r="J79" s="340">
        <v>0</v>
      </c>
      <c r="K79" s="340">
        <v>0</v>
      </c>
      <c r="L79" s="340">
        <v>0</v>
      </c>
    </row>
    <row r="80" ht="26.25" customHeight="1" spans="1:12">
      <c r="A80" s="335">
        <v>2013501</v>
      </c>
      <c r="B80" s="328" t="s">
        <v>185</v>
      </c>
      <c r="C80" s="336"/>
      <c r="D80" s="337">
        <v>0</v>
      </c>
      <c r="E80" s="337">
        <v>0</v>
      </c>
      <c r="F80" s="337">
        <v>0</v>
      </c>
      <c r="G80" s="337">
        <v>0</v>
      </c>
      <c r="H80" s="337">
        <v>0</v>
      </c>
      <c r="I80" s="337">
        <v>0</v>
      </c>
      <c r="J80" s="337">
        <v>0</v>
      </c>
      <c r="K80" s="337">
        <v>0</v>
      </c>
      <c r="L80" s="337">
        <v>0</v>
      </c>
    </row>
    <row r="81" ht="26.25" customHeight="1" spans="1:12">
      <c r="A81" s="338" t="s">
        <v>186</v>
      </c>
      <c r="B81" s="332" t="s">
        <v>187</v>
      </c>
      <c r="C81" s="339">
        <f>SUM(C82:C83)</f>
        <v>0</v>
      </c>
      <c r="D81" s="340">
        <f>SUM(D82:D83)</f>
        <v>0</v>
      </c>
      <c r="E81" s="340">
        <v>0</v>
      </c>
      <c r="F81" s="340">
        <v>0</v>
      </c>
      <c r="G81" s="340">
        <v>0</v>
      </c>
      <c r="H81" s="340">
        <v>0</v>
      </c>
      <c r="I81" s="340">
        <v>0</v>
      </c>
      <c r="J81" s="340">
        <v>0</v>
      </c>
      <c r="K81" s="340">
        <v>0</v>
      </c>
      <c r="L81" s="340">
        <v>0</v>
      </c>
    </row>
    <row r="82" ht="26.25" customHeight="1" spans="1:12">
      <c r="A82" s="335">
        <v>2013602</v>
      </c>
      <c r="B82" s="328" t="s">
        <v>188</v>
      </c>
      <c r="C82" s="336"/>
      <c r="D82" s="337">
        <v>0</v>
      </c>
      <c r="E82" s="337">
        <v>0</v>
      </c>
      <c r="F82" s="337">
        <v>0</v>
      </c>
      <c r="G82" s="337">
        <v>0</v>
      </c>
      <c r="H82" s="337">
        <v>0</v>
      </c>
      <c r="I82" s="337">
        <v>0</v>
      </c>
      <c r="J82" s="337">
        <v>0</v>
      </c>
      <c r="K82" s="337">
        <v>0</v>
      </c>
      <c r="L82" s="337">
        <v>0</v>
      </c>
    </row>
    <row r="83" ht="26.25" customHeight="1" spans="1:12">
      <c r="A83" s="335" t="s">
        <v>189</v>
      </c>
      <c r="B83" s="328" t="s">
        <v>190</v>
      </c>
      <c r="C83" s="336"/>
      <c r="D83" s="337">
        <v>0</v>
      </c>
      <c r="E83" s="337">
        <v>0</v>
      </c>
      <c r="F83" s="337">
        <v>0</v>
      </c>
      <c r="G83" s="337">
        <v>0</v>
      </c>
      <c r="H83" s="337">
        <v>0</v>
      </c>
      <c r="I83" s="337">
        <v>0</v>
      </c>
      <c r="J83" s="337">
        <v>0</v>
      </c>
      <c r="K83" s="337">
        <v>0</v>
      </c>
      <c r="L83" s="337">
        <v>0</v>
      </c>
    </row>
    <row r="84" ht="26.25" customHeight="1" spans="1:12">
      <c r="A84" s="338" t="s">
        <v>191</v>
      </c>
      <c r="B84" s="332" t="s">
        <v>192</v>
      </c>
      <c r="C84" s="339">
        <f>SUM(C85)</f>
        <v>0</v>
      </c>
      <c r="D84" s="340">
        <f>SUM(D85)</f>
        <v>0</v>
      </c>
      <c r="E84" s="340">
        <v>0</v>
      </c>
      <c r="F84" s="340">
        <v>0</v>
      </c>
      <c r="G84" s="340">
        <v>0</v>
      </c>
      <c r="H84" s="340">
        <v>0</v>
      </c>
      <c r="I84" s="340">
        <v>0</v>
      </c>
      <c r="J84" s="340">
        <v>0</v>
      </c>
      <c r="K84" s="340">
        <v>0</v>
      </c>
      <c r="L84" s="340">
        <v>0</v>
      </c>
    </row>
    <row r="85" ht="26.25" customHeight="1" spans="1:12">
      <c r="A85" s="335" t="s">
        <v>193</v>
      </c>
      <c r="B85" s="328" t="s">
        <v>194</v>
      </c>
      <c r="C85" s="336"/>
      <c r="D85" s="337">
        <v>0</v>
      </c>
      <c r="E85" s="337">
        <v>0</v>
      </c>
      <c r="F85" s="337">
        <v>0</v>
      </c>
      <c r="G85" s="337">
        <v>0</v>
      </c>
      <c r="H85" s="337">
        <v>0</v>
      </c>
      <c r="I85" s="337">
        <v>0</v>
      </c>
      <c r="J85" s="337">
        <v>0</v>
      </c>
      <c r="K85" s="337">
        <v>0</v>
      </c>
      <c r="L85" s="337">
        <v>0</v>
      </c>
    </row>
    <row r="86" ht="26.25" customHeight="1" spans="1:12">
      <c r="A86" s="338" t="s">
        <v>195</v>
      </c>
      <c r="B86" s="332" t="s">
        <v>196</v>
      </c>
      <c r="C86" s="339">
        <f>SUM(C87:C91)</f>
        <v>0</v>
      </c>
      <c r="D86" s="340">
        <f>SUM(D87:D91)</f>
        <v>0</v>
      </c>
      <c r="E86" s="340">
        <v>0</v>
      </c>
      <c r="F86" s="340">
        <v>0</v>
      </c>
      <c r="G86" s="340">
        <v>0</v>
      </c>
      <c r="H86" s="340">
        <v>0</v>
      </c>
      <c r="I86" s="340">
        <v>0</v>
      </c>
      <c r="J86" s="340">
        <v>0</v>
      </c>
      <c r="K86" s="340">
        <v>0</v>
      </c>
      <c r="L86" s="340">
        <v>0</v>
      </c>
    </row>
    <row r="87" ht="26.25" customHeight="1" spans="1:12">
      <c r="A87" s="335" t="s">
        <v>197</v>
      </c>
      <c r="B87" s="328" t="s">
        <v>198</v>
      </c>
      <c r="C87" s="336"/>
      <c r="D87" s="337">
        <v>0</v>
      </c>
      <c r="E87" s="337">
        <v>0</v>
      </c>
      <c r="F87" s="337">
        <v>0</v>
      </c>
      <c r="G87" s="337">
        <v>0</v>
      </c>
      <c r="H87" s="337">
        <v>0</v>
      </c>
      <c r="I87" s="337">
        <v>0</v>
      </c>
      <c r="J87" s="337">
        <v>0</v>
      </c>
      <c r="K87" s="337">
        <v>0</v>
      </c>
      <c r="L87" s="337">
        <v>0</v>
      </c>
    </row>
    <row r="88" ht="26.25" customHeight="1" spans="1:12">
      <c r="A88" s="335" t="s">
        <v>199</v>
      </c>
      <c r="B88" s="328" t="s">
        <v>194</v>
      </c>
      <c r="C88" s="336"/>
      <c r="D88" s="337">
        <v>0</v>
      </c>
      <c r="E88" s="337">
        <v>0</v>
      </c>
      <c r="F88" s="337">
        <v>0</v>
      </c>
      <c r="G88" s="337">
        <v>0</v>
      </c>
      <c r="H88" s="337">
        <v>0</v>
      </c>
      <c r="I88" s="337">
        <v>0</v>
      </c>
      <c r="J88" s="337">
        <v>0</v>
      </c>
      <c r="K88" s="337">
        <v>0</v>
      </c>
      <c r="L88" s="337">
        <v>0</v>
      </c>
    </row>
    <row r="89" ht="26.25" customHeight="1" spans="1:12">
      <c r="A89" s="335" t="s">
        <v>200</v>
      </c>
      <c r="B89" s="328" t="s">
        <v>201</v>
      </c>
      <c r="C89" s="336"/>
      <c r="D89" s="337">
        <v>0</v>
      </c>
      <c r="E89" s="337">
        <v>0</v>
      </c>
      <c r="F89" s="337">
        <v>0</v>
      </c>
      <c r="G89" s="337">
        <v>0</v>
      </c>
      <c r="H89" s="337">
        <v>0</v>
      </c>
      <c r="I89" s="337">
        <v>0</v>
      </c>
      <c r="J89" s="337">
        <v>0</v>
      </c>
      <c r="K89" s="337">
        <v>0</v>
      </c>
      <c r="L89" s="337">
        <v>0</v>
      </c>
    </row>
    <row r="90" ht="26.25" customHeight="1" spans="1:12">
      <c r="A90" s="335" t="s">
        <v>202</v>
      </c>
      <c r="B90" s="328" t="s">
        <v>203</v>
      </c>
      <c r="C90" s="336"/>
      <c r="D90" s="337">
        <v>0</v>
      </c>
      <c r="E90" s="337">
        <v>0</v>
      </c>
      <c r="F90" s="337">
        <v>0</v>
      </c>
      <c r="G90" s="337">
        <v>0</v>
      </c>
      <c r="H90" s="337">
        <v>0</v>
      </c>
      <c r="I90" s="337">
        <v>0</v>
      </c>
      <c r="J90" s="337">
        <v>0</v>
      </c>
      <c r="K90" s="337">
        <v>0</v>
      </c>
      <c r="L90" s="337">
        <v>0</v>
      </c>
    </row>
    <row r="91" ht="26.25" customHeight="1" spans="1:12">
      <c r="A91" s="335" t="s">
        <v>204</v>
      </c>
      <c r="B91" s="328" t="s">
        <v>205</v>
      </c>
      <c r="C91" s="336"/>
      <c r="D91" s="337">
        <v>0</v>
      </c>
      <c r="E91" s="337">
        <v>0</v>
      </c>
      <c r="F91" s="337">
        <v>0</v>
      </c>
      <c r="G91" s="337">
        <v>0</v>
      </c>
      <c r="H91" s="337">
        <v>0</v>
      </c>
      <c r="I91" s="337">
        <v>0</v>
      </c>
      <c r="J91" s="337">
        <v>0</v>
      </c>
      <c r="K91" s="337">
        <v>0</v>
      </c>
      <c r="L91" s="337">
        <v>0</v>
      </c>
    </row>
    <row r="92" ht="26.25" customHeight="1" spans="1:12">
      <c r="A92" s="327">
        <v>203</v>
      </c>
      <c r="B92" s="328" t="s">
        <v>206</v>
      </c>
      <c r="C92" s="329">
        <f>C93</f>
        <v>0</v>
      </c>
      <c r="D92" s="330">
        <f>D93</f>
        <v>0</v>
      </c>
      <c r="E92" s="330">
        <v>0</v>
      </c>
      <c r="F92" s="330">
        <v>0</v>
      </c>
      <c r="G92" s="330">
        <v>0</v>
      </c>
      <c r="H92" s="330">
        <v>0</v>
      </c>
      <c r="I92" s="330">
        <v>0</v>
      </c>
      <c r="J92" s="330">
        <v>0</v>
      </c>
      <c r="K92" s="330">
        <v>0</v>
      </c>
      <c r="L92" s="330">
        <v>0</v>
      </c>
    </row>
    <row r="93" ht="26.25" customHeight="1" spans="1:12">
      <c r="A93" s="342">
        <v>20306</v>
      </c>
      <c r="B93" s="332" t="s">
        <v>207</v>
      </c>
      <c r="C93" s="333">
        <f>SUM(C94)</f>
        <v>0</v>
      </c>
      <c r="D93" s="334">
        <f>SUM(D94)</f>
        <v>0</v>
      </c>
      <c r="E93" s="334">
        <v>0</v>
      </c>
      <c r="F93" s="334">
        <v>0</v>
      </c>
      <c r="G93" s="334">
        <v>0</v>
      </c>
      <c r="H93" s="334">
        <v>0</v>
      </c>
      <c r="I93" s="334">
        <v>0</v>
      </c>
      <c r="J93" s="334">
        <v>0</v>
      </c>
      <c r="K93" s="334">
        <v>0</v>
      </c>
      <c r="L93" s="334">
        <v>0</v>
      </c>
    </row>
    <row r="94" ht="26.25" customHeight="1" spans="1:12">
      <c r="A94" s="335">
        <v>2030601</v>
      </c>
      <c r="B94" s="328" t="s">
        <v>208</v>
      </c>
      <c r="C94" s="336"/>
      <c r="D94" s="337">
        <v>0</v>
      </c>
      <c r="E94" s="337">
        <v>0</v>
      </c>
      <c r="F94" s="337">
        <v>0</v>
      </c>
      <c r="G94" s="337">
        <v>0</v>
      </c>
      <c r="H94" s="337">
        <v>0</v>
      </c>
      <c r="I94" s="337">
        <v>0</v>
      </c>
      <c r="J94" s="337">
        <v>0</v>
      </c>
      <c r="K94" s="337">
        <v>0</v>
      </c>
      <c r="L94" s="337">
        <v>0</v>
      </c>
    </row>
    <row r="95" ht="26.25" customHeight="1" spans="1:12">
      <c r="A95" s="327" t="s">
        <v>209</v>
      </c>
      <c r="B95" s="328" t="s">
        <v>210</v>
      </c>
      <c r="C95" s="329">
        <v>627</v>
      </c>
      <c r="D95" s="330">
        <f>D96+D99+D102+D106</f>
        <v>0</v>
      </c>
      <c r="E95" s="330">
        <v>0</v>
      </c>
      <c r="F95" s="330">
        <v>0</v>
      </c>
      <c r="G95" s="330">
        <v>0</v>
      </c>
      <c r="H95" s="330">
        <v>0</v>
      </c>
      <c r="I95" s="330">
        <v>0</v>
      </c>
      <c r="J95" s="330">
        <v>0</v>
      </c>
      <c r="K95" s="330">
        <v>0</v>
      </c>
      <c r="L95" s="330">
        <v>0</v>
      </c>
    </row>
    <row r="96" ht="26.25" customHeight="1" spans="1:12">
      <c r="A96" s="338" t="s">
        <v>211</v>
      </c>
      <c r="B96" s="332" t="s">
        <v>212</v>
      </c>
      <c r="C96" s="333">
        <f>SUM(C97:C98)</f>
        <v>0</v>
      </c>
      <c r="D96" s="334">
        <f>SUM(D97:D98)</f>
        <v>0</v>
      </c>
      <c r="E96" s="334">
        <v>0</v>
      </c>
      <c r="F96" s="334">
        <v>0</v>
      </c>
      <c r="G96" s="334">
        <v>0</v>
      </c>
      <c r="H96" s="334">
        <v>0</v>
      </c>
      <c r="I96" s="334">
        <v>0</v>
      </c>
      <c r="J96" s="334">
        <v>0</v>
      </c>
      <c r="K96" s="334">
        <v>0</v>
      </c>
      <c r="L96" s="334">
        <v>0</v>
      </c>
    </row>
    <row r="97" ht="26.25" customHeight="1" spans="1:12">
      <c r="A97" s="335" t="s">
        <v>213</v>
      </c>
      <c r="B97" s="328" t="s">
        <v>214</v>
      </c>
      <c r="C97" s="336"/>
      <c r="D97" s="337">
        <v>0</v>
      </c>
      <c r="E97" s="337">
        <v>0</v>
      </c>
      <c r="F97" s="337">
        <v>0</v>
      </c>
      <c r="G97" s="337">
        <v>0</v>
      </c>
      <c r="H97" s="337">
        <v>0</v>
      </c>
      <c r="I97" s="337">
        <v>0</v>
      </c>
      <c r="J97" s="337">
        <v>0</v>
      </c>
      <c r="K97" s="337">
        <v>0</v>
      </c>
      <c r="L97" s="337">
        <v>0</v>
      </c>
    </row>
    <row r="98" ht="26.25" customHeight="1" spans="1:12">
      <c r="A98" s="335" t="s">
        <v>215</v>
      </c>
      <c r="B98" s="328" t="s">
        <v>216</v>
      </c>
      <c r="C98" s="336"/>
      <c r="D98" s="337">
        <v>0</v>
      </c>
      <c r="E98" s="337">
        <v>0</v>
      </c>
      <c r="F98" s="337">
        <v>0</v>
      </c>
      <c r="G98" s="337">
        <v>0</v>
      </c>
      <c r="H98" s="337">
        <v>0</v>
      </c>
      <c r="I98" s="337">
        <v>0</v>
      </c>
      <c r="J98" s="337">
        <v>0</v>
      </c>
      <c r="K98" s="337">
        <v>0</v>
      </c>
      <c r="L98" s="337">
        <v>0</v>
      </c>
    </row>
    <row r="99" ht="26.25" customHeight="1" spans="1:12">
      <c r="A99" s="338" t="s">
        <v>217</v>
      </c>
      <c r="B99" s="332" t="s">
        <v>218</v>
      </c>
      <c r="C99" s="339">
        <f>SUM(C100:C101)</f>
        <v>0</v>
      </c>
      <c r="D99" s="340">
        <f>SUM(D100:D101)</f>
        <v>0</v>
      </c>
      <c r="E99" s="340">
        <v>0</v>
      </c>
      <c r="F99" s="340">
        <v>0</v>
      </c>
      <c r="G99" s="340">
        <v>0</v>
      </c>
      <c r="H99" s="340">
        <v>0</v>
      </c>
      <c r="I99" s="340">
        <v>0</v>
      </c>
      <c r="J99" s="340">
        <v>0</v>
      </c>
      <c r="K99" s="340">
        <v>0</v>
      </c>
      <c r="L99" s="340">
        <v>0</v>
      </c>
    </row>
    <row r="100" ht="26.25" customHeight="1" spans="1:12">
      <c r="A100" s="335" t="s">
        <v>219</v>
      </c>
      <c r="B100" s="328" t="s">
        <v>220</v>
      </c>
      <c r="C100" s="336"/>
      <c r="D100" s="337">
        <v>0</v>
      </c>
      <c r="E100" s="337">
        <v>0</v>
      </c>
      <c r="F100" s="337">
        <v>0</v>
      </c>
      <c r="G100" s="337">
        <v>0</v>
      </c>
      <c r="H100" s="337">
        <v>0</v>
      </c>
      <c r="I100" s="337">
        <v>0</v>
      </c>
      <c r="J100" s="337">
        <v>0</v>
      </c>
      <c r="K100" s="337">
        <v>0</v>
      </c>
      <c r="L100" s="337">
        <v>0</v>
      </c>
    </row>
    <row r="101" ht="26.25" customHeight="1" spans="1:12">
      <c r="A101" s="335">
        <v>2040499</v>
      </c>
      <c r="B101" s="328" t="s">
        <v>221</v>
      </c>
      <c r="C101" s="336"/>
      <c r="D101" s="337">
        <v>0</v>
      </c>
      <c r="E101" s="337">
        <v>0</v>
      </c>
      <c r="F101" s="337">
        <v>0</v>
      </c>
      <c r="G101" s="337">
        <v>0</v>
      </c>
      <c r="H101" s="337">
        <v>0</v>
      </c>
      <c r="I101" s="337">
        <v>0</v>
      </c>
      <c r="J101" s="337">
        <v>0</v>
      </c>
      <c r="K101" s="337">
        <v>0</v>
      </c>
      <c r="L101" s="337">
        <v>0</v>
      </c>
    </row>
    <row r="102" ht="26.25" customHeight="1" spans="1:12">
      <c r="A102" s="338" t="s">
        <v>222</v>
      </c>
      <c r="B102" s="332" t="s">
        <v>223</v>
      </c>
      <c r="C102" s="339">
        <f>SUM(C103:C105)</f>
        <v>0</v>
      </c>
      <c r="D102" s="340">
        <f>SUM(D103:D105)</f>
        <v>0</v>
      </c>
      <c r="E102" s="340">
        <v>0</v>
      </c>
      <c r="F102" s="340">
        <v>0</v>
      </c>
      <c r="G102" s="340">
        <v>0</v>
      </c>
      <c r="H102" s="340">
        <v>0</v>
      </c>
      <c r="I102" s="340">
        <v>0</v>
      </c>
      <c r="J102" s="340">
        <v>0</v>
      </c>
      <c r="K102" s="340">
        <v>0</v>
      </c>
      <c r="L102" s="340">
        <v>0</v>
      </c>
    </row>
    <row r="103" ht="26.25" customHeight="1" spans="1:12">
      <c r="A103" s="335" t="s">
        <v>224</v>
      </c>
      <c r="B103" s="328" t="s">
        <v>225</v>
      </c>
      <c r="C103" s="336"/>
      <c r="D103" s="337">
        <v>0</v>
      </c>
      <c r="E103" s="337">
        <v>0</v>
      </c>
      <c r="F103" s="337">
        <v>0</v>
      </c>
      <c r="G103" s="337">
        <v>0</v>
      </c>
      <c r="H103" s="337">
        <v>0</v>
      </c>
      <c r="I103" s="337">
        <v>0</v>
      </c>
      <c r="J103" s="337">
        <v>0</v>
      </c>
      <c r="K103" s="337">
        <v>0</v>
      </c>
      <c r="L103" s="337">
        <v>0</v>
      </c>
    </row>
    <row r="104" ht="26.25" customHeight="1" spans="1:12">
      <c r="A104" s="335" t="s">
        <v>226</v>
      </c>
      <c r="B104" s="328" t="s">
        <v>227</v>
      </c>
      <c r="C104" s="336"/>
      <c r="D104" s="337">
        <v>0</v>
      </c>
      <c r="E104" s="337">
        <v>0</v>
      </c>
      <c r="F104" s="337">
        <v>0</v>
      </c>
      <c r="G104" s="337">
        <v>0</v>
      </c>
      <c r="H104" s="337">
        <v>0</v>
      </c>
      <c r="I104" s="337">
        <v>0</v>
      </c>
      <c r="J104" s="337">
        <v>0</v>
      </c>
      <c r="K104" s="337">
        <v>0</v>
      </c>
      <c r="L104" s="337">
        <v>0</v>
      </c>
    </row>
    <row r="105" ht="26.25" customHeight="1" spans="1:12">
      <c r="A105" s="335" t="s">
        <v>228</v>
      </c>
      <c r="B105" s="328" t="s">
        <v>229</v>
      </c>
      <c r="C105" s="336"/>
      <c r="D105" s="337">
        <v>0</v>
      </c>
      <c r="E105" s="337">
        <v>0</v>
      </c>
      <c r="F105" s="337">
        <v>0</v>
      </c>
      <c r="G105" s="337">
        <v>0</v>
      </c>
      <c r="H105" s="337">
        <v>0</v>
      </c>
      <c r="I105" s="337">
        <v>0</v>
      </c>
      <c r="J105" s="337">
        <v>0</v>
      </c>
      <c r="K105" s="337">
        <v>0</v>
      </c>
      <c r="L105" s="337">
        <v>0</v>
      </c>
    </row>
    <row r="106" ht="26.25" customHeight="1" spans="1:12">
      <c r="A106" s="338" t="s">
        <v>230</v>
      </c>
      <c r="B106" s="332" t="s">
        <v>231</v>
      </c>
      <c r="C106" s="339">
        <f>SUM(C107:C111)</f>
        <v>0</v>
      </c>
      <c r="D106" s="340">
        <f>SUM(D107:D111)</f>
        <v>0</v>
      </c>
      <c r="E106" s="340">
        <v>0</v>
      </c>
      <c r="F106" s="340">
        <v>0</v>
      </c>
      <c r="G106" s="340">
        <v>0</v>
      </c>
      <c r="H106" s="340">
        <v>0</v>
      </c>
      <c r="I106" s="340">
        <v>0</v>
      </c>
      <c r="J106" s="340">
        <v>0</v>
      </c>
      <c r="K106" s="340">
        <v>0</v>
      </c>
      <c r="L106" s="340">
        <v>0</v>
      </c>
    </row>
    <row r="107" ht="26.25" customHeight="1" spans="1:12">
      <c r="A107" s="335" t="s">
        <v>232</v>
      </c>
      <c r="B107" s="328" t="s">
        <v>233</v>
      </c>
      <c r="C107" s="336"/>
      <c r="D107" s="337">
        <v>0</v>
      </c>
      <c r="E107" s="337">
        <v>0</v>
      </c>
      <c r="F107" s="337">
        <v>0</v>
      </c>
      <c r="G107" s="337">
        <v>0</v>
      </c>
      <c r="H107" s="337">
        <v>0</v>
      </c>
      <c r="I107" s="337">
        <v>0</v>
      </c>
      <c r="J107" s="337">
        <v>0</v>
      </c>
      <c r="K107" s="337">
        <v>0</v>
      </c>
      <c r="L107" s="337">
        <v>0</v>
      </c>
    </row>
    <row r="108" ht="26.25" customHeight="1" spans="1:12">
      <c r="A108" s="335" t="s">
        <v>234</v>
      </c>
      <c r="B108" s="328" t="s">
        <v>235</v>
      </c>
      <c r="C108" s="336"/>
      <c r="D108" s="337">
        <v>0</v>
      </c>
      <c r="E108" s="337">
        <v>0</v>
      </c>
      <c r="F108" s="337">
        <v>0</v>
      </c>
      <c r="G108" s="337">
        <v>0</v>
      </c>
      <c r="H108" s="337">
        <v>0</v>
      </c>
      <c r="I108" s="337">
        <v>0</v>
      </c>
      <c r="J108" s="337">
        <v>0</v>
      </c>
      <c r="K108" s="337">
        <v>0</v>
      </c>
      <c r="L108" s="337">
        <v>0</v>
      </c>
    </row>
    <row r="109" ht="26.25" customHeight="1" spans="1:12">
      <c r="A109" s="335" t="s">
        <v>236</v>
      </c>
      <c r="B109" s="328" t="s">
        <v>237</v>
      </c>
      <c r="C109" s="336"/>
      <c r="D109" s="337">
        <v>0</v>
      </c>
      <c r="E109" s="337">
        <v>0</v>
      </c>
      <c r="F109" s="337">
        <v>0</v>
      </c>
      <c r="G109" s="337">
        <v>0</v>
      </c>
      <c r="H109" s="337">
        <v>0</v>
      </c>
      <c r="I109" s="337">
        <v>0</v>
      </c>
      <c r="J109" s="337">
        <v>0</v>
      </c>
      <c r="K109" s="337">
        <v>0</v>
      </c>
      <c r="L109" s="337">
        <v>0</v>
      </c>
    </row>
    <row r="110" ht="26.25" customHeight="1" spans="1:12">
      <c r="A110" s="335" t="s">
        <v>238</v>
      </c>
      <c r="B110" s="328" t="s">
        <v>239</v>
      </c>
      <c r="C110" s="336"/>
      <c r="D110" s="337">
        <v>0</v>
      </c>
      <c r="E110" s="337">
        <v>0</v>
      </c>
      <c r="F110" s="337">
        <v>0</v>
      </c>
      <c r="G110" s="337">
        <v>0</v>
      </c>
      <c r="H110" s="337">
        <v>0</v>
      </c>
      <c r="I110" s="337">
        <v>0</v>
      </c>
      <c r="J110" s="337">
        <v>0</v>
      </c>
      <c r="K110" s="337">
        <v>0</v>
      </c>
      <c r="L110" s="337">
        <v>0</v>
      </c>
    </row>
    <row r="111" ht="26.25" customHeight="1" spans="1:12">
      <c r="A111" s="335" t="s">
        <v>240</v>
      </c>
      <c r="B111" s="328" t="s">
        <v>241</v>
      </c>
      <c r="C111" s="336"/>
      <c r="D111" s="337">
        <v>0</v>
      </c>
      <c r="E111" s="337">
        <v>0</v>
      </c>
      <c r="F111" s="337">
        <v>0</v>
      </c>
      <c r="G111" s="337">
        <v>0</v>
      </c>
      <c r="H111" s="337">
        <v>0</v>
      </c>
      <c r="I111" s="337">
        <v>0</v>
      </c>
      <c r="J111" s="337">
        <v>0</v>
      </c>
      <c r="K111" s="337">
        <v>0</v>
      </c>
      <c r="L111" s="337">
        <v>0</v>
      </c>
    </row>
    <row r="112" ht="26.25" customHeight="1" spans="1:12">
      <c r="A112" s="327" t="s">
        <v>242</v>
      </c>
      <c r="B112" s="328" t="s">
        <v>243</v>
      </c>
      <c r="C112" s="329">
        <v>10866</v>
      </c>
      <c r="D112" s="330">
        <f>D113+D117+D121</f>
        <v>8755.937836</v>
      </c>
      <c r="E112" s="330">
        <v>-861.701931</v>
      </c>
      <c r="F112" s="330">
        <v>17.5711</v>
      </c>
      <c r="G112" s="330">
        <v>0</v>
      </c>
      <c r="H112" s="330">
        <v>0</v>
      </c>
      <c r="I112" s="330">
        <v>1273.1439</v>
      </c>
      <c r="J112" s="330">
        <v>-2152.416931</v>
      </c>
      <c r="K112" s="330">
        <v>0</v>
      </c>
      <c r="L112" s="330">
        <v>7894.235073</v>
      </c>
    </row>
    <row r="113" ht="26.25" customHeight="1" spans="1:12">
      <c r="A113" s="338" t="s">
        <v>244</v>
      </c>
      <c r="B113" s="332" t="s">
        <v>245</v>
      </c>
      <c r="C113" s="333">
        <f>SUM(C114:C116)</f>
        <v>0</v>
      </c>
      <c r="D113" s="334">
        <f>SUM(D114:D116)</f>
        <v>0</v>
      </c>
      <c r="E113" s="334">
        <v>0</v>
      </c>
      <c r="F113" s="334">
        <v>0</v>
      </c>
      <c r="G113" s="334">
        <v>0</v>
      </c>
      <c r="H113" s="334">
        <v>0</v>
      </c>
      <c r="I113" s="334">
        <v>0</v>
      </c>
      <c r="J113" s="334">
        <v>0</v>
      </c>
      <c r="K113" s="334">
        <v>0</v>
      </c>
      <c r="L113" s="334">
        <v>0</v>
      </c>
    </row>
    <row r="114" ht="26.25" customHeight="1" spans="1:12">
      <c r="A114" s="335" t="s">
        <v>246</v>
      </c>
      <c r="B114" s="328" t="s">
        <v>247</v>
      </c>
      <c r="C114" s="336"/>
      <c r="D114" s="337">
        <v>0</v>
      </c>
      <c r="E114" s="337">
        <v>0</v>
      </c>
      <c r="F114" s="337">
        <v>0</v>
      </c>
      <c r="G114" s="337">
        <v>0</v>
      </c>
      <c r="H114" s="337">
        <v>0</v>
      </c>
      <c r="I114" s="337">
        <v>0</v>
      </c>
      <c r="J114" s="337">
        <v>0</v>
      </c>
      <c r="K114" s="337">
        <v>0</v>
      </c>
      <c r="L114" s="337">
        <v>0</v>
      </c>
    </row>
    <row r="115" ht="26.25" customHeight="1" spans="1:12">
      <c r="A115" s="335" t="s">
        <v>248</v>
      </c>
      <c r="B115" s="328" t="s">
        <v>249</v>
      </c>
      <c r="C115" s="336"/>
      <c r="D115" s="337">
        <v>0</v>
      </c>
      <c r="E115" s="337">
        <v>0</v>
      </c>
      <c r="F115" s="337">
        <v>0</v>
      </c>
      <c r="G115" s="337">
        <v>0</v>
      </c>
      <c r="H115" s="337">
        <v>0</v>
      </c>
      <c r="I115" s="337">
        <v>0</v>
      </c>
      <c r="J115" s="337">
        <v>0</v>
      </c>
      <c r="K115" s="337">
        <v>0</v>
      </c>
      <c r="L115" s="337">
        <v>0</v>
      </c>
    </row>
    <row r="116" ht="26.25" customHeight="1" spans="1:12">
      <c r="A116" s="335">
        <v>2050199</v>
      </c>
      <c r="B116" s="328" t="s">
        <v>250</v>
      </c>
      <c r="C116" s="336"/>
      <c r="D116" s="337">
        <v>0</v>
      </c>
      <c r="E116" s="337">
        <v>0</v>
      </c>
      <c r="F116" s="337">
        <v>0</v>
      </c>
      <c r="G116" s="337">
        <v>0</v>
      </c>
      <c r="H116" s="337">
        <v>0</v>
      </c>
      <c r="I116" s="337">
        <v>0</v>
      </c>
      <c r="J116" s="337">
        <v>0</v>
      </c>
      <c r="K116" s="337">
        <v>0</v>
      </c>
      <c r="L116" s="337">
        <v>0</v>
      </c>
    </row>
    <row r="117" ht="26.25" customHeight="1" spans="1:12">
      <c r="A117" s="338" t="s">
        <v>251</v>
      </c>
      <c r="B117" s="332" t="s">
        <v>252</v>
      </c>
      <c r="C117" s="339">
        <f>SUM(C118:C120)</f>
        <v>0</v>
      </c>
      <c r="D117" s="340">
        <f>SUM(D118:D120)</f>
        <v>8474.937836</v>
      </c>
      <c r="E117" s="340">
        <v>-861.701931</v>
      </c>
      <c r="F117" s="340">
        <v>17.5711</v>
      </c>
      <c r="G117" s="340">
        <v>0</v>
      </c>
      <c r="H117" s="340">
        <v>0</v>
      </c>
      <c r="I117" s="340">
        <v>1273.1439</v>
      </c>
      <c r="J117" s="340">
        <v>-2152.416931</v>
      </c>
      <c r="K117" s="340">
        <v>0</v>
      </c>
      <c r="L117" s="340">
        <v>7613.235073</v>
      </c>
    </row>
    <row r="118" ht="26.25" customHeight="1" spans="1:12">
      <c r="A118" s="335" t="s">
        <v>253</v>
      </c>
      <c r="B118" s="328" t="s">
        <v>254</v>
      </c>
      <c r="C118" s="336"/>
      <c r="D118" s="337">
        <v>113.1</v>
      </c>
      <c r="E118" s="337">
        <v>41.5711</v>
      </c>
      <c r="F118" s="337">
        <v>17.5711</v>
      </c>
      <c r="G118" s="337">
        <v>0</v>
      </c>
      <c r="H118" s="337">
        <v>0</v>
      </c>
      <c r="I118" s="337">
        <v>24</v>
      </c>
      <c r="J118" s="337">
        <v>0</v>
      </c>
      <c r="K118" s="337">
        <v>0</v>
      </c>
      <c r="L118" s="337">
        <v>154.6711</v>
      </c>
    </row>
    <row r="119" ht="26.25" customHeight="1" spans="1:12">
      <c r="A119" s="335" t="s">
        <v>255</v>
      </c>
      <c r="B119" s="328" t="s">
        <v>256</v>
      </c>
      <c r="C119" s="336"/>
      <c r="D119" s="337">
        <v>5174.755997</v>
      </c>
      <c r="E119" s="337">
        <v>-672.150011</v>
      </c>
      <c r="F119" s="337">
        <v>0</v>
      </c>
      <c r="G119" s="337">
        <v>0</v>
      </c>
      <c r="H119" s="337">
        <v>0</v>
      </c>
      <c r="I119" s="337">
        <v>588.9039</v>
      </c>
      <c r="J119" s="345">
        <v>-1261.053911</v>
      </c>
      <c r="K119" s="337">
        <v>0</v>
      </c>
      <c r="L119" s="337">
        <v>4502.609847</v>
      </c>
    </row>
    <row r="120" ht="26.25" customHeight="1" spans="1:12">
      <c r="A120" s="335" t="s">
        <v>257</v>
      </c>
      <c r="B120" s="328" t="s">
        <v>258</v>
      </c>
      <c r="C120" s="336"/>
      <c r="D120" s="337">
        <v>3187.081839</v>
      </c>
      <c r="E120" s="337">
        <v>-231.12302</v>
      </c>
      <c r="F120" s="337">
        <v>0</v>
      </c>
      <c r="G120" s="337">
        <v>0</v>
      </c>
      <c r="H120" s="337">
        <v>0</v>
      </c>
      <c r="I120" s="345">
        <v>660.24</v>
      </c>
      <c r="J120" s="337">
        <v>-891.36302</v>
      </c>
      <c r="K120" s="337">
        <v>0</v>
      </c>
      <c r="L120" s="337">
        <v>2955.954126</v>
      </c>
    </row>
    <row r="121" ht="26.25" customHeight="1" spans="1:12">
      <c r="A121" s="338" t="s">
        <v>259</v>
      </c>
      <c r="B121" s="332" t="s">
        <v>260</v>
      </c>
      <c r="C121" s="339">
        <f>SUM(C122)</f>
        <v>0</v>
      </c>
      <c r="D121" s="340">
        <f>SUM(D122)</f>
        <v>281</v>
      </c>
      <c r="E121" s="340">
        <v>0</v>
      </c>
      <c r="F121" s="340">
        <v>0</v>
      </c>
      <c r="G121" s="340">
        <v>0</v>
      </c>
      <c r="H121" s="340">
        <v>0</v>
      </c>
      <c r="I121" s="340">
        <v>0</v>
      </c>
      <c r="J121" s="340">
        <v>0</v>
      </c>
      <c r="K121" s="340">
        <v>0</v>
      </c>
      <c r="L121" s="340">
        <v>281</v>
      </c>
    </row>
    <row r="122" ht="26.25" customHeight="1" spans="1:12">
      <c r="A122" s="335" t="s">
        <v>261</v>
      </c>
      <c r="B122" s="328" t="s">
        <v>262</v>
      </c>
      <c r="C122" s="336"/>
      <c r="D122" s="337">
        <v>281</v>
      </c>
      <c r="E122" s="337">
        <v>0</v>
      </c>
      <c r="F122" s="337">
        <v>0</v>
      </c>
      <c r="G122" s="337">
        <v>0</v>
      </c>
      <c r="H122" s="337">
        <v>0</v>
      </c>
      <c r="I122" s="337">
        <v>0</v>
      </c>
      <c r="J122" s="337">
        <v>0</v>
      </c>
      <c r="K122" s="337">
        <v>0</v>
      </c>
      <c r="L122" s="337">
        <v>281</v>
      </c>
    </row>
    <row r="123" ht="26.25" customHeight="1" spans="1:12">
      <c r="A123" s="327" t="s">
        <v>263</v>
      </c>
      <c r="B123" s="328" t="s">
        <v>264</v>
      </c>
      <c r="C123" s="329">
        <v>156</v>
      </c>
      <c r="D123" s="330">
        <f>D124+D127+D130</f>
        <v>0</v>
      </c>
      <c r="E123" s="330">
        <v>0</v>
      </c>
      <c r="F123" s="330">
        <v>0</v>
      </c>
      <c r="G123" s="330">
        <v>0</v>
      </c>
      <c r="H123" s="330">
        <v>0</v>
      </c>
      <c r="I123" s="330">
        <v>0</v>
      </c>
      <c r="J123" s="330">
        <v>0</v>
      </c>
      <c r="K123" s="330">
        <v>0</v>
      </c>
      <c r="L123" s="330">
        <v>0</v>
      </c>
    </row>
    <row r="124" ht="26.25" customHeight="1" spans="1:12">
      <c r="A124" s="338" t="s">
        <v>265</v>
      </c>
      <c r="B124" s="332" t="s">
        <v>266</v>
      </c>
      <c r="C124" s="333">
        <f>SUM(C125:C126)</f>
        <v>0</v>
      </c>
      <c r="D124" s="334">
        <f>SUM(D125:D126)</f>
        <v>0</v>
      </c>
      <c r="E124" s="334">
        <v>0</v>
      </c>
      <c r="F124" s="334">
        <v>0</v>
      </c>
      <c r="G124" s="334">
        <v>0</v>
      </c>
      <c r="H124" s="334">
        <v>0</v>
      </c>
      <c r="I124" s="334">
        <v>0</v>
      </c>
      <c r="J124" s="334">
        <v>0</v>
      </c>
      <c r="K124" s="334">
        <v>0</v>
      </c>
      <c r="L124" s="334">
        <v>0</v>
      </c>
    </row>
    <row r="125" ht="26.25" customHeight="1" spans="1:12">
      <c r="A125" s="335" t="s">
        <v>267</v>
      </c>
      <c r="B125" s="328" t="s">
        <v>268</v>
      </c>
      <c r="C125" s="336"/>
      <c r="D125" s="337">
        <v>0</v>
      </c>
      <c r="E125" s="337">
        <v>0</v>
      </c>
      <c r="F125" s="337">
        <v>0</v>
      </c>
      <c r="G125" s="337">
        <v>0</v>
      </c>
      <c r="H125" s="337">
        <v>0</v>
      </c>
      <c r="I125" s="337">
        <v>0</v>
      </c>
      <c r="J125" s="337">
        <v>0</v>
      </c>
      <c r="K125" s="337">
        <v>0</v>
      </c>
      <c r="L125" s="337">
        <v>0</v>
      </c>
    </row>
    <row r="126" ht="26.25" customHeight="1" spans="1:12">
      <c r="A126" s="335" t="s">
        <v>269</v>
      </c>
      <c r="B126" s="328" t="s">
        <v>270</v>
      </c>
      <c r="C126" s="336"/>
      <c r="D126" s="337">
        <v>0</v>
      </c>
      <c r="E126" s="337">
        <v>0</v>
      </c>
      <c r="F126" s="337">
        <v>0</v>
      </c>
      <c r="G126" s="337">
        <v>0</v>
      </c>
      <c r="H126" s="337">
        <v>0</v>
      </c>
      <c r="I126" s="337">
        <v>0</v>
      </c>
      <c r="J126" s="337">
        <v>0</v>
      </c>
      <c r="K126" s="337">
        <v>0</v>
      </c>
      <c r="L126" s="337">
        <v>0</v>
      </c>
    </row>
    <row r="127" ht="26.25" customHeight="1" spans="1:12">
      <c r="A127" s="338" t="s">
        <v>271</v>
      </c>
      <c r="B127" s="332" t="s">
        <v>272</v>
      </c>
      <c r="C127" s="339">
        <f>SUM(C128:C129)</f>
        <v>0</v>
      </c>
      <c r="D127" s="340">
        <f>SUM(D128:D129)</f>
        <v>0</v>
      </c>
      <c r="E127" s="340">
        <v>0</v>
      </c>
      <c r="F127" s="340">
        <v>0</v>
      </c>
      <c r="G127" s="340">
        <v>0</v>
      </c>
      <c r="H127" s="340">
        <v>0</v>
      </c>
      <c r="I127" s="340">
        <v>0</v>
      </c>
      <c r="J127" s="340">
        <v>0</v>
      </c>
      <c r="K127" s="340">
        <v>0</v>
      </c>
      <c r="L127" s="340">
        <v>0</v>
      </c>
    </row>
    <row r="128" ht="26.25" customHeight="1" spans="1:12">
      <c r="A128" s="335" t="s">
        <v>273</v>
      </c>
      <c r="B128" s="328" t="s">
        <v>274</v>
      </c>
      <c r="C128" s="336"/>
      <c r="D128" s="337">
        <v>0</v>
      </c>
      <c r="E128" s="337">
        <v>0</v>
      </c>
      <c r="F128" s="337">
        <v>0</v>
      </c>
      <c r="G128" s="337">
        <v>0</v>
      </c>
      <c r="H128" s="337">
        <v>0</v>
      </c>
      <c r="I128" s="337">
        <v>0</v>
      </c>
      <c r="J128" s="337">
        <v>0</v>
      </c>
      <c r="K128" s="337">
        <v>0</v>
      </c>
      <c r="L128" s="337">
        <v>0</v>
      </c>
    </row>
    <row r="129" ht="26.25" customHeight="1" spans="1:12">
      <c r="A129" s="335" t="s">
        <v>275</v>
      </c>
      <c r="B129" s="328" t="s">
        <v>276</v>
      </c>
      <c r="C129" s="336"/>
      <c r="D129" s="337">
        <v>0</v>
      </c>
      <c r="E129" s="337">
        <v>0</v>
      </c>
      <c r="F129" s="337">
        <v>0</v>
      </c>
      <c r="G129" s="337">
        <v>0</v>
      </c>
      <c r="H129" s="337">
        <v>0</v>
      </c>
      <c r="I129" s="337">
        <v>0</v>
      </c>
      <c r="J129" s="337">
        <v>0</v>
      </c>
      <c r="K129" s="337">
        <v>0</v>
      </c>
      <c r="L129" s="337">
        <v>0</v>
      </c>
    </row>
    <row r="130" ht="26.25" customHeight="1" spans="1:12">
      <c r="A130" s="338" t="s">
        <v>277</v>
      </c>
      <c r="B130" s="332" t="s">
        <v>278</v>
      </c>
      <c r="C130" s="339">
        <f>SUM(C131:C132)</f>
        <v>0</v>
      </c>
      <c r="D130" s="340">
        <f>SUM(D131:D132)</f>
        <v>0</v>
      </c>
      <c r="E130" s="340">
        <v>0</v>
      </c>
      <c r="F130" s="340">
        <v>0</v>
      </c>
      <c r="G130" s="340">
        <v>0</v>
      </c>
      <c r="H130" s="340">
        <v>0</v>
      </c>
      <c r="I130" s="340">
        <v>0</v>
      </c>
      <c r="J130" s="340">
        <v>0</v>
      </c>
      <c r="K130" s="340">
        <v>0</v>
      </c>
      <c r="L130" s="340">
        <v>0</v>
      </c>
    </row>
    <row r="131" ht="26.25" customHeight="1" spans="1:12">
      <c r="A131" s="335" t="s">
        <v>279</v>
      </c>
      <c r="B131" s="328" t="s">
        <v>280</v>
      </c>
      <c r="C131" s="336"/>
      <c r="D131" s="337">
        <v>0</v>
      </c>
      <c r="E131" s="337">
        <v>0</v>
      </c>
      <c r="F131" s="337">
        <v>0</v>
      </c>
      <c r="G131" s="337">
        <v>0</v>
      </c>
      <c r="H131" s="337">
        <v>0</v>
      </c>
      <c r="I131" s="337">
        <v>0</v>
      </c>
      <c r="J131" s="337">
        <v>0</v>
      </c>
      <c r="K131" s="337">
        <v>0</v>
      </c>
      <c r="L131" s="337">
        <v>0</v>
      </c>
    </row>
    <row r="132" ht="26.25" customHeight="1" spans="1:12">
      <c r="A132" s="335" t="s">
        <v>281</v>
      </c>
      <c r="B132" s="328" t="s">
        <v>282</v>
      </c>
      <c r="C132" s="336"/>
      <c r="D132" s="337">
        <v>0</v>
      </c>
      <c r="E132" s="337">
        <v>0</v>
      </c>
      <c r="F132" s="337">
        <v>0</v>
      </c>
      <c r="G132" s="337">
        <v>0</v>
      </c>
      <c r="H132" s="337">
        <v>0</v>
      </c>
      <c r="I132" s="337">
        <v>0</v>
      </c>
      <c r="J132" s="337">
        <v>0</v>
      </c>
      <c r="K132" s="337">
        <v>0</v>
      </c>
      <c r="L132" s="337">
        <v>0</v>
      </c>
    </row>
    <row r="133" ht="26.25" customHeight="1" spans="1:12">
      <c r="A133" s="327" t="s">
        <v>283</v>
      </c>
      <c r="B133" s="328" t="s">
        <v>284</v>
      </c>
      <c r="C133" s="329">
        <v>25</v>
      </c>
      <c r="D133" s="330">
        <f>D134+D140+D143+D145+D147</f>
        <v>0</v>
      </c>
      <c r="E133" s="330">
        <v>0</v>
      </c>
      <c r="F133" s="330">
        <v>0</v>
      </c>
      <c r="G133" s="330">
        <v>0</v>
      </c>
      <c r="H133" s="330">
        <v>0</v>
      </c>
      <c r="I133" s="330">
        <v>0</v>
      </c>
      <c r="J133" s="330">
        <v>0</v>
      </c>
      <c r="K133" s="330">
        <v>0</v>
      </c>
      <c r="L133" s="330">
        <v>0</v>
      </c>
    </row>
    <row r="134" ht="26.25" customHeight="1" spans="1:12">
      <c r="A134" s="338" t="s">
        <v>285</v>
      </c>
      <c r="B134" s="332" t="s">
        <v>286</v>
      </c>
      <c r="C134" s="333">
        <f>SUM(C135:C139)</f>
        <v>0</v>
      </c>
      <c r="D134" s="334">
        <f>SUM(D135:D139)</f>
        <v>0</v>
      </c>
      <c r="E134" s="334">
        <v>0</v>
      </c>
      <c r="F134" s="334">
        <v>0</v>
      </c>
      <c r="G134" s="334">
        <v>0</v>
      </c>
      <c r="H134" s="334">
        <v>0</v>
      </c>
      <c r="I134" s="334">
        <v>0</v>
      </c>
      <c r="J134" s="334">
        <v>0</v>
      </c>
      <c r="K134" s="334">
        <v>0</v>
      </c>
      <c r="L134" s="334">
        <v>0</v>
      </c>
    </row>
    <row r="135" ht="26.25" customHeight="1" spans="1:12">
      <c r="A135" s="335" t="s">
        <v>287</v>
      </c>
      <c r="B135" s="328" t="s">
        <v>288</v>
      </c>
      <c r="C135" s="336"/>
      <c r="D135" s="337">
        <v>0</v>
      </c>
      <c r="E135" s="337">
        <v>0</v>
      </c>
      <c r="F135" s="337">
        <v>0</v>
      </c>
      <c r="G135" s="337">
        <v>0</v>
      </c>
      <c r="H135" s="337">
        <v>0</v>
      </c>
      <c r="I135" s="337">
        <v>0</v>
      </c>
      <c r="J135" s="337">
        <v>0</v>
      </c>
      <c r="K135" s="337">
        <v>0</v>
      </c>
      <c r="L135" s="337">
        <v>0</v>
      </c>
    </row>
    <row r="136" ht="26.25" customHeight="1" spans="1:12">
      <c r="A136" s="335" t="s">
        <v>289</v>
      </c>
      <c r="B136" s="328" t="s">
        <v>290</v>
      </c>
      <c r="C136" s="336"/>
      <c r="D136" s="337">
        <v>0</v>
      </c>
      <c r="E136" s="337">
        <v>0</v>
      </c>
      <c r="F136" s="337">
        <v>0</v>
      </c>
      <c r="G136" s="337">
        <v>0</v>
      </c>
      <c r="H136" s="337">
        <v>0</v>
      </c>
      <c r="I136" s="337">
        <v>0</v>
      </c>
      <c r="J136" s="337">
        <v>0</v>
      </c>
      <c r="K136" s="337">
        <v>0</v>
      </c>
      <c r="L136" s="337">
        <v>0</v>
      </c>
    </row>
    <row r="137" ht="26.25" customHeight="1" spans="1:12">
      <c r="A137" s="335" t="s">
        <v>291</v>
      </c>
      <c r="B137" s="328" t="s">
        <v>292</v>
      </c>
      <c r="C137" s="336"/>
      <c r="D137" s="337">
        <v>0</v>
      </c>
      <c r="E137" s="337">
        <v>0</v>
      </c>
      <c r="F137" s="337">
        <v>0</v>
      </c>
      <c r="G137" s="337">
        <v>0</v>
      </c>
      <c r="H137" s="337">
        <v>0</v>
      </c>
      <c r="I137" s="337">
        <v>0</v>
      </c>
      <c r="J137" s="337">
        <v>0</v>
      </c>
      <c r="K137" s="337">
        <v>0</v>
      </c>
      <c r="L137" s="337">
        <v>0</v>
      </c>
    </row>
    <row r="138" ht="26.25" customHeight="1" spans="1:12">
      <c r="A138" s="335" t="s">
        <v>293</v>
      </c>
      <c r="B138" s="328" t="s">
        <v>294</v>
      </c>
      <c r="C138" s="336"/>
      <c r="D138" s="337">
        <v>0</v>
      </c>
      <c r="E138" s="337">
        <v>0</v>
      </c>
      <c r="F138" s="337">
        <v>0</v>
      </c>
      <c r="G138" s="337">
        <v>0</v>
      </c>
      <c r="H138" s="337">
        <v>0</v>
      </c>
      <c r="I138" s="337">
        <v>0</v>
      </c>
      <c r="J138" s="337">
        <v>0</v>
      </c>
      <c r="K138" s="337">
        <v>0</v>
      </c>
      <c r="L138" s="337">
        <v>0</v>
      </c>
    </row>
    <row r="139" ht="26.25" customHeight="1" spans="1:12">
      <c r="A139" s="335" t="s">
        <v>295</v>
      </c>
      <c r="B139" s="328" t="s">
        <v>296</v>
      </c>
      <c r="C139" s="336"/>
      <c r="D139" s="337">
        <v>0</v>
      </c>
      <c r="E139" s="337">
        <v>0</v>
      </c>
      <c r="F139" s="337">
        <v>0</v>
      </c>
      <c r="G139" s="337">
        <v>0</v>
      </c>
      <c r="H139" s="337">
        <v>0</v>
      </c>
      <c r="I139" s="337">
        <v>0</v>
      </c>
      <c r="J139" s="337">
        <v>0</v>
      </c>
      <c r="K139" s="337">
        <v>0</v>
      </c>
      <c r="L139" s="337">
        <v>0</v>
      </c>
    </row>
    <row r="140" customFormat="1" ht="26.25" customHeight="1" spans="1:12">
      <c r="A140" s="338" t="s">
        <v>297</v>
      </c>
      <c r="B140" s="332" t="s">
        <v>298</v>
      </c>
      <c r="C140" s="339">
        <f>SUM(C141:C142)</f>
        <v>0</v>
      </c>
      <c r="D140" s="340">
        <f>SUM(D141:D142)</f>
        <v>0</v>
      </c>
      <c r="E140" s="340">
        <v>0</v>
      </c>
      <c r="F140" s="340">
        <v>0</v>
      </c>
      <c r="G140" s="340">
        <v>0</v>
      </c>
      <c r="H140" s="340">
        <v>0</v>
      </c>
      <c r="I140" s="340">
        <v>0</v>
      </c>
      <c r="J140" s="340">
        <v>0</v>
      </c>
      <c r="K140" s="340">
        <v>0</v>
      </c>
      <c r="L140" s="340">
        <v>0</v>
      </c>
    </row>
    <row r="141" customFormat="1" ht="26.25" customHeight="1" spans="1:12">
      <c r="A141" s="341">
        <v>2070202</v>
      </c>
      <c r="B141" s="328" t="s">
        <v>299</v>
      </c>
      <c r="C141" s="336"/>
      <c r="D141" s="337">
        <v>0</v>
      </c>
      <c r="E141" s="337">
        <v>0</v>
      </c>
      <c r="F141" s="337">
        <v>0</v>
      </c>
      <c r="G141" s="337">
        <v>0</v>
      </c>
      <c r="H141" s="337">
        <v>0</v>
      </c>
      <c r="I141" s="337">
        <v>0</v>
      </c>
      <c r="J141" s="337">
        <v>0</v>
      </c>
      <c r="K141" s="337">
        <v>0</v>
      </c>
      <c r="L141" s="337">
        <v>0</v>
      </c>
    </row>
    <row r="142" customFormat="1" ht="26.25" customHeight="1" spans="1:12">
      <c r="A142" s="341" t="s">
        <v>300</v>
      </c>
      <c r="B142" s="328" t="s">
        <v>301</v>
      </c>
      <c r="C142" s="336"/>
      <c r="D142" s="337">
        <v>0</v>
      </c>
      <c r="E142" s="337">
        <v>0</v>
      </c>
      <c r="F142" s="337">
        <v>0</v>
      </c>
      <c r="G142" s="337">
        <v>0</v>
      </c>
      <c r="H142" s="337">
        <v>0</v>
      </c>
      <c r="I142" s="337">
        <v>0</v>
      </c>
      <c r="J142" s="337">
        <v>0</v>
      </c>
      <c r="K142" s="337">
        <v>0</v>
      </c>
      <c r="L142" s="337">
        <v>0</v>
      </c>
    </row>
    <row r="143" customFormat="1" ht="26.25" customHeight="1" spans="1:12">
      <c r="A143" s="338" t="s">
        <v>302</v>
      </c>
      <c r="B143" s="332" t="s">
        <v>303</v>
      </c>
      <c r="C143" s="339">
        <f>SUM(C144)</f>
        <v>0</v>
      </c>
      <c r="D143" s="340">
        <f>SUM(D144)</f>
        <v>0</v>
      </c>
      <c r="E143" s="340">
        <v>0</v>
      </c>
      <c r="F143" s="340">
        <v>0</v>
      </c>
      <c r="G143" s="340">
        <v>0</v>
      </c>
      <c r="H143" s="340">
        <v>0</v>
      </c>
      <c r="I143" s="340">
        <v>0</v>
      </c>
      <c r="J143" s="340">
        <v>0</v>
      </c>
      <c r="K143" s="340">
        <v>0</v>
      </c>
      <c r="L143" s="340">
        <v>0</v>
      </c>
    </row>
    <row r="144" ht="26.25" customHeight="1" spans="1:12">
      <c r="A144" s="335" t="s">
        <v>304</v>
      </c>
      <c r="B144" s="328" t="s">
        <v>305</v>
      </c>
      <c r="C144" s="336"/>
      <c r="D144" s="337">
        <v>0</v>
      </c>
      <c r="E144" s="337">
        <v>0</v>
      </c>
      <c r="F144" s="337">
        <v>0</v>
      </c>
      <c r="G144" s="337">
        <v>0</v>
      </c>
      <c r="H144" s="337">
        <v>0</v>
      </c>
      <c r="I144" s="337">
        <v>0</v>
      </c>
      <c r="J144" s="337">
        <v>0</v>
      </c>
      <c r="K144" s="337">
        <v>0</v>
      </c>
      <c r="L144" s="337">
        <v>0</v>
      </c>
    </row>
    <row r="145" ht="26.25" customHeight="1" spans="1:12">
      <c r="A145" s="338" t="s">
        <v>306</v>
      </c>
      <c r="B145" s="332" t="s">
        <v>307</v>
      </c>
      <c r="C145" s="339">
        <f>SUM(C146)</f>
        <v>0</v>
      </c>
      <c r="D145" s="340">
        <f>SUM(D146)</f>
        <v>0</v>
      </c>
      <c r="E145" s="340">
        <v>0</v>
      </c>
      <c r="F145" s="340">
        <v>0</v>
      </c>
      <c r="G145" s="340">
        <v>0</v>
      </c>
      <c r="H145" s="340">
        <v>0</v>
      </c>
      <c r="I145" s="340">
        <v>0</v>
      </c>
      <c r="J145" s="340">
        <v>0</v>
      </c>
      <c r="K145" s="340">
        <v>0</v>
      </c>
      <c r="L145" s="340">
        <v>0</v>
      </c>
    </row>
    <row r="146" ht="26.25" customHeight="1" spans="1:12">
      <c r="A146" s="341" t="s">
        <v>308</v>
      </c>
      <c r="B146" s="328" t="s">
        <v>309</v>
      </c>
      <c r="C146" s="336"/>
      <c r="D146" s="337">
        <v>0</v>
      </c>
      <c r="E146" s="337">
        <v>0</v>
      </c>
      <c r="F146" s="337">
        <v>0</v>
      </c>
      <c r="G146" s="337">
        <v>0</v>
      </c>
      <c r="H146" s="337">
        <v>0</v>
      </c>
      <c r="I146" s="337">
        <v>0</v>
      </c>
      <c r="J146" s="337">
        <v>0</v>
      </c>
      <c r="K146" s="337">
        <v>0</v>
      </c>
      <c r="L146" s="337">
        <v>0</v>
      </c>
    </row>
    <row r="147" ht="26.25" customHeight="1" spans="1:12">
      <c r="A147" s="338" t="s">
        <v>310</v>
      </c>
      <c r="B147" s="332" t="s">
        <v>311</v>
      </c>
      <c r="C147" s="339">
        <f>SUM(C148:C149)</f>
        <v>0</v>
      </c>
      <c r="D147" s="340">
        <f>SUM(D148:D149)</f>
        <v>0</v>
      </c>
      <c r="E147" s="340">
        <v>0</v>
      </c>
      <c r="F147" s="340">
        <v>0</v>
      </c>
      <c r="G147" s="340">
        <v>0</v>
      </c>
      <c r="H147" s="340">
        <v>0</v>
      </c>
      <c r="I147" s="340">
        <v>0</v>
      </c>
      <c r="J147" s="340">
        <v>0</v>
      </c>
      <c r="K147" s="340">
        <v>0</v>
      </c>
      <c r="L147" s="340">
        <v>0</v>
      </c>
    </row>
    <row r="148" ht="26.25" customHeight="1" spans="1:12">
      <c r="A148" s="335" t="s">
        <v>312</v>
      </c>
      <c r="B148" s="328" t="s">
        <v>313</v>
      </c>
      <c r="C148" s="336"/>
      <c r="D148" s="337">
        <v>0</v>
      </c>
      <c r="E148" s="337">
        <v>0</v>
      </c>
      <c r="F148" s="337">
        <v>0</v>
      </c>
      <c r="G148" s="337">
        <v>0</v>
      </c>
      <c r="H148" s="337">
        <v>0</v>
      </c>
      <c r="I148" s="337">
        <v>0</v>
      </c>
      <c r="J148" s="337">
        <v>0</v>
      </c>
      <c r="K148" s="337">
        <v>0</v>
      </c>
      <c r="L148" s="337">
        <v>0</v>
      </c>
    </row>
    <row r="149" ht="26.25" customHeight="1" spans="1:12">
      <c r="A149" s="335">
        <v>2070899</v>
      </c>
      <c r="B149" s="328" t="s">
        <v>314</v>
      </c>
      <c r="C149" s="336"/>
      <c r="D149" s="337">
        <v>0</v>
      </c>
      <c r="E149" s="337">
        <v>0</v>
      </c>
      <c r="F149" s="337">
        <v>0</v>
      </c>
      <c r="G149" s="337">
        <v>0</v>
      </c>
      <c r="H149" s="337">
        <v>0</v>
      </c>
      <c r="I149" s="337">
        <v>0</v>
      </c>
      <c r="J149" s="337">
        <v>0</v>
      </c>
      <c r="K149" s="337">
        <v>0</v>
      </c>
      <c r="L149" s="337">
        <v>0</v>
      </c>
    </row>
    <row r="150" ht="26.25" customHeight="1" spans="1:12">
      <c r="A150" s="327" t="s">
        <v>315</v>
      </c>
      <c r="B150" s="328" t="s">
        <v>316</v>
      </c>
      <c r="C150" s="329">
        <v>3192</v>
      </c>
      <c r="D150" s="330">
        <f>D151+D158+D164+D166+D169+D175+D179+D185+D192+D195+D197+D200+D202+D205+D210+D212</f>
        <v>3269.18</v>
      </c>
      <c r="E150" s="330">
        <v>-590.9</v>
      </c>
      <c r="F150" s="330">
        <v>0</v>
      </c>
      <c r="G150" s="330">
        <v>0</v>
      </c>
      <c r="H150" s="330">
        <v>-6</v>
      </c>
      <c r="I150" s="330">
        <v>1576.6</v>
      </c>
      <c r="J150" s="330">
        <v>-2161.5</v>
      </c>
      <c r="K150" s="330">
        <v>0</v>
      </c>
      <c r="L150" s="330">
        <v>2678.28</v>
      </c>
    </row>
    <row r="151" ht="26.25" customHeight="1" spans="1:12">
      <c r="A151" s="338" t="s">
        <v>317</v>
      </c>
      <c r="B151" s="332" t="s">
        <v>318</v>
      </c>
      <c r="C151" s="333">
        <f>SUM(C152:C157)</f>
        <v>0</v>
      </c>
      <c r="D151" s="334">
        <f>SUM(D152:D157)</f>
        <v>0</v>
      </c>
      <c r="E151" s="334">
        <v>0</v>
      </c>
      <c r="F151" s="334">
        <v>0</v>
      </c>
      <c r="G151" s="334">
        <v>0</v>
      </c>
      <c r="H151" s="334">
        <v>0</v>
      </c>
      <c r="I151" s="334">
        <v>0</v>
      </c>
      <c r="J151" s="334">
        <v>0</v>
      </c>
      <c r="K151" s="334">
        <v>0</v>
      </c>
      <c r="L151" s="334">
        <v>0</v>
      </c>
    </row>
    <row r="152" ht="26.25" customHeight="1" spans="1:12">
      <c r="A152" s="335" t="s">
        <v>319</v>
      </c>
      <c r="B152" s="328" t="s">
        <v>320</v>
      </c>
      <c r="C152" s="336"/>
      <c r="D152" s="337">
        <v>0</v>
      </c>
      <c r="E152" s="337">
        <v>0</v>
      </c>
      <c r="F152" s="337">
        <v>0</v>
      </c>
      <c r="G152" s="337">
        <v>0</v>
      </c>
      <c r="H152" s="337">
        <v>0</v>
      </c>
      <c r="I152" s="337">
        <v>0</v>
      </c>
      <c r="J152" s="337">
        <v>0</v>
      </c>
      <c r="K152" s="337">
        <v>0</v>
      </c>
      <c r="L152" s="337">
        <v>0</v>
      </c>
    </row>
    <row r="153" ht="26.25" customHeight="1" spans="1:12">
      <c r="A153" s="335" t="s">
        <v>321</v>
      </c>
      <c r="B153" s="328" t="s">
        <v>322</v>
      </c>
      <c r="C153" s="336"/>
      <c r="D153" s="337">
        <v>0</v>
      </c>
      <c r="E153" s="337">
        <v>0</v>
      </c>
      <c r="F153" s="337">
        <v>0</v>
      </c>
      <c r="G153" s="337">
        <v>0</v>
      </c>
      <c r="H153" s="337">
        <v>0</v>
      </c>
      <c r="I153" s="337">
        <v>0</v>
      </c>
      <c r="J153" s="337">
        <v>0</v>
      </c>
      <c r="K153" s="337">
        <v>0</v>
      </c>
      <c r="L153" s="337">
        <v>0</v>
      </c>
    </row>
    <row r="154" ht="26.25" customHeight="1" spans="1:12">
      <c r="A154" s="335" t="s">
        <v>323</v>
      </c>
      <c r="B154" s="328" t="s">
        <v>324</v>
      </c>
      <c r="C154" s="336"/>
      <c r="D154" s="337">
        <v>0</v>
      </c>
      <c r="E154" s="337">
        <v>0</v>
      </c>
      <c r="F154" s="337">
        <v>0</v>
      </c>
      <c r="G154" s="337">
        <v>0</v>
      </c>
      <c r="H154" s="337">
        <v>0</v>
      </c>
      <c r="I154" s="337">
        <v>0</v>
      </c>
      <c r="J154" s="337">
        <v>0</v>
      </c>
      <c r="K154" s="337">
        <v>0</v>
      </c>
      <c r="L154" s="337">
        <v>0</v>
      </c>
    </row>
    <row r="155" ht="26.25" customHeight="1" spans="1:12">
      <c r="A155" s="335">
        <v>2080107</v>
      </c>
      <c r="B155" s="328" t="s">
        <v>325</v>
      </c>
      <c r="C155" s="336"/>
      <c r="D155" s="337">
        <v>0</v>
      </c>
      <c r="E155" s="337">
        <v>0</v>
      </c>
      <c r="F155" s="337">
        <v>0</v>
      </c>
      <c r="G155" s="337">
        <v>0</v>
      </c>
      <c r="H155" s="337">
        <v>0</v>
      </c>
      <c r="I155" s="337">
        <v>0</v>
      </c>
      <c r="J155" s="337">
        <v>0</v>
      </c>
      <c r="K155" s="337">
        <v>0</v>
      </c>
      <c r="L155" s="337">
        <v>0</v>
      </c>
    </row>
    <row r="156" ht="26.25" customHeight="1" spans="1:12">
      <c r="A156" s="335" t="s">
        <v>326</v>
      </c>
      <c r="B156" s="328" t="s">
        <v>327</v>
      </c>
      <c r="C156" s="336"/>
      <c r="D156" s="337">
        <v>0</v>
      </c>
      <c r="E156" s="337">
        <v>0</v>
      </c>
      <c r="F156" s="337">
        <v>0</v>
      </c>
      <c r="G156" s="337">
        <v>0</v>
      </c>
      <c r="H156" s="337">
        <v>0</v>
      </c>
      <c r="I156" s="337">
        <v>0</v>
      </c>
      <c r="J156" s="337">
        <v>0</v>
      </c>
      <c r="K156" s="337">
        <v>0</v>
      </c>
      <c r="L156" s="337">
        <v>0</v>
      </c>
    </row>
    <row r="157" ht="26.25" customHeight="1" spans="1:12">
      <c r="A157" s="335" t="s">
        <v>328</v>
      </c>
      <c r="B157" s="328" t="s">
        <v>329</v>
      </c>
      <c r="C157" s="336"/>
      <c r="D157" s="337">
        <v>0</v>
      </c>
      <c r="E157" s="337">
        <v>0</v>
      </c>
      <c r="F157" s="337">
        <v>0</v>
      </c>
      <c r="G157" s="337">
        <v>0</v>
      </c>
      <c r="H157" s="337">
        <v>0</v>
      </c>
      <c r="I157" s="337">
        <v>0</v>
      </c>
      <c r="J157" s="337">
        <v>0</v>
      </c>
      <c r="K157" s="337">
        <v>0</v>
      </c>
      <c r="L157" s="337">
        <v>0</v>
      </c>
    </row>
    <row r="158" ht="26.25" customHeight="1" spans="1:12">
      <c r="A158" s="338" t="s">
        <v>330</v>
      </c>
      <c r="B158" s="332" t="s">
        <v>331</v>
      </c>
      <c r="C158" s="339">
        <f>SUM(C159:C163)</f>
        <v>0</v>
      </c>
      <c r="D158" s="340">
        <f>SUM(D159:D163)</f>
        <v>994.97</v>
      </c>
      <c r="E158" s="340">
        <v>-242.5</v>
      </c>
      <c r="F158" s="340">
        <v>0</v>
      </c>
      <c r="G158" s="340">
        <v>0</v>
      </c>
      <c r="H158" s="340">
        <v>-6</v>
      </c>
      <c r="I158" s="340">
        <v>0</v>
      </c>
      <c r="J158" s="340">
        <v>-236.5</v>
      </c>
      <c r="K158" s="340">
        <v>0</v>
      </c>
      <c r="L158" s="340">
        <v>752.47</v>
      </c>
    </row>
    <row r="159" ht="26.25" customHeight="1" spans="1:12">
      <c r="A159" s="335" t="s">
        <v>332</v>
      </c>
      <c r="B159" s="328" t="s">
        <v>333</v>
      </c>
      <c r="C159" s="336"/>
      <c r="D159" s="337">
        <v>0</v>
      </c>
      <c r="E159" s="337">
        <v>0</v>
      </c>
      <c r="F159" s="337">
        <v>0</v>
      </c>
      <c r="G159" s="337">
        <v>0</v>
      </c>
      <c r="H159" s="337">
        <v>0</v>
      </c>
      <c r="I159" s="337">
        <v>0</v>
      </c>
      <c r="J159" s="337">
        <v>0</v>
      </c>
      <c r="K159" s="337">
        <v>0</v>
      </c>
      <c r="L159" s="337">
        <v>0</v>
      </c>
    </row>
    <row r="160" ht="26.25" customHeight="1" spans="1:12">
      <c r="A160" s="335" t="s">
        <v>334</v>
      </c>
      <c r="B160" s="328" t="s">
        <v>335</v>
      </c>
      <c r="C160" s="336"/>
      <c r="D160" s="337">
        <v>0</v>
      </c>
      <c r="E160" s="337">
        <v>0</v>
      </c>
      <c r="F160" s="337">
        <v>0</v>
      </c>
      <c r="G160" s="337">
        <v>0</v>
      </c>
      <c r="H160" s="337">
        <v>0</v>
      </c>
      <c r="I160" s="337">
        <v>0</v>
      </c>
      <c r="J160" s="337">
        <v>0</v>
      </c>
      <c r="K160" s="337">
        <v>0</v>
      </c>
      <c r="L160" s="337">
        <v>0</v>
      </c>
    </row>
    <row r="161" ht="26.25" customHeight="1" spans="1:12">
      <c r="A161" s="335" t="s">
        <v>336</v>
      </c>
      <c r="B161" s="328" t="s">
        <v>337</v>
      </c>
      <c r="C161" s="336"/>
      <c r="D161" s="337">
        <v>0</v>
      </c>
      <c r="E161" s="337">
        <v>0</v>
      </c>
      <c r="F161" s="337">
        <v>0</v>
      </c>
      <c r="G161" s="337">
        <v>0</v>
      </c>
      <c r="H161" s="337">
        <v>0</v>
      </c>
      <c r="I161" s="337">
        <v>0</v>
      </c>
      <c r="J161" s="337">
        <v>0</v>
      </c>
      <c r="K161" s="337">
        <v>0</v>
      </c>
      <c r="L161" s="337">
        <v>0</v>
      </c>
    </row>
    <row r="162" ht="26.25" customHeight="1" spans="1:12">
      <c r="A162" s="335" t="s">
        <v>338</v>
      </c>
      <c r="B162" s="328" t="s">
        <v>339</v>
      </c>
      <c r="C162" s="336"/>
      <c r="D162" s="337">
        <v>994.97</v>
      </c>
      <c r="E162" s="337">
        <v>-242.5</v>
      </c>
      <c r="F162" s="337">
        <v>0</v>
      </c>
      <c r="G162" s="337">
        <v>0</v>
      </c>
      <c r="H162" s="337">
        <v>-6</v>
      </c>
      <c r="I162" s="337">
        <v>0</v>
      </c>
      <c r="J162" s="337">
        <v>-236.5</v>
      </c>
      <c r="K162" s="337">
        <v>0</v>
      </c>
      <c r="L162" s="337">
        <v>752.47</v>
      </c>
    </row>
    <row r="163" ht="26.25" customHeight="1" spans="1:12">
      <c r="A163" s="335" t="s">
        <v>340</v>
      </c>
      <c r="B163" s="328" t="s">
        <v>341</v>
      </c>
      <c r="C163" s="336"/>
      <c r="D163" s="337">
        <v>0</v>
      </c>
      <c r="E163" s="337">
        <v>0</v>
      </c>
      <c r="F163" s="337">
        <v>0</v>
      </c>
      <c r="G163" s="337">
        <v>0</v>
      </c>
      <c r="H163" s="337">
        <v>0</v>
      </c>
      <c r="I163" s="337">
        <v>0</v>
      </c>
      <c r="J163" s="337">
        <v>0</v>
      </c>
      <c r="K163" s="337">
        <v>0</v>
      </c>
      <c r="L163" s="337">
        <v>0</v>
      </c>
    </row>
    <row r="164" ht="26.25" customHeight="1" spans="1:12">
      <c r="A164" s="338" t="s">
        <v>342</v>
      </c>
      <c r="B164" s="332" t="s">
        <v>343</v>
      </c>
      <c r="C164" s="339">
        <f>SUM(C165)</f>
        <v>0</v>
      </c>
      <c r="D164" s="340">
        <f>SUM(D165)</f>
        <v>2274.21</v>
      </c>
      <c r="E164" s="340">
        <v>-428</v>
      </c>
      <c r="F164" s="340">
        <v>0</v>
      </c>
      <c r="G164" s="340">
        <v>0</v>
      </c>
      <c r="H164" s="340">
        <v>0</v>
      </c>
      <c r="I164" s="340">
        <v>1497</v>
      </c>
      <c r="J164" s="340">
        <v>-1925</v>
      </c>
      <c r="K164" s="340">
        <v>0</v>
      </c>
      <c r="L164" s="340">
        <v>1846.21</v>
      </c>
    </row>
    <row r="165" ht="26.25" customHeight="1" spans="1:12">
      <c r="A165" s="335" t="s">
        <v>344</v>
      </c>
      <c r="B165" s="328" t="s">
        <v>345</v>
      </c>
      <c r="C165" s="336"/>
      <c r="D165" s="337">
        <v>2274.21</v>
      </c>
      <c r="E165" s="337">
        <v>-428</v>
      </c>
      <c r="F165" s="337">
        <v>0</v>
      </c>
      <c r="G165" s="337">
        <v>0</v>
      </c>
      <c r="H165" s="337">
        <v>0</v>
      </c>
      <c r="I165" s="337">
        <v>1497</v>
      </c>
      <c r="J165" s="337">
        <v>-1925</v>
      </c>
      <c r="K165" s="337">
        <v>0</v>
      </c>
      <c r="L165" s="337">
        <v>1846.21</v>
      </c>
    </row>
    <row r="166" ht="26.25" customHeight="1" spans="1:12">
      <c r="A166" s="338" t="s">
        <v>346</v>
      </c>
      <c r="B166" s="332" t="s">
        <v>347</v>
      </c>
      <c r="C166" s="339">
        <f>SUM(C167:C168)</f>
        <v>0</v>
      </c>
      <c r="D166" s="340">
        <f>SUM(D167:D168)</f>
        <v>0</v>
      </c>
      <c r="E166" s="340">
        <v>0</v>
      </c>
      <c r="F166" s="340">
        <v>0</v>
      </c>
      <c r="G166" s="340">
        <v>0</v>
      </c>
      <c r="H166" s="340">
        <v>0</v>
      </c>
      <c r="I166" s="340">
        <v>0</v>
      </c>
      <c r="J166" s="340">
        <v>0</v>
      </c>
      <c r="K166" s="340">
        <v>0</v>
      </c>
      <c r="L166" s="340">
        <v>0</v>
      </c>
    </row>
    <row r="167" ht="26.25" customHeight="1" spans="1:12">
      <c r="A167" s="335" t="s">
        <v>348</v>
      </c>
      <c r="B167" s="328" t="s">
        <v>349</v>
      </c>
      <c r="C167" s="336"/>
      <c r="D167" s="337">
        <v>0</v>
      </c>
      <c r="E167" s="337">
        <v>0</v>
      </c>
      <c r="F167" s="337">
        <v>0</v>
      </c>
      <c r="G167" s="337">
        <v>0</v>
      </c>
      <c r="H167" s="337">
        <v>0</v>
      </c>
      <c r="I167" s="337">
        <v>0</v>
      </c>
      <c r="J167" s="337">
        <v>0</v>
      </c>
      <c r="K167" s="337">
        <v>0</v>
      </c>
      <c r="L167" s="337">
        <v>0</v>
      </c>
    </row>
    <row r="168" ht="26.25" customHeight="1" spans="1:12">
      <c r="A168" s="335" t="s">
        <v>350</v>
      </c>
      <c r="B168" s="328" t="s">
        <v>351</v>
      </c>
      <c r="C168" s="336"/>
      <c r="D168" s="337">
        <v>0</v>
      </c>
      <c r="E168" s="337">
        <v>0</v>
      </c>
      <c r="F168" s="337">
        <v>0</v>
      </c>
      <c r="G168" s="337">
        <v>0</v>
      </c>
      <c r="H168" s="337">
        <v>0</v>
      </c>
      <c r="I168" s="337">
        <v>0</v>
      </c>
      <c r="J168" s="337">
        <v>0</v>
      </c>
      <c r="K168" s="337">
        <v>0</v>
      </c>
      <c r="L168" s="337">
        <v>0</v>
      </c>
    </row>
    <row r="169" ht="26.25" customHeight="1" spans="1:12">
      <c r="A169" s="338" t="s">
        <v>352</v>
      </c>
      <c r="B169" s="332" t="s">
        <v>353</v>
      </c>
      <c r="C169" s="339">
        <f>SUM(C170:C174)</f>
        <v>0</v>
      </c>
      <c r="D169" s="340">
        <f>SUM(D170:D174)</f>
        <v>0</v>
      </c>
      <c r="E169" s="340">
        <v>0</v>
      </c>
      <c r="F169" s="340">
        <v>0</v>
      </c>
      <c r="G169" s="340">
        <v>0</v>
      </c>
      <c r="H169" s="340">
        <v>0</v>
      </c>
      <c r="I169" s="340">
        <v>0</v>
      </c>
      <c r="J169" s="340">
        <v>0</v>
      </c>
      <c r="K169" s="340">
        <v>0</v>
      </c>
      <c r="L169" s="340">
        <v>0</v>
      </c>
    </row>
    <row r="170" ht="26.25" customHeight="1" spans="1:12">
      <c r="A170" s="335" t="s">
        <v>354</v>
      </c>
      <c r="B170" s="328" t="s">
        <v>355</v>
      </c>
      <c r="C170" s="336"/>
      <c r="D170" s="337">
        <v>0</v>
      </c>
      <c r="E170" s="337">
        <v>0</v>
      </c>
      <c r="F170" s="337">
        <v>0</v>
      </c>
      <c r="G170" s="337">
        <v>0</v>
      </c>
      <c r="H170" s="337">
        <v>0</v>
      </c>
      <c r="I170" s="337">
        <v>0</v>
      </c>
      <c r="J170" s="337">
        <v>0</v>
      </c>
      <c r="K170" s="337">
        <v>0</v>
      </c>
      <c r="L170" s="337">
        <v>0</v>
      </c>
    </row>
    <row r="171" ht="26.25" customHeight="1" spans="1:12">
      <c r="A171" s="335" t="s">
        <v>356</v>
      </c>
      <c r="B171" s="328" t="s">
        <v>357</v>
      </c>
      <c r="C171" s="336"/>
      <c r="D171" s="337">
        <v>0</v>
      </c>
      <c r="E171" s="337">
        <v>0</v>
      </c>
      <c r="F171" s="337">
        <v>0</v>
      </c>
      <c r="G171" s="337">
        <v>0</v>
      </c>
      <c r="H171" s="337">
        <v>0</v>
      </c>
      <c r="I171" s="337">
        <v>0</v>
      </c>
      <c r="J171" s="337">
        <v>0</v>
      </c>
      <c r="K171" s="337">
        <v>0</v>
      </c>
      <c r="L171" s="337">
        <v>0</v>
      </c>
    </row>
    <row r="172" ht="26.25" customHeight="1" spans="1:12">
      <c r="A172" s="335" t="s">
        <v>358</v>
      </c>
      <c r="B172" s="328" t="s">
        <v>359</v>
      </c>
      <c r="C172" s="336"/>
      <c r="D172" s="337">
        <v>0</v>
      </c>
      <c r="E172" s="337">
        <v>0</v>
      </c>
      <c r="F172" s="337">
        <v>0</v>
      </c>
      <c r="G172" s="337">
        <v>0</v>
      </c>
      <c r="H172" s="337">
        <v>0</v>
      </c>
      <c r="I172" s="337">
        <v>0</v>
      </c>
      <c r="J172" s="337">
        <v>0</v>
      </c>
      <c r="K172" s="337">
        <v>0</v>
      </c>
      <c r="L172" s="337">
        <v>0</v>
      </c>
    </row>
    <row r="173" ht="26.25" customHeight="1" spans="1:12">
      <c r="A173" s="335" t="s">
        <v>360</v>
      </c>
      <c r="B173" s="328" t="s">
        <v>361</v>
      </c>
      <c r="C173" s="336"/>
      <c r="D173" s="337">
        <v>0</v>
      </c>
      <c r="E173" s="337">
        <v>0</v>
      </c>
      <c r="F173" s="337">
        <v>0</v>
      </c>
      <c r="G173" s="337">
        <v>0</v>
      </c>
      <c r="H173" s="337">
        <v>0</v>
      </c>
      <c r="I173" s="337">
        <v>0</v>
      </c>
      <c r="J173" s="337">
        <v>0</v>
      </c>
      <c r="K173" s="337">
        <v>0</v>
      </c>
      <c r="L173" s="337">
        <v>0</v>
      </c>
    </row>
    <row r="174" ht="26.25" customHeight="1" spans="1:12">
      <c r="A174" s="335" t="s">
        <v>362</v>
      </c>
      <c r="B174" s="328" t="s">
        <v>363</v>
      </c>
      <c r="C174" s="336"/>
      <c r="D174" s="337">
        <v>0</v>
      </c>
      <c r="E174" s="337">
        <v>0</v>
      </c>
      <c r="F174" s="337">
        <v>0</v>
      </c>
      <c r="G174" s="337">
        <v>0</v>
      </c>
      <c r="H174" s="337">
        <v>0</v>
      </c>
      <c r="I174" s="337">
        <v>0</v>
      </c>
      <c r="J174" s="337">
        <v>0</v>
      </c>
      <c r="K174" s="337">
        <v>0</v>
      </c>
      <c r="L174" s="337">
        <v>0</v>
      </c>
    </row>
    <row r="175" ht="26.25" customHeight="1" spans="1:12">
      <c r="A175" s="338" t="s">
        <v>364</v>
      </c>
      <c r="B175" s="332" t="s">
        <v>365</v>
      </c>
      <c r="C175" s="339">
        <f>SUM(C176:C178)</f>
        <v>0</v>
      </c>
      <c r="D175" s="340">
        <f>SUM(D176:D178)</f>
        <v>0</v>
      </c>
      <c r="E175" s="340">
        <v>0</v>
      </c>
      <c r="F175" s="340">
        <v>0</v>
      </c>
      <c r="G175" s="340">
        <v>0</v>
      </c>
      <c r="H175" s="340">
        <v>0</v>
      </c>
      <c r="I175" s="340">
        <v>0</v>
      </c>
      <c r="J175" s="340">
        <v>0</v>
      </c>
      <c r="K175" s="340">
        <v>0</v>
      </c>
      <c r="L175" s="340">
        <v>0</v>
      </c>
    </row>
    <row r="176" ht="26.25" customHeight="1" spans="1:12">
      <c r="A176" s="335" t="s">
        <v>366</v>
      </c>
      <c r="B176" s="328" t="s">
        <v>367</v>
      </c>
      <c r="C176" s="336"/>
      <c r="D176" s="337">
        <v>0</v>
      </c>
      <c r="E176" s="337">
        <v>0</v>
      </c>
      <c r="F176" s="337">
        <v>0</v>
      </c>
      <c r="G176" s="337">
        <v>0</v>
      </c>
      <c r="H176" s="337">
        <v>0</v>
      </c>
      <c r="I176" s="337">
        <v>0</v>
      </c>
      <c r="J176" s="337">
        <v>0</v>
      </c>
      <c r="K176" s="337">
        <v>0</v>
      </c>
      <c r="L176" s="337">
        <v>0</v>
      </c>
    </row>
    <row r="177" ht="26.25" customHeight="1" spans="1:12">
      <c r="A177" s="335" t="s">
        <v>368</v>
      </c>
      <c r="B177" s="328" t="s">
        <v>369</v>
      </c>
      <c r="C177" s="336"/>
      <c r="D177" s="337">
        <v>0</v>
      </c>
      <c r="E177" s="337">
        <v>0</v>
      </c>
      <c r="F177" s="337">
        <v>0</v>
      </c>
      <c r="G177" s="337">
        <v>0</v>
      </c>
      <c r="H177" s="337">
        <v>0</v>
      </c>
      <c r="I177" s="337">
        <v>0</v>
      </c>
      <c r="J177" s="337">
        <v>0</v>
      </c>
      <c r="K177" s="337">
        <v>0</v>
      </c>
      <c r="L177" s="337">
        <v>0</v>
      </c>
    </row>
    <row r="178" ht="26.25" customHeight="1" spans="1:12">
      <c r="A178" s="335" t="s">
        <v>370</v>
      </c>
      <c r="B178" s="328" t="s">
        <v>371</v>
      </c>
      <c r="C178" s="336"/>
      <c r="D178" s="337">
        <v>0</v>
      </c>
      <c r="E178" s="337">
        <v>0</v>
      </c>
      <c r="F178" s="337">
        <v>0</v>
      </c>
      <c r="G178" s="337">
        <v>0</v>
      </c>
      <c r="H178" s="337">
        <v>0</v>
      </c>
      <c r="I178" s="337">
        <v>0</v>
      </c>
      <c r="J178" s="337">
        <v>0</v>
      </c>
      <c r="K178" s="337">
        <v>0</v>
      </c>
      <c r="L178" s="337">
        <v>0</v>
      </c>
    </row>
    <row r="179" ht="26.25" customHeight="1" spans="1:12">
      <c r="A179" s="338" t="s">
        <v>372</v>
      </c>
      <c r="B179" s="332" t="s">
        <v>373</v>
      </c>
      <c r="C179" s="339">
        <f>SUM(C180:C184)</f>
        <v>0</v>
      </c>
      <c r="D179" s="340">
        <f>SUM(D180:D184)</f>
        <v>0</v>
      </c>
      <c r="E179" s="340">
        <v>0</v>
      </c>
      <c r="F179" s="340">
        <v>0</v>
      </c>
      <c r="G179" s="340">
        <v>0</v>
      </c>
      <c r="H179" s="340">
        <v>0</v>
      </c>
      <c r="I179" s="340">
        <v>0</v>
      </c>
      <c r="J179" s="340">
        <v>0</v>
      </c>
      <c r="K179" s="340">
        <v>0</v>
      </c>
      <c r="L179" s="340">
        <v>0</v>
      </c>
    </row>
    <row r="180" ht="26.25" customHeight="1" spans="1:12">
      <c r="A180" s="335" t="s">
        <v>374</v>
      </c>
      <c r="B180" s="328" t="s">
        <v>375</v>
      </c>
      <c r="C180" s="336"/>
      <c r="D180" s="337">
        <v>0</v>
      </c>
      <c r="E180" s="337">
        <v>0</v>
      </c>
      <c r="F180" s="337">
        <v>0</v>
      </c>
      <c r="G180" s="337">
        <v>0</v>
      </c>
      <c r="H180" s="337">
        <v>0</v>
      </c>
      <c r="I180" s="337">
        <v>0</v>
      </c>
      <c r="J180" s="337">
        <v>0</v>
      </c>
      <c r="K180" s="337">
        <v>0</v>
      </c>
      <c r="L180" s="337">
        <v>0</v>
      </c>
    </row>
    <row r="181" ht="26.25" customHeight="1" spans="1:12">
      <c r="A181" s="335" t="s">
        <v>376</v>
      </c>
      <c r="B181" s="328" t="s">
        <v>377</v>
      </c>
      <c r="C181" s="336"/>
      <c r="D181" s="337">
        <v>0</v>
      </c>
      <c r="E181" s="337">
        <v>0</v>
      </c>
      <c r="F181" s="337">
        <v>0</v>
      </c>
      <c r="G181" s="337">
        <v>0</v>
      </c>
      <c r="H181" s="337">
        <v>0</v>
      </c>
      <c r="I181" s="337">
        <v>0</v>
      </c>
      <c r="J181" s="337">
        <v>0</v>
      </c>
      <c r="K181" s="337">
        <v>0</v>
      </c>
      <c r="L181" s="337">
        <v>0</v>
      </c>
    </row>
    <row r="182" ht="26.25" customHeight="1" spans="1:12">
      <c r="A182" s="335" t="s">
        <v>378</v>
      </c>
      <c r="B182" s="328" t="s">
        <v>379</v>
      </c>
      <c r="C182" s="336"/>
      <c r="D182" s="337">
        <v>0</v>
      </c>
      <c r="E182" s="337">
        <v>0</v>
      </c>
      <c r="F182" s="337">
        <v>0</v>
      </c>
      <c r="G182" s="337">
        <v>0</v>
      </c>
      <c r="H182" s="337">
        <v>0</v>
      </c>
      <c r="I182" s="337">
        <v>0</v>
      </c>
      <c r="J182" s="337">
        <v>0</v>
      </c>
      <c r="K182" s="337">
        <v>0</v>
      </c>
      <c r="L182" s="337">
        <v>0</v>
      </c>
    </row>
    <row r="183" ht="26.25" customHeight="1" spans="1:12">
      <c r="A183" s="335" t="s">
        <v>380</v>
      </c>
      <c r="B183" s="328" t="s">
        <v>381</v>
      </c>
      <c r="C183" s="336"/>
      <c r="D183" s="337">
        <v>0</v>
      </c>
      <c r="E183" s="337">
        <v>0</v>
      </c>
      <c r="F183" s="337">
        <v>0</v>
      </c>
      <c r="G183" s="337">
        <v>0</v>
      </c>
      <c r="H183" s="337">
        <v>0</v>
      </c>
      <c r="I183" s="337">
        <v>0</v>
      </c>
      <c r="J183" s="337">
        <v>0</v>
      </c>
      <c r="K183" s="337">
        <v>0</v>
      </c>
      <c r="L183" s="337">
        <v>0</v>
      </c>
    </row>
    <row r="184" ht="26.25" customHeight="1" spans="1:12">
      <c r="A184" s="335" t="s">
        <v>382</v>
      </c>
      <c r="B184" s="328" t="s">
        <v>383</v>
      </c>
      <c r="C184" s="336"/>
      <c r="D184" s="337">
        <v>0</v>
      </c>
      <c r="E184" s="337">
        <v>0</v>
      </c>
      <c r="F184" s="337">
        <v>0</v>
      </c>
      <c r="G184" s="337">
        <v>0</v>
      </c>
      <c r="H184" s="337">
        <v>0</v>
      </c>
      <c r="I184" s="337">
        <v>0</v>
      </c>
      <c r="J184" s="337">
        <v>0</v>
      </c>
      <c r="K184" s="337">
        <v>0</v>
      </c>
      <c r="L184" s="337">
        <v>0</v>
      </c>
    </row>
    <row r="185" ht="26.25" customHeight="1" spans="1:12">
      <c r="A185" s="338" t="s">
        <v>384</v>
      </c>
      <c r="B185" s="332" t="s">
        <v>385</v>
      </c>
      <c r="C185" s="339">
        <f>SUM(C186:C191)</f>
        <v>0</v>
      </c>
      <c r="D185" s="340">
        <f>SUM(D186:D191)</f>
        <v>0</v>
      </c>
      <c r="E185" s="340">
        <v>0</v>
      </c>
      <c r="F185" s="340">
        <v>0</v>
      </c>
      <c r="G185" s="340">
        <v>0</v>
      </c>
      <c r="H185" s="340">
        <v>0</v>
      </c>
      <c r="I185" s="340">
        <v>0</v>
      </c>
      <c r="J185" s="340">
        <v>0</v>
      </c>
      <c r="K185" s="340">
        <v>0</v>
      </c>
      <c r="L185" s="340">
        <v>0</v>
      </c>
    </row>
    <row r="186" ht="26.25" customHeight="1" spans="1:12">
      <c r="A186" s="335" t="s">
        <v>386</v>
      </c>
      <c r="B186" s="328" t="s">
        <v>387</v>
      </c>
      <c r="C186" s="336"/>
      <c r="D186" s="337">
        <v>0</v>
      </c>
      <c r="E186" s="337">
        <v>0</v>
      </c>
      <c r="F186" s="337">
        <v>0</v>
      </c>
      <c r="G186" s="337">
        <v>0</v>
      </c>
      <c r="H186" s="337">
        <v>0</v>
      </c>
      <c r="I186" s="337">
        <v>0</v>
      </c>
      <c r="J186" s="337">
        <v>0</v>
      </c>
      <c r="K186" s="337">
        <v>0</v>
      </c>
      <c r="L186" s="337">
        <v>0</v>
      </c>
    </row>
    <row r="187" ht="26.25" customHeight="1" spans="1:12">
      <c r="A187" s="335" t="s">
        <v>388</v>
      </c>
      <c r="B187" s="328" t="s">
        <v>389</v>
      </c>
      <c r="C187" s="336"/>
      <c r="D187" s="337">
        <v>0</v>
      </c>
      <c r="E187" s="337">
        <v>0</v>
      </c>
      <c r="F187" s="337">
        <v>0</v>
      </c>
      <c r="G187" s="337">
        <v>0</v>
      </c>
      <c r="H187" s="337">
        <v>0</v>
      </c>
      <c r="I187" s="337">
        <v>0</v>
      </c>
      <c r="J187" s="337">
        <v>0</v>
      </c>
      <c r="K187" s="337">
        <v>0</v>
      </c>
      <c r="L187" s="337">
        <v>0</v>
      </c>
    </row>
    <row r="188" ht="26.25" customHeight="1" spans="1:12">
      <c r="A188" s="335" t="s">
        <v>390</v>
      </c>
      <c r="B188" s="328" t="s">
        <v>391</v>
      </c>
      <c r="C188" s="336"/>
      <c r="D188" s="337">
        <v>0</v>
      </c>
      <c r="E188" s="337">
        <v>0</v>
      </c>
      <c r="F188" s="337">
        <v>0</v>
      </c>
      <c r="G188" s="337">
        <v>0</v>
      </c>
      <c r="H188" s="337">
        <v>0</v>
      </c>
      <c r="I188" s="337">
        <v>0</v>
      </c>
      <c r="J188" s="337">
        <v>0</v>
      </c>
      <c r="K188" s="337">
        <v>0</v>
      </c>
      <c r="L188" s="337">
        <v>0</v>
      </c>
    </row>
    <row r="189" ht="26.25" customHeight="1" spans="1:12">
      <c r="A189" s="341" t="s">
        <v>392</v>
      </c>
      <c r="B189" s="328" t="s">
        <v>393</v>
      </c>
      <c r="C189" s="336"/>
      <c r="D189" s="337">
        <v>0</v>
      </c>
      <c r="E189" s="337">
        <v>0</v>
      </c>
      <c r="F189" s="337">
        <v>0</v>
      </c>
      <c r="G189" s="337">
        <v>0</v>
      </c>
      <c r="H189" s="337">
        <v>0</v>
      </c>
      <c r="I189" s="337">
        <v>0</v>
      </c>
      <c r="J189" s="337">
        <v>0</v>
      </c>
      <c r="K189" s="337">
        <v>0</v>
      </c>
      <c r="L189" s="337">
        <v>0</v>
      </c>
    </row>
    <row r="190" ht="26.25" customHeight="1" spans="1:12">
      <c r="A190" s="335" t="s">
        <v>394</v>
      </c>
      <c r="B190" s="328" t="s">
        <v>395</v>
      </c>
      <c r="C190" s="336"/>
      <c r="D190" s="337">
        <v>0</v>
      </c>
      <c r="E190" s="337">
        <v>0</v>
      </c>
      <c r="F190" s="337">
        <v>0</v>
      </c>
      <c r="G190" s="337">
        <v>0</v>
      </c>
      <c r="H190" s="337">
        <v>0</v>
      </c>
      <c r="I190" s="337">
        <v>0</v>
      </c>
      <c r="J190" s="337">
        <v>0</v>
      </c>
      <c r="K190" s="337">
        <v>0</v>
      </c>
      <c r="L190" s="337">
        <v>0</v>
      </c>
    </row>
    <row r="191" ht="26.25" customHeight="1" spans="1:12">
      <c r="A191" s="335" t="s">
        <v>396</v>
      </c>
      <c r="B191" s="328" t="s">
        <v>397</v>
      </c>
      <c r="C191" s="336"/>
      <c r="D191" s="337">
        <v>0</v>
      </c>
      <c r="E191" s="337">
        <v>0</v>
      </c>
      <c r="F191" s="337">
        <v>0</v>
      </c>
      <c r="G191" s="337">
        <v>0</v>
      </c>
      <c r="H191" s="337">
        <v>0</v>
      </c>
      <c r="I191" s="337">
        <v>0</v>
      </c>
      <c r="J191" s="337">
        <v>0</v>
      </c>
      <c r="K191" s="337">
        <v>0</v>
      </c>
      <c r="L191" s="337">
        <v>0</v>
      </c>
    </row>
    <row r="192" ht="26.25" customHeight="1" spans="1:12">
      <c r="A192" s="338" t="s">
        <v>398</v>
      </c>
      <c r="B192" s="332" t="s">
        <v>399</v>
      </c>
      <c r="C192" s="339">
        <f>SUM(C193:C194)</f>
        <v>0</v>
      </c>
      <c r="D192" s="340">
        <f>SUM(D193:D194)</f>
        <v>0</v>
      </c>
      <c r="E192" s="340">
        <v>0</v>
      </c>
      <c r="F192" s="340">
        <v>0</v>
      </c>
      <c r="G192" s="340">
        <v>0</v>
      </c>
      <c r="H192" s="340">
        <v>0</v>
      </c>
      <c r="I192" s="340">
        <v>0</v>
      </c>
      <c r="J192" s="340">
        <v>0</v>
      </c>
      <c r="K192" s="340">
        <v>0</v>
      </c>
      <c r="L192" s="340">
        <v>0</v>
      </c>
    </row>
    <row r="193" ht="26.25" customHeight="1" spans="1:12">
      <c r="A193" s="335" t="s">
        <v>400</v>
      </c>
      <c r="B193" s="328" t="s">
        <v>401</v>
      </c>
      <c r="C193" s="336"/>
      <c r="D193" s="337">
        <v>0</v>
      </c>
      <c r="E193" s="337">
        <v>0</v>
      </c>
      <c r="F193" s="337">
        <v>0</v>
      </c>
      <c r="G193" s="337">
        <v>0</v>
      </c>
      <c r="H193" s="337">
        <v>0</v>
      </c>
      <c r="I193" s="337">
        <v>0</v>
      </c>
      <c r="J193" s="337">
        <v>0</v>
      </c>
      <c r="K193" s="337">
        <v>0</v>
      </c>
      <c r="L193" s="337">
        <v>0</v>
      </c>
    </row>
    <row r="194" ht="26.25" customHeight="1" spans="1:12">
      <c r="A194" s="335" t="s">
        <v>402</v>
      </c>
      <c r="B194" s="328" t="s">
        <v>403</v>
      </c>
      <c r="C194" s="336"/>
      <c r="D194" s="337">
        <v>0</v>
      </c>
      <c r="E194" s="337">
        <v>0</v>
      </c>
      <c r="F194" s="337">
        <v>0</v>
      </c>
      <c r="G194" s="337">
        <v>0</v>
      </c>
      <c r="H194" s="337">
        <v>0</v>
      </c>
      <c r="I194" s="337">
        <v>0</v>
      </c>
      <c r="J194" s="337">
        <v>0</v>
      </c>
      <c r="K194" s="337">
        <v>0</v>
      </c>
      <c r="L194" s="337">
        <v>0</v>
      </c>
    </row>
    <row r="195" ht="26.25" customHeight="1" spans="1:12">
      <c r="A195" s="338" t="s">
        <v>404</v>
      </c>
      <c r="B195" s="332" t="s">
        <v>405</v>
      </c>
      <c r="C195" s="339">
        <f>SUM(C196)</f>
        <v>0</v>
      </c>
      <c r="D195" s="340">
        <f>SUM(D196)</f>
        <v>0</v>
      </c>
      <c r="E195" s="340">
        <v>0</v>
      </c>
      <c r="F195" s="340">
        <v>0</v>
      </c>
      <c r="G195" s="340">
        <v>0</v>
      </c>
      <c r="H195" s="340">
        <v>0</v>
      </c>
      <c r="I195" s="340">
        <v>0</v>
      </c>
      <c r="J195" s="340">
        <v>0</v>
      </c>
      <c r="K195" s="340">
        <v>0</v>
      </c>
      <c r="L195" s="340">
        <v>0</v>
      </c>
    </row>
    <row r="196" ht="26.25" customHeight="1" spans="1:12">
      <c r="A196" s="335" t="s">
        <v>406</v>
      </c>
      <c r="B196" s="328" t="s">
        <v>407</v>
      </c>
      <c r="C196" s="336"/>
      <c r="D196" s="337">
        <v>0</v>
      </c>
      <c r="E196" s="337">
        <v>0</v>
      </c>
      <c r="F196" s="337">
        <v>0</v>
      </c>
      <c r="G196" s="337">
        <v>0</v>
      </c>
      <c r="H196" s="337">
        <v>0</v>
      </c>
      <c r="I196" s="337">
        <v>0</v>
      </c>
      <c r="J196" s="337">
        <v>0</v>
      </c>
      <c r="K196" s="337">
        <v>0</v>
      </c>
      <c r="L196" s="337">
        <v>0</v>
      </c>
    </row>
    <row r="197" ht="26.25" customHeight="1" spans="1:12">
      <c r="A197" s="338" t="s">
        <v>408</v>
      </c>
      <c r="B197" s="332" t="s">
        <v>409</v>
      </c>
      <c r="C197" s="339">
        <f>SUM(C198:C199)</f>
        <v>0</v>
      </c>
      <c r="D197" s="340">
        <f>SUM(D198:D199)</f>
        <v>0</v>
      </c>
      <c r="E197" s="340">
        <v>0</v>
      </c>
      <c r="F197" s="340">
        <v>0</v>
      </c>
      <c r="G197" s="340">
        <v>0</v>
      </c>
      <c r="H197" s="340">
        <v>0</v>
      </c>
      <c r="I197" s="340">
        <v>0</v>
      </c>
      <c r="J197" s="340">
        <v>0</v>
      </c>
      <c r="K197" s="340">
        <v>0</v>
      </c>
      <c r="L197" s="340">
        <v>0</v>
      </c>
    </row>
    <row r="198" ht="26.25" customHeight="1" spans="1:12">
      <c r="A198" s="335" t="s">
        <v>410</v>
      </c>
      <c r="B198" s="328" t="s">
        <v>411</v>
      </c>
      <c r="C198" s="336"/>
      <c r="D198" s="337">
        <v>0</v>
      </c>
      <c r="E198" s="337">
        <v>0</v>
      </c>
      <c r="F198" s="337">
        <v>0</v>
      </c>
      <c r="G198" s="337">
        <v>0</v>
      </c>
      <c r="H198" s="337">
        <v>0</v>
      </c>
      <c r="I198" s="337">
        <v>0</v>
      </c>
      <c r="J198" s="337">
        <v>0</v>
      </c>
      <c r="K198" s="337">
        <v>0</v>
      </c>
      <c r="L198" s="337">
        <v>0</v>
      </c>
    </row>
    <row r="199" ht="26.25" customHeight="1" spans="1:12">
      <c r="A199" s="335" t="s">
        <v>412</v>
      </c>
      <c r="B199" s="328" t="s">
        <v>413</v>
      </c>
      <c r="C199" s="336"/>
      <c r="D199" s="337">
        <v>0</v>
      </c>
      <c r="E199" s="337">
        <v>0</v>
      </c>
      <c r="F199" s="337">
        <v>0</v>
      </c>
      <c r="G199" s="337">
        <v>0</v>
      </c>
      <c r="H199" s="337">
        <v>0</v>
      </c>
      <c r="I199" s="337">
        <v>0</v>
      </c>
      <c r="J199" s="337">
        <v>0</v>
      </c>
      <c r="K199" s="337">
        <v>0</v>
      </c>
      <c r="L199" s="337">
        <v>0</v>
      </c>
    </row>
    <row r="200" ht="26.25" customHeight="1" spans="1:12">
      <c r="A200" s="338" t="s">
        <v>414</v>
      </c>
      <c r="B200" s="332" t="s">
        <v>415</v>
      </c>
      <c r="C200" s="339">
        <f>SUM(C201)</f>
        <v>0</v>
      </c>
      <c r="D200" s="340">
        <f>SUM(D201)</f>
        <v>0</v>
      </c>
      <c r="E200" s="340">
        <v>0</v>
      </c>
      <c r="F200" s="340">
        <v>0</v>
      </c>
      <c r="G200" s="340">
        <v>0</v>
      </c>
      <c r="H200" s="340">
        <v>0</v>
      </c>
      <c r="I200" s="340">
        <v>0</v>
      </c>
      <c r="J200" s="340">
        <v>0</v>
      </c>
      <c r="K200" s="340">
        <v>0</v>
      </c>
      <c r="L200" s="340">
        <v>0</v>
      </c>
    </row>
    <row r="201" ht="26.25" customHeight="1" spans="1:12">
      <c r="A201" s="335" t="s">
        <v>416</v>
      </c>
      <c r="B201" s="328" t="s">
        <v>417</v>
      </c>
      <c r="C201" s="336"/>
      <c r="D201" s="337">
        <v>0</v>
      </c>
      <c r="E201" s="337">
        <v>0</v>
      </c>
      <c r="F201" s="337">
        <v>0</v>
      </c>
      <c r="G201" s="337">
        <v>0</v>
      </c>
      <c r="H201" s="337">
        <v>0</v>
      </c>
      <c r="I201" s="337">
        <v>0</v>
      </c>
      <c r="J201" s="337">
        <v>0</v>
      </c>
      <c r="K201" s="337">
        <v>0</v>
      </c>
      <c r="L201" s="337">
        <v>0</v>
      </c>
    </row>
    <row r="202" ht="26.25" customHeight="1" spans="1:12">
      <c r="A202" s="338" t="s">
        <v>418</v>
      </c>
      <c r="B202" s="332" t="s">
        <v>419</v>
      </c>
      <c r="C202" s="339">
        <f>SUM(C203:C204)</f>
        <v>0</v>
      </c>
      <c r="D202" s="340">
        <f>SUM(D203:D204)</f>
        <v>0</v>
      </c>
      <c r="E202" s="340">
        <v>79.6</v>
      </c>
      <c r="F202" s="340">
        <v>0</v>
      </c>
      <c r="G202" s="340">
        <v>0</v>
      </c>
      <c r="H202" s="340">
        <v>0</v>
      </c>
      <c r="I202" s="340">
        <v>79.6</v>
      </c>
      <c r="J202" s="340">
        <v>0</v>
      </c>
      <c r="K202" s="340">
        <v>0</v>
      </c>
      <c r="L202" s="340">
        <v>79.6</v>
      </c>
    </row>
    <row r="203" ht="26.25" customHeight="1" spans="1:12">
      <c r="A203" s="335" t="s">
        <v>420</v>
      </c>
      <c r="B203" s="328" t="s">
        <v>421</v>
      </c>
      <c r="C203" s="336"/>
      <c r="D203" s="337">
        <v>0</v>
      </c>
      <c r="E203" s="337">
        <v>0</v>
      </c>
      <c r="F203" s="337">
        <v>0</v>
      </c>
      <c r="G203" s="337">
        <v>0</v>
      </c>
      <c r="H203" s="337">
        <v>0</v>
      </c>
      <c r="I203" s="337">
        <v>0</v>
      </c>
      <c r="J203" s="337">
        <v>0</v>
      </c>
      <c r="K203" s="337">
        <v>0</v>
      </c>
      <c r="L203" s="337">
        <v>0</v>
      </c>
    </row>
    <row r="204" ht="26.25" customHeight="1" spans="1:12">
      <c r="A204" s="335" t="s">
        <v>422</v>
      </c>
      <c r="B204" s="328" t="s">
        <v>423</v>
      </c>
      <c r="C204" s="336"/>
      <c r="D204" s="337">
        <v>0</v>
      </c>
      <c r="E204" s="337">
        <v>79.6</v>
      </c>
      <c r="F204" s="337">
        <v>0</v>
      </c>
      <c r="G204" s="337">
        <v>0</v>
      </c>
      <c r="H204" s="337">
        <v>0</v>
      </c>
      <c r="I204" s="337">
        <v>79.6</v>
      </c>
      <c r="J204" s="337">
        <v>0</v>
      </c>
      <c r="K204" s="337">
        <v>0</v>
      </c>
      <c r="L204" s="337">
        <v>79.6</v>
      </c>
    </row>
    <row r="205" ht="26.25" customHeight="1" spans="1:12">
      <c r="A205" s="338" t="s">
        <v>424</v>
      </c>
      <c r="B205" s="332" t="s">
        <v>425</v>
      </c>
      <c r="C205" s="339">
        <f>SUM(C206:C209)</f>
        <v>0</v>
      </c>
      <c r="D205" s="340">
        <f>SUM(D206:D209)</f>
        <v>0</v>
      </c>
      <c r="E205" s="340">
        <v>0</v>
      </c>
      <c r="F205" s="340">
        <v>0</v>
      </c>
      <c r="G205" s="340">
        <v>0</v>
      </c>
      <c r="H205" s="340">
        <v>0</v>
      </c>
      <c r="I205" s="340">
        <v>0</v>
      </c>
      <c r="J205" s="340">
        <v>0</v>
      </c>
      <c r="K205" s="340">
        <v>0</v>
      </c>
      <c r="L205" s="340">
        <v>0</v>
      </c>
    </row>
    <row r="206" ht="26.25" customHeight="1" spans="1:12">
      <c r="A206" s="335" t="s">
        <v>426</v>
      </c>
      <c r="B206" s="328" t="s">
        <v>198</v>
      </c>
      <c r="C206" s="336"/>
      <c r="D206" s="337">
        <v>0</v>
      </c>
      <c r="E206" s="337">
        <v>0</v>
      </c>
      <c r="F206" s="337">
        <v>0</v>
      </c>
      <c r="G206" s="337">
        <v>0</v>
      </c>
      <c r="H206" s="337">
        <v>0</v>
      </c>
      <c r="I206" s="337">
        <v>0</v>
      </c>
      <c r="J206" s="337">
        <v>0</v>
      </c>
      <c r="K206" s="337">
        <v>0</v>
      </c>
      <c r="L206" s="337">
        <v>0</v>
      </c>
    </row>
    <row r="207" ht="26.25" customHeight="1" spans="1:12">
      <c r="A207" s="335" t="s">
        <v>427</v>
      </c>
      <c r="B207" s="328" t="s">
        <v>194</v>
      </c>
      <c r="C207" s="336"/>
      <c r="D207" s="337">
        <v>0</v>
      </c>
      <c r="E207" s="337">
        <v>0</v>
      </c>
      <c r="F207" s="337">
        <v>0</v>
      </c>
      <c r="G207" s="337">
        <v>0</v>
      </c>
      <c r="H207" s="337">
        <v>0</v>
      </c>
      <c r="I207" s="337">
        <v>0</v>
      </c>
      <c r="J207" s="337">
        <v>0</v>
      </c>
      <c r="K207" s="337">
        <v>0</v>
      </c>
      <c r="L207" s="337">
        <v>0</v>
      </c>
    </row>
    <row r="208" ht="26.25" customHeight="1" spans="1:12">
      <c r="A208" s="335" t="s">
        <v>428</v>
      </c>
      <c r="B208" s="328" t="s">
        <v>429</v>
      </c>
      <c r="C208" s="336"/>
      <c r="D208" s="337">
        <v>0</v>
      </c>
      <c r="E208" s="337">
        <v>0</v>
      </c>
      <c r="F208" s="337">
        <v>0</v>
      </c>
      <c r="G208" s="337">
        <v>0</v>
      </c>
      <c r="H208" s="337">
        <v>0</v>
      </c>
      <c r="I208" s="337">
        <v>0</v>
      </c>
      <c r="J208" s="337">
        <v>0</v>
      </c>
      <c r="K208" s="337">
        <v>0</v>
      </c>
      <c r="L208" s="337">
        <v>0</v>
      </c>
    </row>
    <row r="209" ht="26.25" customHeight="1" spans="1:12">
      <c r="A209" s="335" t="s">
        <v>430</v>
      </c>
      <c r="B209" s="328" t="s">
        <v>431</v>
      </c>
      <c r="C209" s="336"/>
      <c r="D209" s="337">
        <v>0</v>
      </c>
      <c r="E209" s="337">
        <v>0</v>
      </c>
      <c r="F209" s="337">
        <v>0</v>
      </c>
      <c r="G209" s="337">
        <v>0</v>
      </c>
      <c r="H209" s="337">
        <v>0</v>
      </c>
      <c r="I209" s="337">
        <v>0</v>
      </c>
      <c r="J209" s="337">
        <v>0</v>
      </c>
      <c r="K209" s="337">
        <v>0</v>
      </c>
      <c r="L209" s="337">
        <v>0</v>
      </c>
    </row>
    <row r="210" ht="26.25" customHeight="1" spans="1:12">
      <c r="A210" s="342">
        <v>20830</v>
      </c>
      <c r="B210" s="332" t="s">
        <v>432</v>
      </c>
      <c r="C210" s="339">
        <f>SUM(C211)</f>
        <v>0</v>
      </c>
      <c r="D210" s="340">
        <f>SUM(D211)</f>
        <v>0</v>
      </c>
      <c r="E210" s="340">
        <v>0</v>
      </c>
      <c r="F210" s="340">
        <v>0</v>
      </c>
      <c r="G210" s="340">
        <v>0</v>
      </c>
      <c r="H210" s="340">
        <v>0</v>
      </c>
      <c r="I210" s="340">
        <v>0</v>
      </c>
      <c r="J210" s="340">
        <v>0</v>
      </c>
      <c r="K210" s="340">
        <v>0</v>
      </c>
      <c r="L210" s="340">
        <v>0</v>
      </c>
    </row>
    <row r="211" ht="26.25" customHeight="1" spans="1:12">
      <c r="A211" s="335">
        <v>2083099</v>
      </c>
      <c r="B211" s="328" t="s">
        <v>433</v>
      </c>
      <c r="C211" s="336"/>
      <c r="D211" s="337">
        <v>0</v>
      </c>
      <c r="E211" s="337">
        <v>0</v>
      </c>
      <c r="F211" s="337">
        <v>0</v>
      </c>
      <c r="G211" s="337">
        <v>0</v>
      </c>
      <c r="H211" s="337">
        <v>0</v>
      </c>
      <c r="I211" s="337">
        <v>0</v>
      </c>
      <c r="J211" s="337">
        <v>0</v>
      </c>
      <c r="K211" s="337">
        <v>0</v>
      </c>
      <c r="L211" s="337">
        <v>0</v>
      </c>
    </row>
    <row r="212" ht="26.25" customHeight="1" spans="1:12">
      <c r="A212" s="338" t="s">
        <v>434</v>
      </c>
      <c r="B212" s="332" t="s">
        <v>435</v>
      </c>
      <c r="C212" s="339">
        <f>SUM(C213)</f>
        <v>0</v>
      </c>
      <c r="D212" s="340">
        <f>SUM(D213)</f>
        <v>0</v>
      </c>
      <c r="E212" s="340">
        <v>0</v>
      </c>
      <c r="F212" s="340">
        <v>0</v>
      </c>
      <c r="G212" s="340">
        <v>0</v>
      </c>
      <c r="H212" s="340">
        <v>0</v>
      </c>
      <c r="I212" s="340">
        <v>0</v>
      </c>
      <c r="J212" s="340">
        <v>0</v>
      </c>
      <c r="K212" s="340">
        <v>0</v>
      </c>
      <c r="L212" s="340">
        <v>0</v>
      </c>
    </row>
    <row r="213" ht="26.25" customHeight="1" spans="1:12">
      <c r="A213" s="335" t="s">
        <v>436</v>
      </c>
      <c r="B213" s="328" t="s">
        <v>437</v>
      </c>
      <c r="C213" s="336"/>
      <c r="D213" s="337">
        <v>0</v>
      </c>
      <c r="E213" s="337">
        <v>0</v>
      </c>
      <c r="F213" s="337">
        <v>0</v>
      </c>
      <c r="G213" s="337">
        <v>0</v>
      </c>
      <c r="H213" s="337">
        <v>0</v>
      </c>
      <c r="I213" s="337">
        <v>0</v>
      </c>
      <c r="J213" s="337">
        <v>0</v>
      </c>
      <c r="K213" s="337">
        <v>0</v>
      </c>
      <c r="L213" s="337">
        <v>0</v>
      </c>
    </row>
    <row r="214" ht="26.25" customHeight="1" spans="1:12">
      <c r="A214" s="327" t="s">
        <v>438</v>
      </c>
      <c r="B214" s="328" t="s">
        <v>439</v>
      </c>
      <c r="C214" s="329">
        <v>1554</v>
      </c>
      <c r="D214" s="330">
        <f>D215+D219+D223+D228+D231+D233+D236+D239</f>
        <v>425</v>
      </c>
      <c r="E214" s="330">
        <v>435.7</v>
      </c>
      <c r="F214" s="330">
        <v>0</v>
      </c>
      <c r="G214" s="330">
        <v>0</v>
      </c>
      <c r="H214" s="330">
        <v>100.5</v>
      </c>
      <c r="I214" s="330">
        <v>384</v>
      </c>
      <c r="J214" s="330">
        <v>-48.8</v>
      </c>
      <c r="K214" s="330">
        <v>0</v>
      </c>
      <c r="L214" s="330">
        <v>860.7</v>
      </c>
    </row>
    <row r="215" ht="26.25" customHeight="1" spans="1:12">
      <c r="A215" s="338" t="s">
        <v>440</v>
      </c>
      <c r="B215" s="332" t="s">
        <v>441</v>
      </c>
      <c r="C215" s="333">
        <f>SUM(C216:C218)</f>
        <v>0</v>
      </c>
      <c r="D215" s="334">
        <f>SUM(D216:D218)</f>
        <v>0</v>
      </c>
      <c r="E215" s="334">
        <v>0</v>
      </c>
      <c r="F215" s="334">
        <v>0</v>
      </c>
      <c r="G215" s="334">
        <v>0</v>
      </c>
      <c r="H215" s="334">
        <v>0</v>
      </c>
      <c r="I215" s="334">
        <v>0</v>
      </c>
      <c r="J215" s="334">
        <v>0</v>
      </c>
      <c r="K215" s="334">
        <v>0</v>
      </c>
      <c r="L215" s="334">
        <v>0</v>
      </c>
    </row>
    <row r="216" ht="26.25" customHeight="1" spans="1:12">
      <c r="A216" s="335" t="s">
        <v>442</v>
      </c>
      <c r="B216" s="328" t="s">
        <v>443</v>
      </c>
      <c r="C216" s="336"/>
      <c r="D216" s="337">
        <v>0</v>
      </c>
      <c r="E216" s="337">
        <v>0</v>
      </c>
      <c r="F216" s="337">
        <v>0</v>
      </c>
      <c r="G216" s="337">
        <v>0</v>
      </c>
      <c r="H216" s="337">
        <v>0</v>
      </c>
      <c r="I216" s="337">
        <v>0</v>
      </c>
      <c r="J216" s="337">
        <v>0</v>
      </c>
      <c r="K216" s="337">
        <v>0</v>
      </c>
      <c r="L216" s="337">
        <v>0</v>
      </c>
    </row>
    <row r="217" ht="26.25" customHeight="1" spans="1:12">
      <c r="A217" s="335" t="s">
        <v>444</v>
      </c>
      <c r="B217" s="328" t="s">
        <v>445</v>
      </c>
      <c r="C217" s="336"/>
      <c r="D217" s="337">
        <v>0</v>
      </c>
      <c r="E217" s="337">
        <v>0</v>
      </c>
      <c r="F217" s="337">
        <v>0</v>
      </c>
      <c r="G217" s="337">
        <v>0</v>
      </c>
      <c r="H217" s="337">
        <v>0</v>
      </c>
      <c r="I217" s="337">
        <v>0</v>
      </c>
      <c r="J217" s="337">
        <v>0</v>
      </c>
      <c r="K217" s="337">
        <v>0</v>
      </c>
      <c r="L217" s="337">
        <v>0</v>
      </c>
    </row>
    <row r="218" ht="26.25" customHeight="1" spans="1:12">
      <c r="A218" s="335" t="s">
        <v>446</v>
      </c>
      <c r="B218" s="328" t="s">
        <v>447</v>
      </c>
      <c r="C218" s="336"/>
      <c r="D218" s="337">
        <v>0</v>
      </c>
      <c r="E218" s="337">
        <v>0</v>
      </c>
      <c r="F218" s="337">
        <v>0</v>
      </c>
      <c r="G218" s="337">
        <v>0</v>
      </c>
      <c r="H218" s="337">
        <v>0</v>
      </c>
      <c r="I218" s="337">
        <v>0</v>
      </c>
      <c r="J218" s="337">
        <v>0</v>
      </c>
      <c r="K218" s="337">
        <v>0</v>
      </c>
      <c r="L218" s="337">
        <v>0</v>
      </c>
    </row>
    <row r="219" ht="26.25" customHeight="1" spans="1:12">
      <c r="A219" s="338" t="s">
        <v>448</v>
      </c>
      <c r="B219" s="332" t="s">
        <v>449</v>
      </c>
      <c r="C219" s="339">
        <f>SUM(C220:C222)</f>
        <v>0</v>
      </c>
      <c r="D219" s="340">
        <f>SUM(D220:D222)</f>
        <v>425</v>
      </c>
      <c r="E219" s="340">
        <v>116.2</v>
      </c>
      <c r="F219" s="340">
        <v>0</v>
      </c>
      <c r="G219" s="340">
        <v>0</v>
      </c>
      <c r="H219" s="340">
        <v>0</v>
      </c>
      <c r="I219" s="340">
        <v>165</v>
      </c>
      <c r="J219" s="340">
        <v>-48.8</v>
      </c>
      <c r="K219" s="340">
        <v>0</v>
      </c>
      <c r="L219" s="340">
        <v>541.2</v>
      </c>
    </row>
    <row r="220" ht="26.25" customHeight="1" spans="1:12">
      <c r="A220" s="335" t="s">
        <v>450</v>
      </c>
      <c r="B220" s="328" t="s">
        <v>451</v>
      </c>
      <c r="C220" s="336"/>
      <c r="D220" s="337">
        <v>425</v>
      </c>
      <c r="E220" s="337">
        <v>116.2</v>
      </c>
      <c r="F220" s="337">
        <v>0</v>
      </c>
      <c r="G220" s="337">
        <v>0</v>
      </c>
      <c r="H220" s="337">
        <v>0</v>
      </c>
      <c r="I220" s="337">
        <v>165</v>
      </c>
      <c r="J220" s="337">
        <v>-48.8</v>
      </c>
      <c r="K220" s="337">
        <v>0</v>
      </c>
      <c r="L220" s="337">
        <v>541.2</v>
      </c>
    </row>
    <row r="221" ht="26.25" customHeight="1" spans="1:12">
      <c r="A221" s="335" t="s">
        <v>452</v>
      </c>
      <c r="B221" s="328" t="s">
        <v>453</v>
      </c>
      <c r="C221" s="336"/>
      <c r="D221" s="337">
        <v>0</v>
      </c>
      <c r="E221" s="337">
        <v>0</v>
      </c>
      <c r="F221" s="337">
        <v>0</v>
      </c>
      <c r="G221" s="337">
        <v>0</v>
      </c>
      <c r="H221" s="337">
        <v>0</v>
      </c>
      <c r="I221" s="337">
        <v>0</v>
      </c>
      <c r="J221" s="337">
        <v>0</v>
      </c>
      <c r="K221" s="337">
        <v>0</v>
      </c>
      <c r="L221" s="337">
        <v>0</v>
      </c>
    </row>
    <row r="222" ht="26.25" customHeight="1" spans="1:12">
      <c r="A222" s="335" t="s">
        <v>454</v>
      </c>
      <c r="B222" s="328" t="s">
        <v>455</v>
      </c>
      <c r="C222" s="336"/>
      <c r="D222" s="337">
        <v>0</v>
      </c>
      <c r="E222" s="337">
        <v>0</v>
      </c>
      <c r="F222" s="337">
        <v>0</v>
      </c>
      <c r="G222" s="337">
        <v>0</v>
      </c>
      <c r="H222" s="337">
        <v>0</v>
      </c>
      <c r="I222" s="337">
        <v>0</v>
      </c>
      <c r="J222" s="337">
        <v>0</v>
      </c>
      <c r="K222" s="337">
        <v>0</v>
      </c>
      <c r="L222" s="337">
        <v>0</v>
      </c>
    </row>
    <row r="223" ht="26.25" customHeight="1" spans="1:12">
      <c r="A223" s="338" t="s">
        <v>456</v>
      </c>
      <c r="B223" s="332" t="s">
        <v>457</v>
      </c>
      <c r="C223" s="339">
        <f>SUM(C224:C227)</f>
        <v>0</v>
      </c>
      <c r="D223" s="340">
        <f>SUM(D224:D227)</f>
        <v>0</v>
      </c>
      <c r="E223" s="340">
        <v>319.5</v>
      </c>
      <c r="F223" s="340">
        <v>0</v>
      </c>
      <c r="G223" s="340">
        <v>0</v>
      </c>
      <c r="H223" s="340">
        <v>100.5</v>
      </c>
      <c r="I223" s="340">
        <v>219</v>
      </c>
      <c r="J223" s="340">
        <v>0</v>
      </c>
      <c r="K223" s="340">
        <v>0</v>
      </c>
      <c r="L223" s="340">
        <v>319.5</v>
      </c>
    </row>
    <row r="224" ht="26.25" customHeight="1" spans="1:12">
      <c r="A224" s="335" t="s">
        <v>458</v>
      </c>
      <c r="B224" s="328" t="s">
        <v>459</v>
      </c>
      <c r="C224" s="336"/>
      <c r="D224" s="337">
        <v>0</v>
      </c>
      <c r="E224" s="337">
        <v>219</v>
      </c>
      <c r="F224" s="337">
        <v>0</v>
      </c>
      <c r="G224" s="337">
        <v>0</v>
      </c>
      <c r="H224" s="337">
        <v>0</v>
      </c>
      <c r="I224" s="337">
        <v>219</v>
      </c>
      <c r="J224" s="337">
        <v>0</v>
      </c>
      <c r="K224" s="337">
        <v>0</v>
      </c>
      <c r="L224" s="337">
        <v>219</v>
      </c>
    </row>
    <row r="225" ht="26.25" customHeight="1" spans="1:12">
      <c r="A225" s="335" t="s">
        <v>460</v>
      </c>
      <c r="B225" s="328" t="s">
        <v>461</v>
      </c>
      <c r="C225" s="336"/>
      <c r="D225" s="337">
        <v>0</v>
      </c>
      <c r="E225" s="337">
        <v>0</v>
      </c>
      <c r="F225" s="337">
        <v>0</v>
      </c>
      <c r="G225" s="337">
        <v>0</v>
      </c>
      <c r="H225" s="337">
        <v>0</v>
      </c>
      <c r="I225" s="337">
        <v>0</v>
      </c>
      <c r="J225" s="337">
        <v>0</v>
      </c>
      <c r="K225" s="337">
        <v>0</v>
      </c>
      <c r="L225" s="337">
        <v>0</v>
      </c>
    </row>
    <row r="226" ht="26.25" customHeight="1" spans="1:12">
      <c r="A226" s="335" t="s">
        <v>462</v>
      </c>
      <c r="B226" s="328" t="s">
        <v>463</v>
      </c>
      <c r="C226" s="336"/>
      <c r="D226" s="337">
        <v>0</v>
      </c>
      <c r="E226" s="337">
        <v>100.5</v>
      </c>
      <c r="F226" s="337">
        <v>0</v>
      </c>
      <c r="G226" s="337">
        <v>0</v>
      </c>
      <c r="H226" s="337">
        <v>100.5</v>
      </c>
      <c r="I226" s="337">
        <v>0</v>
      </c>
      <c r="J226" s="337">
        <v>0</v>
      </c>
      <c r="K226" s="337">
        <v>0</v>
      </c>
      <c r="L226" s="337">
        <v>100.5</v>
      </c>
    </row>
    <row r="227" ht="26.25" customHeight="1" spans="1:12">
      <c r="A227" s="335" t="s">
        <v>464</v>
      </c>
      <c r="B227" s="328" t="s">
        <v>465</v>
      </c>
      <c r="C227" s="336"/>
      <c r="D227" s="337">
        <v>0</v>
      </c>
      <c r="E227" s="337">
        <v>0</v>
      </c>
      <c r="F227" s="337">
        <v>0</v>
      </c>
      <c r="G227" s="337">
        <v>0</v>
      </c>
      <c r="H227" s="337">
        <v>0</v>
      </c>
      <c r="I227" s="337">
        <v>0</v>
      </c>
      <c r="J227" s="337">
        <v>0</v>
      </c>
      <c r="K227" s="337">
        <v>0</v>
      </c>
      <c r="L227" s="337">
        <v>0</v>
      </c>
    </row>
    <row r="228" ht="26.25" customHeight="1" spans="1:12">
      <c r="A228" s="338" t="s">
        <v>466</v>
      </c>
      <c r="B228" s="332" t="s">
        <v>467</v>
      </c>
      <c r="C228" s="339">
        <f>SUM(C229:C230)</f>
        <v>0</v>
      </c>
      <c r="D228" s="340">
        <f>SUM(D229:D230)</f>
        <v>0</v>
      </c>
      <c r="E228" s="340">
        <v>0</v>
      </c>
      <c r="F228" s="340">
        <v>0</v>
      </c>
      <c r="G228" s="340">
        <v>0</v>
      </c>
      <c r="H228" s="340">
        <v>0</v>
      </c>
      <c r="I228" s="340">
        <v>0</v>
      </c>
      <c r="J228" s="340">
        <v>0</v>
      </c>
      <c r="K228" s="340">
        <v>0</v>
      </c>
      <c r="L228" s="340">
        <v>0</v>
      </c>
    </row>
    <row r="229" ht="26.25" customHeight="1" spans="1:12">
      <c r="A229" s="335" t="s">
        <v>468</v>
      </c>
      <c r="B229" s="328" t="s">
        <v>469</v>
      </c>
      <c r="C229" s="336"/>
      <c r="D229" s="337">
        <v>0</v>
      </c>
      <c r="E229" s="337">
        <v>0</v>
      </c>
      <c r="F229" s="337">
        <v>0</v>
      </c>
      <c r="G229" s="337">
        <v>0</v>
      </c>
      <c r="H229" s="337">
        <v>0</v>
      </c>
      <c r="I229" s="337">
        <v>0</v>
      </c>
      <c r="J229" s="337">
        <v>0</v>
      </c>
      <c r="K229" s="337">
        <v>0</v>
      </c>
      <c r="L229" s="337">
        <v>0</v>
      </c>
    </row>
    <row r="230" ht="26.25" customHeight="1" spans="1:12">
      <c r="A230" s="335" t="s">
        <v>470</v>
      </c>
      <c r="B230" s="328" t="s">
        <v>471</v>
      </c>
      <c r="C230" s="336"/>
      <c r="D230" s="337">
        <v>0</v>
      </c>
      <c r="E230" s="337">
        <v>0</v>
      </c>
      <c r="F230" s="337">
        <v>0</v>
      </c>
      <c r="G230" s="337">
        <v>0</v>
      </c>
      <c r="H230" s="337">
        <v>0</v>
      </c>
      <c r="I230" s="337">
        <v>0</v>
      </c>
      <c r="J230" s="337">
        <v>0</v>
      </c>
      <c r="K230" s="337">
        <v>0</v>
      </c>
      <c r="L230" s="337">
        <v>0</v>
      </c>
    </row>
    <row r="231" ht="26.25" customHeight="1" spans="1:12">
      <c r="A231" s="338" t="s">
        <v>472</v>
      </c>
      <c r="B231" s="332" t="s">
        <v>473</v>
      </c>
      <c r="C231" s="339">
        <f>SUM(C232)</f>
        <v>0</v>
      </c>
      <c r="D231" s="340">
        <f>SUM(D232)</f>
        <v>0</v>
      </c>
      <c r="E231" s="340">
        <v>0</v>
      </c>
      <c r="F231" s="340">
        <v>0</v>
      </c>
      <c r="G231" s="340">
        <v>0</v>
      </c>
      <c r="H231" s="340">
        <v>0</v>
      </c>
      <c r="I231" s="340">
        <v>0</v>
      </c>
      <c r="J231" s="340">
        <v>0</v>
      </c>
      <c r="K231" s="340">
        <v>0</v>
      </c>
      <c r="L231" s="340">
        <v>0</v>
      </c>
    </row>
    <row r="232" ht="26.25" customHeight="1" spans="1:12">
      <c r="A232" s="335" t="s">
        <v>474</v>
      </c>
      <c r="B232" s="328" t="s">
        <v>475</v>
      </c>
      <c r="C232" s="336"/>
      <c r="D232" s="337">
        <v>0</v>
      </c>
      <c r="E232" s="337">
        <v>0</v>
      </c>
      <c r="F232" s="337">
        <v>0</v>
      </c>
      <c r="G232" s="337">
        <v>0</v>
      </c>
      <c r="H232" s="337">
        <v>0</v>
      </c>
      <c r="I232" s="337">
        <v>0</v>
      </c>
      <c r="J232" s="337">
        <v>0</v>
      </c>
      <c r="K232" s="337">
        <v>0</v>
      </c>
      <c r="L232" s="337">
        <v>0</v>
      </c>
    </row>
    <row r="233" ht="26.25" customHeight="1" spans="1:12">
      <c r="A233" s="338" t="s">
        <v>476</v>
      </c>
      <c r="B233" s="332" t="s">
        <v>477</v>
      </c>
      <c r="C233" s="339">
        <f>SUM(C234:C235)</f>
        <v>0</v>
      </c>
      <c r="D233" s="340">
        <f>SUM(D234:D235)</f>
        <v>0</v>
      </c>
      <c r="E233" s="340">
        <v>0</v>
      </c>
      <c r="F233" s="340">
        <v>0</v>
      </c>
      <c r="G233" s="340">
        <v>0</v>
      </c>
      <c r="H233" s="340">
        <v>0</v>
      </c>
      <c r="I233" s="340">
        <v>0</v>
      </c>
      <c r="J233" s="340">
        <v>0</v>
      </c>
      <c r="K233" s="340">
        <v>0</v>
      </c>
      <c r="L233" s="340">
        <v>0</v>
      </c>
    </row>
    <row r="234" ht="26.25" customHeight="1" spans="1:12">
      <c r="A234" s="335" t="s">
        <v>478</v>
      </c>
      <c r="B234" s="328" t="s">
        <v>479</v>
      </c>
      <c r="C234" s="336"/>
      <c r="D234" s="337">
        <v>0</v>
      </c>
      <c r="E234" s="337">
        <v>0</v>
      </c>
      <c r="F234" s="337">
        <v>0</v>
      </c>
      <c r="G234" s="337">
        <v>0</v>
      </c>
      <c r="H234" s="337">
        <v>0</v>
      </c>
      <c r="I234" s="337">
        <v>0</v>
      </c>
      <c r="J234" s="337">
        <v>0</v>
      </c>
      <c r="K234" s="337">
        <v>0</v>
      </c>
      <c r="L234" s="337">
        <v>0</v>
      </c>
    </row>
    <row r="235" ht="26.25" customHeight="1" spans="1:12">
      <c r="A235" s="335" t="s">
        <v>480</v>
      </c>
      <c r="B235" s="328" t="s">
        <v>481</v>
      </c>
      <c r="C235" s="336"/>
      <c r="D235" s="337">
        <v>0</v>
      </c>
      <c r="E235" s="337">
        <v>0</v>
      </c>
      <c r="F235" s="337">
        <v>0</v>
      </c>
      <c r="G235" s="337">
        <v>0</v>
      </c>
      <c r="H235" s="337">
        <v>0</v>
      </c>
      <c r="I235" s="337">
        <v>0</v>
      </c>
      <c r="J235" s="337">
        <v>0</v>
      </c>
      <c r="K235" s="337">
        <v>0</v>
      </c>
      <c r="L235" s="337">
        <v>0</v>
      </c>
    </row>
    <row r="236" ht="26.25" customHeight="1" spans="1:12">
      <c r="A236" s="338" t="s">
        <v>482</v>
      </c>
      <c r="B236" s="332" t="s">
        <v>483</v>
      </c>
      <c r="C236" s="339">
        <f>SUM(C237:C238)</f>
        <v>0</v>
      </c>
      <c r="D236" s="340">
        <f>SUM(D237:D238)</f>
        <v>0</v>
      </c>
      <c r="E236" s="340">
        <v>0</v>
      </c>
      <c r="F236" s="340">
        <v>0</v>
      </c>
      <c r="G236" s="340">
        <v>0</v>
      </c>
      <c r="H236" s="340">
        <v>0</v>
      </c>
      <c r="I236" s="340">
        <v>0</v>
      </c>
      <c r="J236" s="340">
        <v>0</v>
      </c>
      <c r="K236" s="340">
        <v>0</v>
      </c>
      <c r="L236" s="340">
        <v>0</v>
      </c>
    </row>
    <row r="237" ht="26.25" customHeight="1" spans="1:12">
      <c r="A237" s="335" t="s">
        <v>484</v>
      </c>
      <c r="B237" s="328" t="s">
        <v>485</v>
      </c>
      <c r="C237" s="336"/>
      <c r="D237" s="337">
        <v>0</v>
      </c>
      <c r="E237" s="337">
        <v>0</v>
      </c>
      <c r="F237" s="337">
        <v>0</v>
      </c>
      <c r="G237" s="337">
        <v>0</v>
      </c>
      <c r="H237" s="337">
        <v>0</v>
      </c>
      <c r="I237" s="337">
        <v>0</v>
      </c>
      <c r="J237" s="337">
        <v>0</v>
      </c>
      <c r="K237" s="337">
        <v>0</v>
      </c>
      <c r="L237" s="337">
        <v>0</v>
      </c>
    </row>
    <row r="238" ht="26.25" customHeight="1" spans="1:12">
      <c r="A238" s="335">
        <v>2101499</v>
      </c>
      <c r="B238" s="328" t="s">
        <v>486</v>
      </c>
      <c r="C238" s="336"/>
      <c r="D238" s="337">
        <v>0</v>
      </c>
      <c r="E238" s="337">
        <v>0</v>
      </c>
      <c r="F238" s="337">
        <v>0</v>
      </c>
      <c r="G238" s="337">
        <v>0</v>
      </c>
      <c r="H238" s="337">
        <v>0</v>
      </c>
      <c r="I238" s="337">
        <v>0</v>
      </c>
      <c r="J238" s="337">
        <v>0</v>
      </c>
      <c r="K238" s="337">
        <v>0</v>
      </c>
      <c r="L238" s="337">
        <v>0</v>
      </c>
    </row>
    <row r="239" ht="26.25" customHeight="1" spans="1:12">
      <c r="A239" s="338" t="s">
        <v>487</v>
      </c>
      <c r="B239" s="332" t="s">
        <v>488</v>
      </c>
      <c r="C239" s="339">
        <f>SUM(C240:C242)</f>
        <v>0</v>
      </c>
      <c r="D239" s="340">
        <f>SUM(D240:D242)</f>
        <v>0</v>
      </c>
      <c r="E239" s="340">
        <v>0</v>
      </c>
      <c r="F239" s="340">
        <v>0</v>
      </c>
      <c r="G239" s="340">
        <v>0</v>
      </c>
      <c r="H239" s="340">
        <v>0</v>
      </c>
      <c r="I239" s="340">
        <v>0</v>
      </c>
      <c r="J239" s="340">
        <v>0</v>
      </c>
      <c r="K239" s="340">
        <v>0</v>
      </c>
      <c r="L239" s="340">
        <v>0</v>
      </c>
    </row>
    <row r="240" ht="26.25" customHeight="1" spans="1:12">
      <c r="A240" s="335" t="s">
        <v>489</v>
      </c>
      <c r="B240" s="328" t="s">
        <v>198</v>
      </c>
      <c r="C240" s="336"/>
      <c r="D240" s="337">
        <v>0</v>
      </c>
      <c r="E240" s="337">
        <v>0</v>
      </c>
      <c r="F240" s="337">
        <v>0</v>
      </c>
      <c r="G240" s="337">
        <v>0</v>
      </c>
      <c r="H240" s="337">
        <v>0</v>
      </c>
      <c r="I240" s="337">
        <v>0</v>
      </c>
      <c r="J240" s="337">
        <v>0</v>
      </c>
      <c r="K240" s="337">
        <v>0</v>
      </c>
      <c r="L240" s="337">
        <v>0</v>
      </c>
    </row>
    <row r="241" ht="26.25" customHeight="1" spans="1:12">
      <c r="A241" s="335" t="s">
        <v>490</v>
      </c>
      <c r="B241" s="328" t="s">
        <v>194</v>
      </c>
      <c r="C241" s="336"/>
      <c r="D241" s="337">
        <v>0</v>
      </c>
      <c r="E241" s="337">
        <v>0</v>
      </c>
      <c r="F241" s="337">
        <v>0</v>
      </c>
      <c r="G241" s="337">
        <v>0</v>
      </c>
      <c r="H241" s="337">
        <v>0</v>
      </c>
      <c r="I241" s="337">
        <v>0</v>
      </c>
      <c r="J241" s="337">
        <v>0</v>
      </c>
      <c r="K241" s="337">
        <v>0</v>
      </c>
      <c r="L241" s="337">
        <v>0</v>
      </c>
    </row>
    <row r="242" ht="26.25" customHeight="1" spans="1:12">
      <c r="A242" s="335" t="s">
        <v>491</v>
      </c>
      <c r="B242" s="328" t="s">
        <v>492</v>
      </c>
      <c r="C242" s="336"/>
      <c r="D242" s="337">
        <v>0</v>
      </c>
      <c r="E242" s="337">
        <v>0</v>
      </c>
      <c r="F242" s="337">
        <v>0</v>
      </c>
      <c r="G242" s="337">
        <v>0</v>
      </c>
      <c r="H242" s="337">
        <v>0</v>
      </c>
      <c r="I242" s="337">
        <v>0</v>
      </c>
      <c r="J242" s="337">
        <v>0</v>
      </c>
      <c r="K242" s="337">
        <v>0</v>
      </c>
      <c r="L242" s="337">
        <v>0</v>
      </c>
    </row>
    <row r="243" ht="26.25" customHeight="1" spans="1:12">
      <c r="A243" s="327" t="s">
        <v>493</v>
      </c>
      <c r="B243" s="328" t="s">
        <v>494</v>
      </c>
      <c r="C243" s="329">
        <v>303</v>
      </c>
      <c r="D243" s="330">
        <f>D244+D247+D249+D252+D254+D256</f>
        <v>0</v>
      </c>
      <c r="E243" s="330">
        <v>0</v>
      </c>
      <c r="F243" s="330">
        <v>0</v>
      </c>
      <c r="G243" s="330">
        <v>0</v>
      </c>
      <c r="H243" s="330">
        <v>0</v>
      </c>
      <c r="I243" s="330">
        <v>0</v>
      </c>
      <c r="J243" s="330">
        <v>0</v>
      </c>
      <c r="K243" s="330">
        <v>0</v>
      </c>
      <c r="L243" s="330">
        <v>0</v>
      </c>
    </row>
    <row r="244" ht="26.25" customHeight="1" spans="1:12">
      <c r="A244" s="338" t="s">
        <v>495</v>
      </c>
      <c r="B244" s="332" t="s">
        <v>496</v>
      </c>
      <c r="C244" s="333">
        <f>SUM(C245:C246)</f>
        <v>0</v>
      </c>
      <c r="D244" s="334">
        <f>SUM(D245:D246)</f>
        <v>0</v>
      </c>
      <c r="E244" s="334">
        <v>0</v>
      </c>
      <c r="F244" s="334">
        <v>0</v>
      </c>
      <c r="G244" s="334">
        <v>0</v>
      </c>
      <c r="H244" s="334">
        <v>0</v>
      </c>
      <c r="I244" s="334">
        <v>0</v>
      </c>
      <c r="J244" s="334">
        <v>0</v>
      </c>
      <c r="K244" s="334">
        <v>0</v>
      </c>
      <c r="L244" s="334">
        <v>0</v>
      </c>
    </row>
    <row r="245" ht="26.25" customHeight="1" spans="1:12">
      <c r="A245" s="335" t="s">
        <v>497</v>
      </c>
      <c r="B245" s="328" t="s">
        <v>498</v>
      </c>
      <c r="C245" s="336"/>
      <c r="D245" s="337">
        <v>0</v>
      </c>
      <c r="E245" s="337">
        <v>0</v>
      </c>
      <c r="F245" s="337">
        <v>0</v>
      </c>
      <c r="G245" s="337">
        <v>0</v>
      </c>
      <c r="H245" s="337">
        <v>0</v>
      </c>
      <c r="I245" s="337">
        <v>0</v>
      </c>
      <c r="J245" s="337">
        <v>0</v>
      </c>
      <c r="K245" s="337">
        <v>0</v>
      </c>
      <c r="L245" s="337">
        <v>0</v>
      </c>
    </row>
    <row r="246" ht="26.25" customHeight="1" spans="1:12">
      <c r="A246" s="335" t="s">
        <v>499</v>
      </c>
      <c r="B246" s="328" t="s">
        <v>500</v>
      </c>
      <c r="C246" s="336"/>
      <c r="D246" s="337">
        <v>0</v>
      </c>
      <c r="E246" s="337">
        <v>0</v>
      </c>
      <c r="F246" s="337">
        <v>0</v>
      </c>
      <c r="G246" s="337">
        <v>0</v>
      </c>
      <c r="H246" s="337">
        <v>0</v>
      </c>
      <c r="I246" s="337">
        <v>0</v>
      </c>
      <c r="J246" s="337">
        <v>0</v>
      </c>
      <c r="K246" s="337">
        <v>0</v>
      </c>
      <c r="L246" s="337">
        <v>0</v>
      </c>
    </row>
    <row r="247" ht="26.25" customHeight="1" spans="1:12">
      <c r="A247" s="338" t="s">
        <v>501</v>
      </c>
      <c r="B247" s="332" t="s">
        <v>502</v>
      </c>
      <c r="C247" s="339">
        <f>SUM(C248)</f>
        <v>0</v>
      </c>
      <c r="D247" s="340">
        <f>SUM(D248)</f>
        <v>0</v>
      </c>
      <c r="E247" s="340">
        <v>0</v>
      </c>
      <c r="F247" s="340">
        <v>0</v>
      </c>
      <c r="G247" s="340">
        <v>0</v>
      </c>
      <c r="H247" s="340">
        <v>0</v>
      </c>
      <c r="I247" s="340">
        <v>0</v>
      </c>
      <c r="J247" s="340">
        <v>0</v>
      </c>
      <c r="K247" s="340">
        <v>0</v>
      </c>
      <c r="L247" s="340">
        <v>0</v>
      </c>
    </row>
    <row r="248" ht="26.25" customHeight="1" spans="1:12">
      <c r="A248" s="335" t="s">
        <v>503</v>
      </c>
      <c r="B248" s="328" t="s">
        <v>504</v>
      </c>
      <c r="C248" s="336"/>
      <c r="D248" s="337">
        <v>0</v>
      </c>
      <c r="E248" s="337">
        <v>0</v>
      </c>
      <c r="F248" s="337">
        <v>0</v>
      </c>
      <c r="G248" s="337">
        <v>0</v>
      </c>
      <c r="H248" s="337">
        <v>0</v>
      </c>
      <c r="I248" s="337">
        <v>0</v>
      </c>
      <c r="J248" s="337">
        <v>0</v>
      </c>
      <c r="K248" s="337">
        <v>0</v>
      </c>
      <c r="L248" s="337">
        <v>0</v>
      </c>
    </row>
    <row r="249" ht="26.25" customHeight="1" spans="1:12">
      <c r="A249" s="338" t="s">
        <v>505</v>
      </c>
      <c r="B249" s="332" t="s">
        <v>506</v>
      </c>
      <c r="C249" s="339">
        <f>SUM(C250:C251)</f>
        <v>0</v>
      </c>
      <c r="D249" s="340">
        <f>SUM(D250:D251)</f>
        <v>0</v>
      </c>
      <c r="E249" s="340">
        <v>0</v>
      </c>
      <c r="F249" s="340">
        <v>0</v>
      </c>
      <c r="G249" s="340">
        <v>0</v>
      </c>
      <c r="H249" s="340">
        <v>0</v>
      </c>
      <c r="I249" s="340">
        <v>0</v>
      </c>
      <c r="J249" s="340">
        <v>0</v>
      </c>
      <c r="K249" s="340">
        <v>0</v>
      </c>
      <c r="L249" s="340">
        <v>0</v>
      </c>
    </row>
    <row r="250" ht="26.25" customHeight="1" spans="1:12">
      <c r="A250" s="335" t="s">
        <v>507</v>
      </c>
      <c r="B250" s="328" t="s">
        <v>508</v>
      </c>
      <c r="C250" s="336"/>
      <c r="D250" s="337">
        <v>0</v>
      </c>
      <c r="E250" s="337">
        <v>0</v>
      </c>
      <c r="F250" s="337">
        <v>0</v>
      </c>
      <c r="G250" s="337">
        <v>0</v>
      </c>
      <c r="H250" s="337">
        <v>0</v>
      </c>
      <c r="I250" s="337">
        <v>0</v>
      </c>
      <c r="J250" s="337">
        <v>0</v>
      </c>
      <c r="K250" s="337">
        <v>0</v>
      </c>
      <c r="L250" s="337">
        <v>0</v>
      </c>
    </row>
    <row r="251" ht="26.25" customHeight="1" spans="1:12">
      <c r="A251" s="335" t="s">
        <v>509</v>
      </c>
      <c r="B251" s="328" t="s">
        <v>510</v>
      </c>
      <c r="C251" s="336"/>
      <c r="D251" s="337">
        <v>0</v>
      </c>
      <c r="E251" s="337">
        <v>0</v>
      </c>
      <c r="F251" s="337">
        <v>0</v>
      </c>
      <c r="G251" s="337">
        <v>0</v>
      </c>
      <c r="H251" s="337">
        <v>0</v>
      </c>
      <c r="I251" s="337">
        <v>0</v>
      </c>
      <c r="J251" s="337">
        <v>0</v>
      </c>
      <c r="K251" s="337">
        <v>0</v>
      </c>
      <c r="L251" s="337">
        <v>0</v>
      </c>
    </row>
    <row r="252" ht="26.25" customHeight="1" spans="1:12">
      <c r="A252" s="338" t="s">
        <v>511</v>
      </c>
      <c r="B252" s="332" t="s">
        <v>512</v>
      </c>
      <c r="C252" s="339">
        <f t="shared" ref="C252:C256" si="0">SUM(C253)</f>
        <v>0</v>
      </c>
      <c r="D252" s="340">
        <f t="shared" ref="D252:D256" si="1">SUM(D253)</f>
        <v>0</v>
      </c>
      <c r="E252" s="340">
        <v>0</v>
      </c>
      <c r="F252" s="340">
        <v>0</v>
      </c>
      <c r="G252" s="340">
        <v>0</v>
      </c>
      <c r="H252" s="340">
        <v>0</v>
      </c>
      <c r="I252" s="340">
        <v>0</v>
      </c>
      <c r="J252" s="340">
        <v>0</v>
      </c>
      <c r="K252" s="340">
        <v>0</v>
      </c>
      <c r="L252" s="340">
        <v>0</v>
      </c>
    </row>
    <row r="253" ht="26.25" customHeight="1" spans="1:12">
      <c r="A253" s="335" t="s">
        <v>513</v>
      </c>
      <c r="B253" s="328" t="s">
        <v>514</v>
      </c>
      <c r="C253" s="336"/>
      <c r="D253" s="337">
        <v>0</v>
      </c>
      <c r="E253" s="337">
        <v>0</v>
      </c>
      <c r="F253" s="337">
        <v>0</v>
      </c>
      <c r="G253" s="337">
        <v>0</v>
      </c>
      <c r="H253" s="337">
        <v>0</v>
      </c>
      <c r="I253" s="337">
        <v>0</v>
      </c>
      <c r="J253" s="337">
        <v>0</v>
      </c>
      <c r="K253" s="337">
        <v>0</v>
      </c>
      <c r="L253" s="337">
        <v>0</v>
      </c>
    </row>
    <row r="254" ht="26.25" customHeight="1" spans="1:12">
      <c r="A254" s="338" t="s">
        <v>515</v>
      </c>
      <c r="B254" s="332" t="s">
        <v>516</v>
      </c>
      <c r="C254" s="339">
        <f t="shared" si="0"/>
        <v>0</v>
      </c>
      <c r="D254" s="340">
        <f t="shared" si="1"/>
        <v>0</v>
      </c>
      <c r="E254" s="340">
        <v>0</v>
      </c>
      <c r="F254" s="340">
        <v>0</v>
      </c>
      <c r="G254" s="340">
        <v>0</v>
      </c>
      <c r="H254" s="340">
        <v>0</v>
      </c>
      <c r="I254" s="340">
        <v>0</v>
      </c>
      <c r="J254" s="340">
        <v>0</v>
      </c>
      <c r="K254" s="340">
        <v>0</v>
      </c>
      <c r="L254" s="340">
        <v>0</v>
      </c>
    </row>
    <row r="255" ht="26.25" customHeight="1" spans="1:12">
      <c r="A255" s="335" t="s">
        <v>517</v>
      </c>
      <c r="B255" s="328" t="s">
        <v>518</v>
      </c>
      <c r="C255" s="336"/>
      <c r="D255" s="337">
        <v>0</v>
      </c>
      <c r="E255" s="337">
        <v>0</v>
      </c>
      <c r="F255" s="337">
        <v>0</v>
      </c>
      <c r="G255" s="337">
        <v>0</v>
      </c>
      <c r="H255" s="337">
        <v>0</v>
      </c>
      <c r="I255" s="337">
        <v>0</v>
      </c>
      <c r="J255" s="337">
        <v>0</v>
      </c>
      <c r="K255" s="337">
        <v>0</v>
      </c>
      <c r="L255" s="337">
        <v>0</v>
      </c>
    </row>
    <row r="256" ht="26.25" customHeight="1" spans="1:12">
      <c r="A256" s="338" t="s">
        <v>519</v>
      </c>
      <c r="B256" s="332" t="s">
        <v>520</v>
      </c>
      <c r="C256" s="339">
        <f t="shared" si="0"/>
        <v>0</v>
      </c>
      <c r="D256" s="340">
        <f t="shared" si="1"/>
        <v>0</v>
      </c>
      <c r="E256" s="340">
        <v>0</v>
      </c>
      <c r="F256" s="340">
        <v>0</v>
      </c>
      <c r="G256" s="340">
        <v>0</v>
      </c>
      <c r="H256" s="340">
        <v>0</v>
      </c>
      <c r="I256" s="340">
        <v>0</v>
      </c>
      <c r="J256" s="340">
        <v>0</v>
      </c>
      <c r="K256" s="340">
        <v>0</v>
      </c>
      <c r="L256" s="340">
        <v>0</v>
      </c>
    </row>
    <row r="257" ht="26.25" customHeight="1" spans="1:12">
      <c r="A257" s="335" t="s">
        <v>521</v>
      </c>
      <c r="B257" s="328" t="s">
        <v>522</v>
      </c>
      <c r="C257" s="336"/>
      <c r="D257" s="337">
        <v>0</v>
      </c>
      <c r="E257" s="337">
        <v>0</v>
      </c>
      <c r="F257" s="337">
        <v>0</v>
      </c>
      <c r="G257" s="337">
        <v>0</v>
      </c>
      <c r="H257" s="337">
        <v>0</v>
      </c>
      <c r="I257" s="337">
        <v>0</v>
      </c>
      <c r="J257" s="337">
        <v>0</v>
      </c>
      <c r="K257" s="337">
        <v>0</v>
      </c>
      <c r="L257" s="337">
        <v>0</v>
      </c>
    </row>
    <row r="258" ht="26.25" customHeight="1" spans="1:12">
      <c r="A258" s="327" t="s">
        <v>523</v>
      </c>
      <c r="B258" s="328" t="s">
        <v>524</v>
      </c>
      <c r="C258" s="329">
        <v>7061</v>
      </c>
      <c r="D258" s="330">
        <f>D259+D264+D266+D269+D271</f>
        <v>3131.8</v>
      </c>
      <c r="E258" s="330">
        <v>4414.8</v>
      </c>
      <c r="F258" s="330">
        <v>0</v>
      </c>
      <c r="G258" s="330">
        <v>3515</v>
      </c>
      <c r="H258" s="330">
        <v>0</v>
      </c>
      <c r="I258" s="330">
        <v>1052.9</v>
      </c>
      <c r="J258" s="330">
        <v>-153.1</v>
      </c>
      <c r="K258" s="330">
        <v>0</v>
      </c>
      <c r="L258" s="330">
        <v>7546.6</v>
      </c>
    </row>
    <row r="259" ht="26.25" customHeight="1" spans="1:12">
      <c r="A259" s="338" t="s">
        <v>525</v>
      </c>
      <c r="B259" s="332" t="s">
        <v>526</v>
      </c>
      <c r="C259" s="333">
        <f>SUM(C260:C263)</f>
        <v>0</v>
      </c>
      <c r="D259" s="334">
        <f>SUM(D260:D263)</f>
        <v>496</v>
      </c>
      <c r="E259" s="334">
        <v>0</v>
      </c>
      <c r="F259" s="334">
        <v>0</v>
      </c>
      <c r="G259" s="334">
        <v>0</v>
      </c>
      <c r="H259" s="334">
        <v>0</v>
      </c>
      <c r="I259" s="334">
        <v>153.1</v>
      </c>
      <c r="J259" s="334">
        <v>-153.1</v>
      </c>
      <c r="K259" s="334">
        <v>0</v>
      </c>
      <c r="L259" s="334">
        <v>496</v>
      </c>
    </row>
    <row r="260" ht="26.25" customHeight="1" spans="1:12">
      <c r="A260" s="335" t="s">
        <v>527</v>
      </c>
      <c r="B260" s="328" t="s">
        <v>528</v>
      </c>
      <c r="C260" s="336"/>
      <c r="D260" s="337">
        <v>0</v>
      </c>
      <c r="E260" s="337">
        <v>143.5</v>
      </c>
      <c r="F260" s="337">
        <v>0</v>
      </c>
      <c r="G260" s="337">
        <v>0</v>
      </c>
      <c r="H260" s="337">
        <v>0</v>
      </c>
      <c r="I260" s="345">
        <v>143.5</v>
      </c>
      <c r="J260" s="337">
        <v>0</v>
      </c>
      <c r="K260" s="337">
        <v>0</v>
      </c>
      <c r="L260" s="337">
        <v>143.5</v>
      </c>
    </row>
    <row r="261" ht="26.25" customHeight="1" spans="1:12">
      <c r="A261" s="335" t="s">
        <v>529</v>
      </c>
      <c r="B261" s="328" t="s">
        <v>530</v>
      </c>
      <c r="C261" s="336"/>
      <c r="D261" s="337">
        <v>0</v>
      </c>
      <c r="E261" s="337">
        <v>0</v>
      </c>
      <c r="F261" s="337">
        <v>0</v>
      </c>
      <c r="G261" s="337">
        <v>0</v>
      </c>
      <c r="H261" s="337">
        <v>0</v>
      </c>
      <c r="I261" s="337">
        <v>0</v>
      </c>
      <c r="J261" s="337">
        <v>0</v>
      </c>
      <c r="K261" s="337">
        <v>0</v>
      </c>
      <c r="L261" s="337">
        <v>0</v>
      </c>
    </row>
    <row r="262" ht="26.25" customHeight="1" spans="1:12">
      <c r="A262" s="335" t="s">
        <v>531</v>
      </c>
      <c r="B262" s="328" t="s">
        <v>532</v>
      </c>
      <c r="C262" s="336"/>
      <c r="D262" s="337">
        <v>496</v>
      </c>
      <c r="E262" s="337">
        <v>-143.5</v>
      </c>
      <c r="F262" s="337">
        <v>0</v>
      </c>
      <c r="G262" s="337">
        <v>0</v>
      </c>
      <c r="H262" s="337">
        <v>0</v>
      </c>
      <c r="I262" s="337">
        <v>9.6</v>
      </c>
      <c r="J262" s="345">
        <v>-153.1</v>
      </c>
      <c r="K262" s="337">
        <v>0</v>
      </c>
      <c r="L262" s="337">
        <v>352.5</v>
      </c>
    </row>
    <row r="263" ht="26.25" customHeight="1" spans="1:12">
      <c r="A263" s="335" t="s">
        <v>533</v>
      </c>
      <c r="B263" s="328" t="s">
        <v>534</v>
      </c>
      <c r="C263" s="336"/>
      <c r="D263" s="337">
        <v>0</v>
      </c>
      <c r="E263" s="337">
        <v>0</v>
      </c>
      <c r="F263" s="337">
        <v>0</v>
      </c>
      <c r="G263" s="337">
        <v>0</v>
      </c>
      <c r="H263" s="337">
        <v>0</v>
      </c>
      <c r="I263" s="337">
        <v>0</v>
      </c>
      <c r="J263" s="337">
        <v>0</v>
      </c>
      <c r="K263" s="337">
        <v>0</v>
      </c>
      <c r="L263" s="337">
        <v>0</v>
      </c>
    </row>
    <row r="264" ht="26.25" customHeight="1" spans="1:12">
      <c r="A264" s="338" t="s">
        <v>535</v>
      </c>
      <c r="B264" s="332" t="s">
        <v>536</v>
      </c>
      <c r="C264" s="339">
        <f>SUM(C265)</f>
        <v>0</v>
      </c>
      <c r="D264" s="340">
        <f>SUM(D265)</f>
        <v>0</v>
      </c>
      <c r="E264" s="340">
        <v>0</v>
      </c>
      <c r="F264" s="340">
        <v>0</v>
      </c>
      <c r="G264" s="340">
        <v>0</v>
      </c>
      <c r="H264" s="340">
        <v>0</v>
      </c>
      <c r="I264" s="340">
        <v>0</v>
      </c>
      <c r="J264" s="340">
        <v>0</v>
      </c>
      <c r="K264" s="340">
        <v>0</v>
      </c>
      <c r="L264" s="340">
        <v>0</v>
      </c>
    </row>
    <row r="265" ht="26.25" customHeight="1" spans="1:12">
      <c r="A265" s="335" t="s">
        <v>537</v>
      </c>
      <c r="B265" s="328" t="s">
        <v>538</v>
      </c>
      <c r="C265" s="336"/>
      <c r="D265" s="337">
        <v>0</v>
      </c>
      <c r="E265" s="337">
        <v>0</v>
      </c>
      <c r="F265" s="337">
        <v>0</v>
      </c>
      <c r="G265" s="337">
        <v>0</v>
      </c>
      <c r="H265" s="337">
        <v>0</v>
      </c>
      <c r="I265" s="337">
        <v>0</v>
      </c>
      <c r="J265" s="337">
        <v>0</v>
      </c>
      <c r="K265" s="337">
        <v>0</v>
      </c>
      <c r="L265" s="337">
        <v>0</v>
      </c>
    </row>
    <row r="266" customFormat="1" ht="26.25" customHeight="1" spans="1:12">
      <c r="A266" s="338" t="s">
        <v>539</v>
      </c>
      <c r="B266" s="332" t="s">
        <v>540</v>
      </c>
      <c r="C266" s="339">
        <f>SUM(C267:C268)</f>
        <v>0</v>
      </c>
      <c r="D266" s="340">
        <f>SUM(D267:D268)</f>
        <v>355</v>
      </c>
      <c r="E266" s="340">
        <v>3515</v>
      </c>
      <c r="F266" s="340">
        <v>0</v>
      </c>
      <c r="G266" s="340">
        <v>3515</v>
      </c>
      <c r="H266" s="340">
        <v>0</v>
      </c>
      <c r="I266" s="340">
        <v>0</v>
      </c>
      <c r="J266" s="340">
        <v>0</v>
      </c>
      <c r="K266" s="340">
        <v>0</v>
      </c>
      <c r="L266" s="340">
        <v>3870</v>
      </c>
    </row>
    <row r="267" s="54" customFormat="1" ht="26.25" customHeight="1" spans="1:12">
      <c r="A267" s="341" t="s">
        <v>541</v>
      </c>
      <c r="B267" s="328" t="s">
        <v>542</v>
      </c>
      <c r="C267" s="336"/>
      <c r="D267" s="337">
        <v>0</v>
      </c>
      <c r="E267" s="337">
        <v>0</v>
      </c>
      <c r="F267" s="337">
        <v>0</v>
      </c>
      <c r="G267" s="337">
        <v>0</v>
      </c>
      <c r="H267" s="337">
        <v>0</v>
      </c>
      <c r="I267" s="337">
        <v>0</v>
      </c>
      <c r="J267" s="337">
        <v>0</v>
      </c>
      <c r="K267" s="337">
        <v>0</v>
      </c>
      <c r="L267" s="337">
        <v>0</v>
      </c>
    </row>
    <row r="268" ht="26.25" customHeight="1" spans="1:12">
      <c r="A268" s="335" t="s">
        <v>543</v>
      </c>
      <c r="B268" s="328" t="s">
        <v>544</v>
      </c>
      <c r="C268" s="336"/>
      <c r="D268" s="337">
        <v>355</v>
      </c>
      <c r="E268" s="337">
        <v>3515</v>
      </c>
      <c r="F268" s="337">
        <v>0</v>
      </c>
      <c r="G268" s="337">
        <v>3515</v>
      </c>
      <c r="H268" s="337">
        <v>0</v>
      </c>
      <c r="I268" s="337">
        <v>0</v>
      </c>
      <c r="J268" s="337">
        <v>0</v>
      </c>
      <c r="K268" s="337">
        <v>0</v>
      </c>
      <c r="L268" s="337">
        <v>3870</v>
      </c>
    </row>
    <row r="269" ht="26.25" customHeight="1" spans="1:12">
      <c r="A269" s="338" t="s">
        <v>545</v>
      </c>
      <c r="B269" s="332" t="s">
        <v>546</v>
      </c>
      <c r="C269" s="339">
        <f>SUM(C270)</f>
        <v>0</v>
      </c>
      <c r="D269" s="340">
        <f>SUM(D270)</f>
        <v>2280.8</v>
      </c>
      <c r="E269" s="340">
        <v>899.8</v>
      </c>
      <c r="F269" s="340">
        <v>0</v>
      </c>
      <c r="G269" s="340">
        <v>0</v>
      </c>
      <c r="H269" s="340">
        <v>0</v>
      </c>
      <c r="I269" s="340">
        <v>899.8</v>
      </c>
      <c r="J269" s="340">
        <v>0</v>
      </c>
      <c r="K269" s="340">
        <v>0</v>
      </c>
      <c r="L269" s="340">
        <v>3180.6</v>
      </c>
    </row>
    <row r="270" ht="26.25" customHeight="1" spans="1:12">
      <c r="A270" s="335" t="s">
        <v>547</v>
      </c>
      <c r="B270" s="328" t="s">
        <v>548</v>
      </c>
      <c r="C270" s="336"/>
      <c r="D270" s="337">
        <v>2280.8</v>
      </c>
      <c r="E270" s="337">
        <v>899.8</v>
      </c>
      <c r="F270" s="337">
        <v>0</v>
      </c>
      <c r="G270" s="337">
        <v>0</v>
      </c>
      <c r="H270" s="337">
        <v>0</v>
      </c>
      <c r="I270" s="337">
        <v>899.8</v>
      </c>
      <c r="J270" s="337">
        <v>0</v>
      </c>
      <c r="K270" s="337">
        <v>0</v>
      </c>
      <c r="L270" s="337">
        <v>3180.6</v>
      </c>
    </row>
    <row r="271" ht="26.25" customHeight="1" spans="1:12">
      <c r="A271" s="338" t="s">
        <v>549</v>
      </c>
      <c r="B271" s="332" t="s">
        <v>550</v>
      </c>
      <c r="C271" s="339">
        <f>SUM(C272)</f>
        <v>0</v>
      </c>
      <c r="D271" s="340">
        <f>SUM(D272)</f>
        <v>0</v>
      </c>
      <c r="E271" s="340">
        <v>0</v>
      </c>
      <c r="F271" s="340">
        <v>0</v>
      </c>
      <c r="G271" s="340">
        <v>0</v>
      </c>
      <c r="H271" s="340">
        <v>0</v>
      </c>
      <c r="I271" s="340">
        <v>0</v>
      </c>
      <c r="J271" s="340">
        <v>0</v>
      </c>
      <c r="K271" s="340">
        <v>0</v>
      </c>
      <c r="L271" s="340">
        <v>0</v>
      </c>
    </row>
    <row r="272" ht="26.25" customHeight="1" spans="1:12">
      <c r="A272" s="335" t="s">
        <v>551</v>
      </c>
      <c r="B272" s="328" t="s">
        <v>552</v>
      </c>
      <c r="C272" s="336"/>
      <c r="D272" s="337">
        <v>0</v>
      </c>
      <c r="E272" s="337">
        <v>0</v>
      </c>
      <c r="F272" s="337">
        <v>0</v>
      </c>
      <c r="G272" s="337">
        <v>0</v>
      </c>
      <c r="H272" s="337">
        <v>0</v>
      </c>
      <c r="I272" s="337">
        <v>0</v>
      </c>
      <c r="J272" s="337">
        <v>0</v>
      </c>
      <c r="K272" s="337">
        <v>0</v>
      </c>
      <c r="L272" s="337">
        <v>0</v>
      </c>
    </row>
    <row r="273" ht="26.25" customHeight="1" spans="1:12">
      <c r="A273" s="327" t="s">
        <v>553</v>
      </c>
      <c r="B273" s="328" t="s">
        <v>554</v>
      </c>
      <c r="C273" s="329">
        <v>66</v>
      </c>
      <c r="D273" s="330">
        <f>D274+D284+D292+D300+D303+D308+D310</f>
        <v>0</v>
      </c>
      <c r="E273" s="330">
        <v>6.75</v>
      </c>
      <c r="F273" s="330">
        <v>0</v>
      </c>
      <c r="G273" s="330">
        <v>0</v>
      </c>
      <c r="H273" s="330">
        <v>0</v>
      </c>
      <c r="I273" s="330">
        <v>6.75</v>
      </c>
      <c r="J273" s="330">
        <v>0</v>
      </c>
      <c r="K273" s="330">
        <v>0</v>
      </c>
      <c r="L273" s="330">
        <v>6.75</v>
      </c>
    </row>
    <row r="274" ht="26.25" customHeight="1" spans="1:12">
      <c r="A274" s="338" t="s">
        <v>555</v>
      </c>
      <c r="B274" s="332" t="s">
        <v>556</v>
      </c>
      <c r="C274" s="333">
        <f>SUM(C275:C283)</f>
        <v>0</v>
      </c>
      <c r="D274" s="334">
        <f>SUM(D275:D283)</f>
        <v>0</v>
      </c>
      <c r="E274" s="334">
        <v>0</v>
      </c>
      <c r="F274" s="334">
        <v>0</v>
      </c>
      <c r="G274" s="334">
        <v>0</v>
      </c>
      <c r="H274" s="334">
        <v>0</v>
      </c>
      <c r="I274" s="334">
        <v>0</v>
      </c>
      <c r="J274" s="334">
        <v>0</v>
      </c>
      <c r="K274" s="334">
        <v>0</v>
      </c>
      <c r="L274" s="334">
        <v>0</v>
      </c>
    </row>
    <row r="275" ht="26.25" customHeight="1" spans="1:12">
      <c r="A275" s="335" t="s">
        <v>557</v>
      </c>
      <c r="B275" s="328" t="s">
        <v>558</v>
      </c>
      <c r="C275" s="336"/>
      <c r="D275" s="337">
        <v>0</v>
      </c>
      <c r="E275" s="337">
        <v>0</v>
      </c>
      <c r="F275" s="337">
        <v>0</v>
      </c>
      <c r="G275" s="337">
        <v>0</v>
      </c>
      <c r="H275" s="337">
        <v>0</v>
      </c>
      <c r="I275" s="337">
        <v>0</v>
      </c>
      <c r="J275" s="337">
        <v>0</v>
      </c>
      <c r="K275" s="337">
        <v>0</v>
      </c>
      <c r="L275" s="337">
        <v>0</v>
      </c>
    </row>
    <row r="276" ht="26.25" customHeight="1" spans="1:12">
      <c r="A276" s="335" t="s">
        <v>559</v>
      </c>
      <c r="B276" s="328" t="s">
        <v>560</v>
      </c>
      <c r="C276" s="336"/>
      <c r="D276" s="337">
        <v>0</v>
      </c>
      <c r="E276" s="337">
        <v>0</v>
      </c>
      <c r="F276" s="337">
        <v>0</v>
      </c>
      <c r="G276" s="337">
        <v>0</v>
      </c>
      <c r="H276" s="337">
        <v>0</v>
      </c>
      <c r="I276" s="337">
        <v>0</v>
      </c>
      <c r="J276" s="337">
        <v>0</v>
      </c>
      <c r="K276" s="337">
        <v>0</v>
      </c>
      <c r="L276" s="337">
        <v>0</v>
      </c>
    </row>
    <row r="277" ht="26.25" customHeight="1" spans="1:12">
      <c r="A277" s="335" t="s">
        <v>561</v>
      </c>
      <c r="B277" s="328" t="s">
        <v>562</v>
      </c>
      <c r="C277" s="336"/>
      <c r="D277" s="337">
        <v>0</v>
      </c>
      <c r="E277" s="337">
        <v>0</v>
      </c>
      <c r="F277" s="337">
        <v>0</v>
      </c>
      <c r="G277" s="337">
        <v>0</v>
      </c>
      <c r="H277" s="337">
        <v>0</v>
      </c>
      <c r="I277" s="337">
        <v>0</v>
      </c>
      <c r="J277" s="337">
        <v>0</v>
      </c>
      <c r="K277" s="337">
        <v>0</v>
      </c>
      <c r="L277" s="337">
        <v>0</v>
      </c>
    </row>
    <row r="278" ht="26.25" customHeight="1" spans="1:12">
      <c r="A278" s="335" t="s">
        <v>563</v>
      </c>
      <c r="B278" s="328" t="s">
        <v>564</v>
      </c>
      <c r="C278" s="336"/>
      <c r="D278" s="337">
        <v>0</v>
      </c>
      <c r="E278" s="337">
        <v>0</v>
      </c>
      <c r="F278" s="337">
        <v>0</v>
      </c>
      <c r="G278" s="337">
        <v>0</v>
      </c>
      <c r="H278" s="337">
        <v>0</v>
      </c>
      <c r="I278" s="337">
        <v>0</v>
      </c>
      <c r="J278" s="337">
        <v>0</v>
      </c>
      <c r="K278" s="337">
        <v>0</v>
      </c>
      <c r="L278" s="337">
        <v>0</v>
      </c>
    </row>
    <row r="279" ht="26.25" customHeight="1" spans="1:12">
      <c r="A279" s="335">
        <v>2130124</v>
      </c>
      <c r="B279" s="328" t="s">
        <v>565</v>
      </c>
      <c r="C279" s="336"/>
      <c r="D279" s="337">
        <v>0</v>
      </c>
      <c r="E279" s="337">
        <v>0</v>
      </c>
      <c r="F279" s="337">
        <v>0</v>
      </c>
      <c r="G279" s="337">
        <v>0</v>
      </c>
      <c r="H279" s="337">
        <v>0</v>
      </c>
      <c r="I279" s="337">
        <v>0</v>
      </c>
      <c r="J279" s="337">
        <v>0</v>
      </c>
      <c r="K279" s="337">
        <v>0</v>
      </c>
      <c r="L279" s="337">
        <v>0</v>
      </c>
    </row>
    <row r="280" ht="26.25" customHeight="1" spans="1:12">
      <c r="A280" s="335">
        <v>2130126</v>
      </c>
      <c r="B280" s="328" t="s">
        <v>566</v>
      </c>
      <c r="C280" s="336"/>
      <c r="D280" s="337">
        <v>0</v>
      </c>
      <c r="E280" s="337">
        <v>0</v>
      </c>
      <c r="F280" s="337">
        <v>0</v>
      </c>
      <c r="G280" s="337">
        <v>0</v>
      </c>
      <c r="H280" s="337">
        <v>0</v>
      </c>
      <c r="I280" s="337">
        <v>0</v>
      </c>
      <c r="J280" s="337">
        <v>0</v>
      </c>
      <c r="K280" s="337">
        <v>0</v>
      </c>
      <c r="L280" s="337">
        <v>0</v>
      </c>
    </row>
    <row r="281" ht="26.25" customHeight="1" spans="1:12">
      <c r="A281" s="335">
        <v>2130142</v>
      </c>
      <c r="B281" s="328" t="s">
        <v>567</v>
      </c>
      <c r="C281" s="336"/>
      <c r="D281" s="337">
        <v>0</v>
      </c>
      <c r="E281" s="337">
        <v>0</v>
      </c>
      <c r="F281" s="337">
        <v>0</v>
      </c>
      <c r="G281" s="337">
        <v>0</v>
      </c>
      <c r="H281" s="337">
        <v>0</v>
      </c>
      <c r="I281" s="337">
        <v>0</v>
      </c>
      <c r="J281" s="337">
        <v>0</v>
      </c>
      <c r="K281" s="337">
        <v>0</v>
      </c>
      <c r="L281" s="337">
        <v>0</v>
      </c>
    </row>
    <row r="282" ht="26.25" customHeight="1" spans="1:12">
      <c r="A282" s="335" t="s">
        <v>568</v>
      </c>
      <c r="B282" s="328" t="s">
        <v>569</v>
      </c>
      <c r="C282" s="336"/>
      <c r="D282" s="337">
        <v>0</v>
      </c>
      <c r="E282" s="337">
        <v>0</v>
      </c>
      <c r="F282" s="337">
        <v>0</v>
      </c>
      <c r="G282" s="337">
        <v>0</v>
      </c>
      <c r="H282" s="337">
        <v>0</v>
      </c>
      <c r="I282" s="337">
        <v>0</v>
      </c>
      <c r="J282" s="337">
        <v>0</v>
      </c>
      <c r="K282" s="337">
        <v>0</v>
      </c>
      <c r="L282" s="337">
        <v>0</v>
      </c>
    </row>
    <row r="283" ht="26.25" customHeight="1" spans="1:12">
      <c r="A283" s="335" t="s">
        <v>570</v>
      </c>
      <c r="B283" s="328" t="s">
        <v>571</v>
      </c>
      <c r="C283" s="336"/>
      <c r="D283" s="337">
        <v>0</v>
      </c>
      <c r="E283" s="337">
        <v>0</v>
      </c>
      <c r="F283" s="337">
        <v>0</v>
      </c>
      <c r="G283" s="337">
        <v>0</v>
      </c>
      <c r="H283" s="337">
        <v>0</v>
      </c>
      <c r="I283" s="337">
        <v>0</v>
      </c>
      <c r="J283" s="337">
        <v>0</v>
      </c>
      <c r="K283" s="337">
        <v>0</v>
      </c>
      <c r="L283" s="337">
        <v>0</v>
      </c>
    </row>
    <row r="284" ht="26.25" customHeight="1" spans="1:12">
      <c r="A284" s="338" t="s">
        <v>572</v>
      </c>
      <c r="B284" s="332" t="s">
        <v>573</v>
      </c>
      <c r="C284" s="339">
        <f>SUM(C285:C291)</f>
        <v>0</v>
      </c>
      <c r="D284" s="340">
        <f>SUM(D285:D291)</f>
        <v>0</v>
      </c>
      <c r="E284" s="340">
        <v>6.75</v>
      </c>
      <c r="F284" s="340">
        <v>0</v>
      </c>
      <c r="G284" s="340">
        <v>0</v>
      </c>
      <c r="H284" s="340">
        <v>0</v>
      </c>
      <c r="I284" s="340">
        <v>6.75</v>
      </c>
      <c r="J284" s="340">
        <v>0</v>
      </c>
      <c r="K284" s="340">
        <v>0</v>
      </c>
      <c r="L284" s="340">
        <v>6.75</v>
      </c>
    </row>
    <row r="285" ht="26.25" customHeight="1" spans="1:12">
      <c r="A285" s="335" t="s">
        <v>574</v>
      </c>
      <c r="B285" s="328" t="s">
        <v>575</v>
      </c>
      <c r="C285" s="336"/>
      <c r="D285" s="337">
        <v>0</v>
      </c>
      <c r="E285" s="337">
        <v>0</v>
      </c>
      <c r="F285" s="337">
        <v>0</v>
      </c>
      <c r="G285" s="337">
        <v>0</v>
      </c>
      <c r="H285" s="337">
        <v>0</v>
      </c>
      <c r="I285" s="337">
        <v>0</v>
      </c>
      <c r="J285" s="337">
        <v>0</v>
      </c>
      <c r="K285" s="337">
        <v>0</v>
      </c>
      <c r="L285" s="337">
        <v>0</v>
      </c>
    </row>
    <row r="286" ht="26.25" customHeight="1" spans="1:12">
      <c r="A286" s="335" t="s">
        <v>576</v>
      </c>
      <c r="B286" s="328" t="s">
        <v>577</v>
      </c>
      <c r="C286" s="336"/>
      <c r="D286" s="337">
        <v>0</v>
      </c>
      <c r="E286" s="337">
        <v>0</v>
      </c>
      <c r="F286" s="337">
        <v>0</v>
      </c>
      <c r="G286" s="337">
        <v>0</v>
      </c>
      <c r="H286" s="337">
        <v>0</v>
      </c>
      <c r="I286" s="337">
        <v>0</v>
      </c>
      <c r="J286" s="337">
        <v>0</v>
      </c>
      <c r="K286" s="337">
        <v>0</v>
      </c>
      <c r="L286" s="337">
        <v>0</v>
      </c>
    </row>
    <row r="287" ht="26.25" customHeight="1" spans="1:12">
      <c r="A287" s="335" t="s">
        <v>578</v>
      </c>
      <c r="B287" s="328" t="s">
        <v>579</v>
      </c>
      <c r="C287" s="336"/>
      <c r="D287" s="337">
        <v>0</v>
      </c>
      <c r="E287" s="337">
        <v>6.75</v>
      </c>
      <c r="F287" s="337">
        <v>0</v>
      </c>
      <c r="G287" s="337">
        <v>0</v>
      </c>
      <c r="H287" s="337">
        <v>0</v>
      </c>
      <c r="I287" s="337">
        <v>6.75</v>
      </c>
      <c r="J287" s="337">
        <v>0</v>
      </c>
      <c r="K287" s="337">
        <v>0</v>
      </c>
      <c r="L287" s="337">
        <v>6.75</v>
      </c>
    </row>
    <row r="288" ht="26.25" customHeight="1" spans="1:12">
      <c r="A288" s="341" t="s">
        <v>580</v>
      </c>
      <c r="B288" s="328" t="s">
        <v>581</v>
      </c>
      <c r="C288" s="336"/>
      <c r="D288" s="337">
        <v>0</v>
      </c>
      <c r="E288" s="337">
        <v>0</v>
      </c>
      <c r="F288" s="337">
        <v>0</v>
      </c>
      <c r="G288" s="337">
        <v>0</v>
      </c>
      <c r="H288" s="337">
        <v>0</v>
      </c>
      <c r="I288" s="337">
        <v>0</v>
      </c>
      <c r="J288" s="337">
        <v>0</v>
      </c>
      <c r="K288" s="337">
        <v>0</v>
      </c>
      <c r="L288" s="337">
        <v>0</v>
      </c>
    </row>
    <row r="289" ht="26.25" customHeight="1" spans="1:12">
      <c r="A289" s="335" t="s">
        <v>582</v>
      </c>
      <c r="B289" s="328" t="s">
        <v>583</v>
      </c>
      <c r="C289" s="336"/>
      <c r="D289" s="337">
        <v>0</v>
      </c>
      <c r="E289" s="337">
        <v>0</v>
      </c>
      <c r="F289" s="337">
        <v>0</v>
      </c>
      <c r="G289" s="337">
        <v>0</v>
      </c>
      <c r="H289" s="337">
        <v>0</v>
      </c>
      <c r="I289" s="337">
        <v>0</v>
      </c>
      <c r="J289" s="337">
        <v>0</v>
      </c>
      <c r="K289" s="337">
        <v>0</v>
      </c>
      <c r="L289" s="337">
        <v>0</v>
      </c>
    </row>
    <row r="290" ht="26.25" customHeight="1" spans="1:12">
      <c r="A290" s="335" t="s">
        <v>584</v>
      </c>
      <c r="B290" s="328" t="s">
        <v>585</v>
      </c>
      <c r="C290" s="336"/>
      <c r="D290" s="337">
        <v>0</v>
      </c>
      <c r="E290" s="337">
        <v>0</v>
      </c>
      <c r="F290" s="337">
        <v>0</v>
      </c>
      <c r="G290" s="337">
        <v>0</v>
      </c>
      <c r="H290" s="337">
        <v>0</v>
      </c>
      <c r="I290" s="337">
        <v>0</v>
      </c>
      <c r="J290" s="337">
        <v>0</v>
      </c>
      <c r="K290" s="337">
        <v>0</v>
      </c>
      <c r="L290" s="337">
        <v>0</v>
      </c>
    </row>
    <row r="291" ht="26.25" customHeight="1" spans="1:12">
      <c r="A291" s="335" t="s">
        <v>586</v>
      </c>
      <c r="B291" s="328" t="s">
        <v>587</v>
      </c>
      <c r="C291" s="336"/>
      <c r="D291" s="337">
        <v>0</v>
      </c>
      <c r="E291" s="337">
        <v>0</v>
      </c>
      <c r="F291" s="337">
        <v>0</v>
      </c>
      <c r="G291" s="337">
        <v>0</v>
      </c>
      <c r="H291" s="337">
        <v>0</v>
      </c>
      <c r="I291" s="337">
        <v>0</v>
      </c>
      <c r="J291" s="337">
        <v>0</v>
      </c>
      <c r="K291" s="337">
        <v>0</v>
      </c>
      <c r="L291" s="337">
        <v>0</v>
      </c>
    </row>
    <row r="292" ht="26.25" customHeight="1" spans="1:12">
      <c r="A292" s="338" t="s">
        <v>588</v>
      </c>
      <c r="B292" s="332" t="s">
        <v>589</v>
      </c>
      <c r="C292" s="339">
        <f>SUM(C293:C299)</f>
        <v>0</v>
      </c>
      <c r="D292" s="340">
        <f>SUM(D293:D299)</f>
        <v>0</v>
      </c>
      <c r="E292" s="340">
        <v>0</v>
      </c>
      <c r="F292" s="340">
        <v>0</v>
      </c>
      <c r="G292" s="340">
        <v>0</v>
      </c>
      <c r="H292" s="340">
        <v>0</v>
      </c>
      <c r="I292" s="340">
        <v>0</v>
      </c>
      <c r="J292" s="340">
        <v>0</v>
      </c>
      <c r="K292" s="340">
        <v>0</v>
      </c>
      <c r="L292" s="340">
        <v>0</v>
      </c>
    </row>
    <row r="293" ht="26.25" customHeight="1" spans="1:12">
      <c r="A293" s="335" t="s">
        <v>590</v>
      </c>
      <c r="B293" s="328" t="s">
        <v>591</v>
      </c>
      <c r="C293" s="336"/>
      <c r="D293" s="337">
        <v>0</v>
      </c>
      <c r="E293" s="337">
        <v>0</v>
      </c>
      <c r="F293" s="337">
        <v>0</v>
      </c>
      <c r="G293" s="337">
        <v>0</v>
      </c>
      <c r="H293" s="337">
        <v>0</v>
      </c>
      <c r="I293" s="337">
        <v>0</v>
      </c>
      <c r="J293" s="337">
        <v>0</v>
      </c>
      <c r="K293" s="337">
        <v>0</v>
      </c>
      <c r="L293" s="337">
        <v>0</v>
      </c>
    </row>
    <row r="294" ht="26.25" customHeight="1" spans="1:12">
      <c r="A294" s="335" t="s">
        <v>592</v>
      </c>
      <c r="B294" s="328" t="s">
        <v>593</v>
      </c>
      <c r="C294" s="336"/>
      <c r="D294" s="337">
        <v>0</v>
      </c>
      <c r="E294" s="337">
        <v>0</v>
      </c>
      <c r="F294" s="337">
        <v>0</v>
      </c>
      <c r="G294" s="337">
        <v>0</v>
      </c>
      <c r="H294" s="337">
        <v>0</v>
      </c>
      <c r="I294" s="337">
        <v>0</v>
      </c>
      <c r="J294" s="337">
        <v>0</v>
      </c>
      <c r="K294" s="337">
        <v>0</v>
      </c>
      <c r="L294" s="337">
        <v>0</v>
      </c>
    </row>
    <row r="295" ht="26.25" customHeight="1" spans="1:12">
      <c r="A295" s="335">
        <v>2130310</v>
      </c>
      <c r="B295" s="328" t="s">
        <v>594</v>
      </c>
      <c r="C295" s="336"/>
      <c r="D295" s="337">
        <v>0</v>
      </c>
      <c r="E295" s="337">
        <v>0</v>
      </c>
      <c r="F295" s="337">
        <v>0</v>
      </c>
      <c r="G295" s="337">
        <v>0</v>
      </c>
      <c r="H295" s="337">
        <v>0</v>
      </c>
      <c r="I295" s="337">
        <v>0</v>
      </c>
      <c r="J295" s="337">
        <v>0</v>
      </c>
      <c r="K295" s="337">
        <v>0</v>
      </c>
      <c r="L295" s="337">
        <v>0</v>
      </c>
    </row>
    <row r="296" ht="26.25" customHeight="1" spans="1:12">
      <c r="A296" s="335" t="s">
        <v>595</v>
      </c>
      <c r="B296" s="328" t="s">
        <v>596</v>
      </c>
      <c r="C296" s="336"/>
      <c r="D296" s="337">
        <v>0</v>
      </c>
      <c r="E296" s="337">
        <v>0</v>
      </c>
      <c r="F296" s="337">
        <v>0</v>
      </c>
      <c r="G296" s="337">
        <v>0</v>
      </c>
      <c r="H296" s="337">
        <v>0</v>
      </c>
      <c r="I296" s="337">
        <v>0</v>
      </c>
      <c r="J296" s="337">
        <v>0</v>
      </c>
      <c r="K296" s="337">
        <v>0</v>
      </c>
      <c r="L296" s="337">
        <v>0</v>
      </c>
    </row>
    <row r="297" ht="26.25" customHeight="1" spans="1:12">
      <c r="A297" s="335" t="s">
        <v>597</v>
      </c>
      <c r="B297" s="328" t="s">
        <v>598</v>
      </c>
      <c r="C297" s="336"/>
      <c r="D297" s="337">
        <v>0</v>
      </c>
      <c r="E297" s="337">
        <v>0</v>
      </c>
      <c r="F297" s="337">
        <v>0</v>
      </c>
      <c r="G297" s="337">
        <v>0</v>
      </c>
      <c r="H297" s="337">
        <v>0</v>
      </c>
      <c r="I297" s="337">
        <v>0</v>
      </c>
      <c r="J297" s="337">
        <v>0</v>
      </c>
      <c r="K297" s="337">
        <v>0</v>
      </c>
      <c r="L297" s="337">
        <v>0</v>
      </c>
    </row>
    <row r="298" ht="26.25" customHeight="1" spans="1:12">
      <c r="A298" s="335" t="s">
        <v>599</v>
      </c>
      <c r="B298" s="328" t="s">
        <v>600</v>
      </c>
      <c r="C298" s="336"/>
      <c r="D298" s="337">
        <v>0</v>
      </c>
      <c r="E298" s="337">
        <v>0</v>
      </c>
      <c r="F298" s="337">
        <v>0</v>
      </c>
      <c r="G298" s="337">
        <v>0</v>
      </c>
      <c r="H298" s="337">
        <v>0</v>
      </c>
      <c r="I298" s="337">
        <v>0</v>
      </c>
      <c r="J298" s="337">
        <v>0</v>
      </c>
      <c r="K298" s="337">
        <v>0</v>
      </c>
      <c r="L298" s="337">
        <v>0</v>
      </c>
    </row>
    <row r="299" ht="26.25" customHeight="1" spans="1:12">
      <c r="A299" s="335" t="s">
        <v>601</v>
      </c>
      <c r="B299" s="328" t="s">
        <v>602</v>
      </c>
      <c r="C299" s="336"/>
      <c r="D299" s="337">
        <v>0</v>
      </c>
      <c r="E299" s="337">
        <v>0</v>
      </c>
      <c r="F299" s="337">
        <v>0</v>
      </c>
      <c r="G299" s="337">
        <v>0</v>
      </c>
      <c r="H299" s="337">
        <v>0</v>
      </c>
      <c r="I299" s="337">
        <v>0</v>
      </c>
      <c r="J299" s="337">
        <v>0</v>
      </c>
      <c r="K299" s="337">
        <v>0</v>
      </c>
      <c r="L299" s="337">
        <v>0</v>
      </c>
    </row>
    <row r="300" ht="26.25" customHeight="1" spans="1:12">
      <c r="A300" s="338" t="s">
        <v>603</v>
      </c>
      <c r="B300" s="332" t="s">
        <v>604</v>
      </c>
      <c r="C300" s="339">
        <f>SUM(C301:C302)</f>
        <v>0</v>
      </c>
      <c r="D300" s="340">
        <f>SUM(D301:D302)</f>
        <v>0</v>
      </c>
      <c r="E300" s="340">
        <v>0</v>
      </c>
      <c r="F300" s="340">
        <v>0</v>
      </c>
      <c r="G300" s="340">
        <v>0</v>
      </c>
      <c r="H300" s="340">
        <v>0</v>
      </c>
      <c r="I300" s="340">
        <v>0</v>
      </c>
      <c r="J300" s="340">
        <v>0</v>
      </c>
      <c r="K300" s="340">
        <v>0</v>
      </c>
      <c r="L300" s="340">
        <v>0</v>
      </c>
    </row>
    <row r="301" ht="26.25" customHeight="1" spans="1:12">
      <c r="A301" s="335">
        <v>2130504</v>
      </c>
      <c r="B301" s="328" t="s">
        <v>605</v>
      </c>
      <c r="C301" s="336"/>
      <c r="D301" s="337">
        <v>0</v>
      </c>
      <c r="E301" s="337">
        <v>0</v>
      </c>
      <c r="F301" s="337">
        <v>0</v>
      </c>
      <c r="G301" s="337">
        <v>0</v>
      </c>
      <c r="H301" s="337">
        <v>0</v>
      </c>
      <c r="I301" s="337">
        <v>0</v>
      </c>
      <c r="J301" s="337">
        <v>0</v>
      </c>
      <c r="K301" s="337">
        <v>0</v>
      </c>
      <c r="L301" s="337">
        <v>0</v>
      </c>
    </row>
    <row r="302" ht="26.25" customHeight="1" spans="1:12">
      <c r="A302" s="335" t="s">
        <v>606</v>
      </c>
      <c r="B302" s="328" t="s">
        <v>607</v>
      </c>
      <c r="C302" s="336"/>
      <c r="D302" s="337">
        <v>0</v>
      </c>
      <c r="E302" s="337">
        <v>0</v>
      </c>
      <c r="F302" s="337">
        <v>0</v>
      </c>
      <c r="G302" s="337">
        <v>0</v>
      </c>
      <c r="H302" s="337">
        <v>0</v>
      </c>
      <c r="I302" s="337">
        <v>0</v>
      </c>
      <c r="J302" s="337">
        <v>0</v>
      </c>
      <c r="K302" s="337">
        <v>0</v>
      </c>
      <c r="L302" s="337">
        <v>0</v>
      </c>
    </row>
    <row r="303" ht="26.25" customHeight="1" spans="1:12">
      <c r="A303" s="338" t="s">
        <v>608</v>
      </c>
      <c r="B303" s="332" t="s">
        <v>609</v>
      </c>
      <c r="C303" s="339">
        <f>SUM(C304:C307)</f>
        <v>0</v>
      </c>
      <c r="D303" s="340">
        <f>SUM(D304:D307)</f>
        <v>0</v>
      </c>
      <c r="E303" s="340">
        <v>0</v>
      </c>
      <c r="F303" s="340">
        <v>0</v>
      </c>
      <c r="G303" s="340">
        <v>0</v>
      </c>
      <c r="H303" s="340">
        <v>0</v>
      </c>
      <c r="I303" s="340">
        <v>0</v>
      </c>
      <c r="J303" s="340">
        <v>0</v>
      </c>
      <c r="K303" s="340">
        <v>0</v>
      </c>
      <c r="L303" s="340">
        <v>0</v>
      </c>
    </row>
    <row r="304" ht="26.25" customHeight="1" spans="1:12">
      <c r="A304" s="335" t="s">
        <v>610</v>
      </c>
      <c r="B304" s="328" t="s">
        <v>611</v>
      </c>
      <c r="C304" s="336"/>
      <c r="D304" s="337">
        <v>0</v>
      </c>
      <c r="E304" s="337">
        <v>0</v>
      </c>
      <c r="F304" s="337">
        <v>0</v>
      </c>
      <c r="G304" s="337">
        <v>0</v>
      </c>
      <c r="H304" s="337">
        <v>0</v>
      </c>
      <c r="I304" s="337">
        <v>0</v>
      </c>
      <c r="J304" s="337">
        <v>0</v>
      </c>
      <c r="K304" s="337">
        <v>0</v>
      </c>
      <c r="L304" s="337">
        <v>0</v>
      </c>
    </row>
    <row r="305" ht="26.25" customHeight="1" spans="1:12">
      <c r="A305" s="335" t="s">
        <v>612</v>
      </c>
      <c r="B305" s="328" t="s">
        <v>613</v>
      </c>
      <c r="C305" s="336"/>
      <c r="D305" s="337">
        <v>0</v>
      </c>
      <c r="E305" s="337">
        <v>0</v>
      </c>
      <c r="F305" s="337">
        <v>0</v>
      </c>
      <c r="G305" s="337">
        <v>0</v>
      </c>
      <c r="H305" s="337">
        <v>0</v>
      </c>
      <c r="I305" s="337">
        <v>0</v>
      </c>
      <c r="J305" s="337">
        <v>0</v>
      </c>
      <c r="K305" s="337">
        <v>0</v>
      </c>
      <c r="L305" s="337">
        <v>0</v>
      </c>
    </row>
    <row r="306" ht="26.25" customHeight="1" spans="1:12">
      <c r="A306" s="335" t="s">
        <v>614</v>
      </c>
      <c r="B306" s="328" t="s">
        <v>615</v>
      </c>
      <c r="C306" s="336"/>
      <c r="D306" s="337">
        <v>0</v>
      </c>
      <c r="E306" s="337">
        <v>0</v>
      </c>
      <c r="F306" s="337">
        <v>0</v>
      </c>
      <c r="G306" s="337">
        <v>0</v>
      </c>
      <c r="H306" s="337">
        <v>0</v>
      </c>
      <c r="I306" s="337">
        <v>0</v>
      </c>
      <c r="J306" s="337">
        <v>0</v>
      </c>
      <c r="K306" s="337">
        <v>0</v>
      </c>
      <c r="L306" s="337">
        <v>0</v>
      </c>
    </row>
    <row r="307" ht="26.25" customHeight="1" spans="1:12">
      <c r="A307" s="335" t="s">
        <v>616</v>
      </c>
      <c r="B307" s="328" t="s">
        <v>617</v>
      </c>
      <c r="C307" s="336"/>
      <c r="D307" s="337">
        <v>0</v>
      </c>
      <c r="E307" s="337">
        <v>0</v>
      </c>
      <c r="F307" s="337">
        <v>0</v>
      </c>
      <c r="G307" s="337">
        <v>0</v>
      </c>
      <c r="H307" s="337">
        <v>0</v>
      </c>
      <c r="I307" s="337">
        <v>0</v>
      </c>
      <c r="J307" s="337">
        <v>0</v>
      </c>
      <c r="K307" s="337">
        <v>0</v>
      </c>
      <c r="L307" s="337">
        <v>0</v>
      </c>
    </row>
    <row r="308" ht="26.25" customHeight="1" spans="1:12">
      <c r="A308" s="338" t="s">
        <v>618</v>
      </c>
      <c r="B308" s="332" t="s">
        <v>619</v>
      </c>
      <c r="C308" s="339">
        <f>SUM(C309)</f>
        <v>0</v>
      </c>
      <c r="D308" s="340">
        <f>SUM(D309)</f>
        <v>0</v>
      </c>
      <c r="E308" s="340">
        <v>0</v>
      </c>
      <c r="F308" s="340">
        <v>0</v>
      </c>
      <c r="G308" s="340">
        <v>0</v>
      </c>
      <c r="H308" s="340">
        <v>0</v>
      </c>
      <c r="I308" s="340">
        <v>0</v>
      </c>
      <c r="J308" s="340">
        <v>0</v>
      </c>
      <c r="K308" s="340">
        <v>0</v>
      </c>
      <c r="L308" s="340">
        <v>0</v>
      </c>
    </row>
    <row r="309" ht="26.25" customHeight="1" spans="1:12">
      <c r="A309" s="335" t="s">
        <v>620</v>
      </c>
      <c r="B309" s="328" t="s">
        <v>621</v>
      </c>
      <c r="C309" s="336"/>
      <c r="D309" s="337">
        <v>0</v>
      </c>
      <c r="E309" s="337">
        <v>0</v>
      </c>
      <c r="F309" s="337">
        <v>0</v>
      </c>
      <c r="G309" s="337">
        <v>0</v>
      </c>
      <c r="H309" s="337">
        <v>0</v>
      </c>
      <c r="I309" s="337">
        <v>0</v>
      </c>
      <c r="J309" s="337">
        <v>0</v>
      </c>
      <c r="K309" s="337">
        <v>0</v>
      </c>
      <c r="L309" s="337">
        <v>0</v>
      </c>
    </row>
    <row r="310" ht="26.25" customHeight="1" spans="1:12">
      <c r="A310" s="342">
        <v>21399</v>
      </c>
      <c r="B310" s="332" t="s">
        <v>622</v>
      </c>
      <c r="C310" s="339">
        <f>SUM(C311:C312)</f>
        <v>0</v>
      </c>
      <c r="D310" s="340">
        <f>SUM(D311:D312)</f>
        <v>0</v>
      </c>
      <c r="E310" s="340">
        <v>0</v>
      </c>
      <c r="F310" s="340">
        <v>0</v>
      </c>
      <c r="G310" s="340">
        <v>0</v>
      </c>
      <c r="H310" s="340">
        <v>0</v>
      </c>
      <c r="I310" s="340">
        <v>0</v>
      </c>
      <c r="J310" s="340">
        <v>0</v>
      </c>
      <c r="K310" s="340">
        <v>0</v>
      </c>
      <c r="L310" s="340">
        <v>0</v>
      </c>
    </row>
    <row r="311" ht="26.25" customHeight="1" spans="1:12">
      <c r="A311" s="335">
        <v>2139901</v>
      </c>
      <c r="B311" s="328" t="s">
        <v>623</v>
      </c>
      <c r="C311" s="336"/>
      <c r="D311" s="337">
        <v>0</v>
      </c>
      <c r="E311" s="337">
        <v>0</v>
      </c>
      <c r="F311" s="337">
        <v>0</v>
      </c>
      <c r="G311" s="337">
        <v>0</v>
      </c>
      <c r="H311" s="337">
        <v>0</v>
      </c>
      <c r="I311" s="337">
        <v>0</v>
      </c>
      <c r="J311" s="337">
        <v>0</v>
      </c>
      <c r="K311" s="337">
        <v>0</v>
      </c>
      <c r="L311" s="337">
        <v>0</v>
      </c>
    </row>
    <row r="312" ht="26.25" customHeight="1" spans="1:12">
      <c r="A312" s="335">
        <v>2139999</v>
      </c>
      <c r="B312" s="328" t="s">
        <v>624</v>
      </c>
      <c r="C312" s="336"/>
      <c r="D312" s="337">
        <v>0</v>
      </c>
      <c r="E312" s="337">
        <v>0</v>
      </c>
      <c r="F312" s="337">
        <v>0</v>
      </c>
      <c r="G312" s="337">
        <v>0</v>
      </c>
      <c r="H312" s="337">
        <v>0</v>
      </c>
      <c r="I312" s="337">
        <v>0</v>
      </c>
      <c r="J312" s="337">
        <v>0</v>
      </c>
      <c r="K312" s="337">
        <v>0</v>
      </c>
      <c r="L312" s="337">
        <v>0</v>
      </c>
    </row>
    <row r="313" ht="26.25" customHeight="1" spans="1:12">
      <c r="A313" s="327" t="s">
        <v>625</v>
      </c>
      <c r="B313" s="328" t="s">
        <v>626</v>
      </c>
      <c r="C313" s="329">
        <f>C314+C316</f>
        <v>0</v>
      </c>
      <c r="D313" s="330">
        <f>D314+D316</f>
        <v>0</v>
      </c>
      <c r="E313" s="330">
        <v>0</v>
      </c>
      <c r="F313" s="330">
        <v>0</v>
      </c>
      <c r="G313" s="330">
        <v>0</v>
      </c>
      <c r="H313" s="330">
        <v>0</v>
      </c>
      <c r="I313" s="330">
        <v>0</v>
      </c>
      <c r="J313" s="330">
        <v>0</v>
      </c>
      <c r="K313" s="330">
        <v>0</v>
      </c>
      <c r="L313" s="330">
        <v>0</v>
      </c>
    </row>
    <row r="314" ht="26.25" customHeight="1" spans="1:12">
      <c r="A314" s="338" t="s">
        <v>627</v>
      </c>
      <c r="B314" s="332" t="s">
        <v>628</v>
      </c>
      <c r="C314" s="333">
        <f>SUM(C315)</f>
        <v>0</v>
      </c>
      <c r="D314" s="334">
        <f>SUM(D315)</f>
        <v>0</v>
      </c>
      <c r="E314" s="334">
        <v>0</v>
      </c>
      <c r="F314" s="334">
        <v>0</v>
      </c>
      <c r="G314" s="334">
        <v>0</v>
      </c>
      <c r="H314" s="334">
        <v>0</v>
      </c>
      <c r="I314" s="334">
        <v>0</v>
      </c>
      <c r="J314" s="334">
        <v>0</v>
      </c>
      <c r="K314" s="334">
        <v>0</v>
      </c>
      <c r="L314" s="334">
        <v>0</v>
      </c>
    </row>
    <row r="315" ht="26.25" customHeight="1" spans="1:12">
      <c r="A315" s="335" t="s">
        <v>629</v>
      </c>
      <c r="B315" s="328" t="s">
        <v>630</v>
      </c>
      <c r="C315" s="336"/>
      <c r="D315" s="337">
        <v>0</v>
      </c>
      <c r="E315" s="337">
        <v>0</v>
      </c>
      <c r="F315" s="337">
        <v>0</v>
      </c>
      <c r="G315" s="337">
        <v>0</v>
      </c>
      <c r="H315" s="337">
        <v>0</v>
      </c>
      <c r="I315" s="337">
        <v>0</v>
      </c>
      <c r="J315" s="337">
        <v>0</v>
      </c>
      <c r="K315" s="337">
        <v>0</v>
      </c>
      <c r="L315" s="337">
        <v>0</v>
      </c>
    </row>
    <row r="316" ht="26.25" customHeight="1" spans="1:12">
      <c r="A316" s="338" t="s">
        <v>631</v>
      </c>
      <c r="B316" s="332" t="s">
        <v>632</v>
      </c>
      <c r="C316" s="339">
        <f>SUM(C317:C318)</f>
        <v>0</v>
      </c>
      <c r="D316" s="340">
        <f>SUM(D317:D318)</f>
        <v>0</v>
      </c>
      <c r="E316" s="340">
        <v>0</v>
      </c>
      <c r="F316" s="340">
        <v>0</v>
      </c>
      <c r="G316" s="340">
        <v>0</v>
      </c>
      <c r="H316" s="340">
        <v>0</v>
      </c>
      <c r="I316" s="340">
        <v>0</v>
      </c>
      <c r="J316" s="340">
        <v>0</v>
      </c>
      <c r="K316" s="340">
        <v>0</v>
      </c>
      <c r="L316" s="340">
        <v>0</v>
      </c>
    </row>
    <row r="317" ht="26.25" customHeight="1" spans="1:12">
      <c r="A317" s="335" t="s">
        <v>633</v>
      </c>
      <c r="B317" s="328" t="s">
        <v>634</v>
      </c>
      <c r="C317" s="336"/>
      <c r="D317" s="337">
        <v>0</v>
      </c>
      <c r="E317" s="337">
        <v>0</v>
      </c>
      <c r="F317" s="337">
        <v>0</v>
      </c>
      <c r="G317" s="337">
        <v>0</v>
      </c>
      <c r="H317" s="337">
        <v>0</v>
      </c>
      <c r="I317" s="337">
        <v>0</v>
      </c>
      <c r="J317" s="337">
        <v>0</v>
      </c>
      <c r="K317" s="337">
        <v>0</v>
      </c>
      <c r="L317" s="337">
        <v>0</v>
      </c>
    </row>
    <row r="318" ht="26.25" customHeight="1" spans="1:12">
      <c r="A318" s="335">
        <v>2149999</v>
      </c>
      <c r="B318" s="328" t="s">
        <v>635</v>
      </c>
      <c r="C318" s="336"/>
      <c r="D318" s="337">
        <v>0</v>
      </c>
      <c r="E318" s="337">
        <v>0</v>
      </c>
      <c r="F318" s="337">
        <v>0</v>
      </c>
      <c r="G318" s="337">
        <v>0</v>
      </c>
      <c r="H318" s="337">
        <v>0</v>
      </c>
      <c r="I318" s="337">
        <v>0</v>
      </c>
      <c r="J318" s="337">
        <v>0</v>
      </c>
      <c r="K318" s="337">
        <v>0</v>
      </c>
      <c r="L318" s="337">
        <v>0</v>
      </c>
    </row>
    <row r="319" ht="26.25" customHeight="1" spans="1:12">
      <c r="A319" s="327" t="s">
        <v>636</v>
      </c>
      <c r="B319" s="328" t="s">
        <v>637</v>
      </c>
      <c r="C319" s="329">
        <v>302</v>
      </c>
      <c r="D319" s="330">
        <f>D320+D323+D326+D328</f>
        <v>96.95986</v>
      </c>
      <c r="E319" s="330">
        <v>0</v>
      </c>
      <c r="F319" s="330">
        <v>0</v>
      </c>
      <c r="G319" s="330">
        <v>0</v>
      </c>
      <c r="H319" s="330">
        <v>0</v>
      </c>
      <c r="I319" s="330">
        <v>5.7</v>
      </c>
      <c r="J319" s="330">
        <v>-5.7</v>
      </c>
      <c r="K319" s="330">
        <v>0</v>
      </c>
      <c r="L319" s="330">
        <v>96.95986</v>
      </c>
    </row>
    <row r="320" ht="26.25" customHeight="1" spans="1:12">
      <c r="A320" s="338" t="s">
        <v>638</v>
      </c>
      <c r="B320" s="332" t="s">
        <v>639</v>
      </c>
      <c r="C320" s="333">
        <f>SUM(C321:C322)</f>
        <v>0</v>
      </c>
      <c r="D320" s="334">
        <f>SUM(D321:D322)</f>
        <v>96.95986</v>
      </c>
      <c r="E320" s="334">
        <v>0</v>
      </c>
      <c r="F320" s="334">
        <v>0</v>
      </c>
      <c r="G320" s="334">
        <v>0</v>
      </c>
      <c r="H320" s="334">
        <v>0</v>
      </c>
      <c r="I320" s="334">
        <v>5.7</v>
      </c>
      <c r="J320" s="334">
        <v>-5.7</v>
      </c>
      <c r="K320" s="334">
        <v>0</v>
      </c>
      <c r="L320" s="334">
        <v>96.95986</v>
      </c>
    </row>
    <row r="321" ht="26.25" customHeight="1" spans="1:12">
      <c r="A321" s="335">
        <v>2150101</v>
      </c>
      <c r="B321" s="328" t="s">
        <v>640</v>
      </c>
      <c r="C321" s="336"/>
      <c r="D321" s="337">
        <v>96.95986</v>
      </c>
      <c r="E321" s="337">
        <v>0</v>
      </c>
      <c r="F321" s="337">
        <v>0</v>
      </c>
      <c r="G321" s="337">
        <v>0</v>
      </c>
      <c r="H321" s="337">
        <v>0</v>
      </c>
      <c r="I321" s="337">
        <v>5.7</v>
      </c>
      <c r="J321" s="337">
        <v>-5.7</v>
      </c>
      <c r="K321" s="337">
        <v>0</v>
      </c>
      <c r="L321" s="337">
        <v>96.95986</v>
      </c>
    </row>
    <row r="322" ht="26.25" customHeight="1" spans="1:12">
      <c r="A322" s="335" t="s">
        <v>641</v>
      </c>
      <c r="B322" s="328" t="s">
        <v>642</v>
      </c>
      <c r="C322" s="336"/>
      <c r="D322" s="337">
        <v>0</v>
      </c>
      <c r="E322" s="337">
        <v>0</v>
      </c>
      <c r="F322" s="337">
        <v>0</v>
      </c>
      <c r="G322" s="337">
        <v>0</v>
      </c>
      <c r="H322" s="337">
        <v>0</v>
      </c>
      <c r="I322" s="337">
        <v>0</v>
      </c>
      <c r="J322" s="337">
        <v>0</v>
      </c>
      <c r="K322" s="337">
        <v>0</v>
      </c>
      <c r="L322" s="337">
        <v>0</v>
      </c>
    </row>
    <row r="323" ht="26.25" customHeight="1" spans="1:12">
      <c r="A323" s="342">
        <v>21502</v>
      </c>
      <c r="B323" s="332" t="s">
        <v>639</v>
      </c>
      <c r="C323" s="333">
        <f>SUM(C324:C325)</f>
        <v>0</v>
      </c>
      <c r="D323" s="334">
        <f>SUM(D324:D325)</f>
        <v>0</v>
      </c>
      <c r="E323" s="334">
        <v>0</v>
      </c>
      <c r="F323" s="334">
        <v>0</v>
      </c>
      <c r="G323" s="334">
        <v>0</v>
      </c>
      <c r="H323" s="334">
        <v>0</v>
      </c>
      <c r="I323" s="334">
        <v>0</v>
      </c>
      <c r="J323" s="334">
        <v>0</v>
      </c>
      <c r="K323" s="334">
        <v>0</v>
      </c>
      <c r="L323" s="334">
        <v>0</v>
      </c>
    </row>
    <row r="324" ht="26.25" customHeight="1" spans="1:12">
      <c r="A324" s="335">
        <v>2150205</v>
      </c>
      <c r="B324" s="328" t="s">
        <v>643</v>
      </c>
      <c r="C324" s="336"/>
      <c r="D324" s="337"/>
      <c r="E324" s="337">
        <v>0</v>
      </c>
      <c r="F324" s="337">
        <v>0</v>
      </c>
      <c r="G324" s="337">
        <v>0</v>
      </c>
      <c r="H324" s="337">
        <v>0</v>
      </c>
      <c r="I324" s="337">
        <v>0</v>
      </c>
      <c r="J324" s="337">
        <v>0</v>
      </c>
      <c r="K324" s="337">
        <v>0</v>
      </c>
      <c r="L324" s="337">
        <v>0</v>
      </c>
    </row>
    <row r="325" ht="26.25" customHeight="1" spans="1:12">
      <c r="A325" s="335">
        <v>2150207</v>
      </c>
      <c r="B325" s="328" t="s">
        <v>644</v>
      </c>
      <c r="C325" s="336"/>
      <c r="D325" s="337">
        <v>0</v>
      </c>
      <c r="E325" s="337">
        <v>0</v>
      </c>
      <c r="F325" s="337">
        <v>0</v>
      </c>
      <c r="G325" s="337">
        <v>0</v>
      </c>
      <c r="H325" s="337">
        <v>0</v>
      </c>
      <c r="I325" s="337">
        <v>0</v>
      </c>
      <c r="J325" s="337">
        <v>0</v>
      </c>
      <c r="K325" s="337">
        <v>0</v>
      </c>
      <c r="L325" s="337">
        <v>0</v>
      </c>
    </row>
    <row r="326" ht="26.25" customHeight="1" spans="1:12">
      <c r="A326" s="338" t="s">
        <v>645</v>
      </c>
      <c r="B326" s="332" t="s">
        <v>646</v>
      </c>
      <c r="C326" s="339">
        <f>SUM(C327)</f>
        <v>0</v>
      </c>
      <c r="D326" s="340">
        <f>SUM(D327)</f>
        <v>0</v>
      </c>
      <c r="E326" s="340">
        <v>0</v>
      </c>
      <c r="F326" s="340">
        <v>0</v>
      </c>
      <c r="G326" s="340">
        <v>0</v>
      </c>
      <c r="H326" s="340">
        <v>0</v>
      </c>
      <c r="I326" s="340">
        <v>0</v>
      </c>
      <c r="J326" s="340">
        <v>0</v>
      </c>
      <c r="K326" s="340">
        <v>0</v>
      </c>
      <c r="L326" s="340">
        <v>0</v>
      </c>
    </row>
    <row r="327" ht="26.25" customHeight="1" spans="1:12">
      <c r="A327" s="335" t="s">
        <v>647</v>
      </c>
      <c r="B327" s="328" t="s">
        <v>648</v>
      </c>
      <c r="C327" s="336"/>
      <c r="D327" s="337">
        <v>0</v>
      </c>
      <c r="E327" s="337">
        <v>0</v>
      </c>
      <c r="F327" s="337">
        <v>0</v>
      </c>
      <c r="G327" s="337">
        <v>0</v>
      </c>
      <c r="H327" s="337">
        <v>0</v>
      </c>
      <c r="I327" s="337">
        <v>0</v>
      </c>
      <c r="J327" s="337">
        <v>0</v>
      </c>
      <c r="K327" s="337">
        <v>0</v>
      </c>
      <c r="L327" s="337">
        <v>0</v>
      </c>
    </row>
    <row r="328" ht="26.25" customHeight="1" spans="1:12">
      <c r="A328" s="338" t="s">
        <v>649</v>
      </c>
      <c r="B328" s="332" t="s">
        <v>650</v>
      </c>
      <c r="C328" s="339">
        <f>SUM(C329:C331)</f>
        <v>0</v>
      </c>
      <c r="D328" s="340">
        <f>SUM(D329:D331)</f>
        <v>0</v>
      </c>
      <c r="E328" s="340">
        <v>0</v>
      </c>
      <c r="F328" s="340">
        <v>0</v>
      </c>
      <c r="G328" s="340">
        <v>0</v>
      </c>
      <c r="H328" s="340">
        <v>0</v>
      </c>
      <c r="I328" s="340">
        <v>0</v>
      </c>
      <c r="J328" s="340">
        <v>0</v>
      </c>
      <c r="K328" s="340">
        <v>0</v>
      </c>
      <c r="L328" s="340">
        <v>0</v>
      </c>
    </row>
    <row r="329" ht="26.25" customHeight="1" spans="1:12">
      <c r="A329" s="335">
        <v>2150801</v>
      </c>
      <c r="B329" s="328" t="s">
        <v>651</v>
      </c>
      <c r="C329" s="336"/>
      <c r="D329" s="337">
        <v>0</v>
      </c>
      <c r="E329" s="337">
        <v>0</v>
      </c>
      <c r="F329" s="337">
        <v>0</v>
      </c>
      <c r="G329" s="337">
        <v>0</v>
      </c>
      <c r="H329" s="337">
        <v>0</v>
      </c>
      <c r="I329" s="337">
        <v>0</v>
      </c>
      <c r="J329" s="337">
        <v>0</v>
      </c>
      <c r="K329" s="337">
        <v>0</v>
      </c>
      <c r="L329" s="337">
        <v>0</v>
      </c>
    </row>
    <row r="330" ht="26.25" customHeight="1" spans="1:12">
      <c r="A330" s="335" t="s">
        <v>652</v>
      </c>
      <c r="B330" s="328" t="s">
        <v>653</v>
      </c>
      <c r="C330" s="336"/>
      <c r="D330" s="337">
        <v>0</v>
      </c>
      <c r="E330" s="337">
        <v>0</v>
      </c>
      <c r="F330" s="337">
        <v>0</v>
      </c>
      <c r="G330" s="337">
        <v>0</v>
      </c>
      <c r="H330" s="337">
        <v>0</v>
      </c>
      <c r="I330" s="337">
        <v>0</v>
      </c>
      <c r="J330" s="337">
        <v>0</v>
      </c>
      <c r="K330" s="337">
        <v>0</v>
      </c>
      <c r="L330" s="337">
        <v>0</v>
      </c>
    </row>
    <row r="331" ht="26.25" customHeight="1" spans="1:12">
      <c r="A331" s="335" t="s">
        <v>654</v>
      </c>
      <c r="B331" s="328" t="s">
        <v>655</v>
      </c>
      <c r="C331" s="336"/>
      <c r="D331" s="337">
        <v>0</v>
      </c>
      <c r="E331" s="337">
        <v>0</v>
      </c>
      <c r="F331" s="337">
        <v>0</v>
      </c>
      <c r="G331" s="337">
        <v>0</v>
      </c>
      <c r="H331" s="337">
        <v>0</v>
      </c>
      <c r="I331" s="337">
        <v>0</v>
      </c>
      <c r="J331" s="337">
        <v>0</v>
      </c>
      <c r="K331" s="337">
        <v>0</v>
      </c>
      <c r="L331" s="337">
        <v>0</v>
      </c>
    </row>
    <row r="332" ht="26.25" customHeight="1" spans="1:12">
      <c r="A332" s="327" t="s">
        <v>656</v>
      </c>
      <c r="B332" s="328" t="s">
        <v>657</v>
      </c>
      <c r="C332" s="329">
        <f>C333+C335</f>
        <v>0</v>
      </c>
      <c r="D332" s="330">
        <f>D333+D335</f>
        <v>0</v>
      </c>
      <c r="E332" s="330">
        <v>0</v>
      </c>
      <c r="F332" s="330">
        <v>0</v>
      </c>
      <c r="G332" s="330">
        <v>0</v>
      </c>
      <c r="H332" s="330">
        <v>0</v>
      </c>
      <c r="I332" s="330">
        <v>0</v>
      </c>
      <c r="J332" s="330">
        <v>0</v>
      </c>
      <c r="K332" s="330">
        <v>0</v>
      </c>
      <c r="L332" s="330">
        <v>0</v>
      </c>
    </row>
    <row r="333" ht="26.25" customHeight="1" spans="1:12">
      <c r="A333" s="338" t="s">
        <v>658</v>
      </c>
      <c r="B333" s="332" t="s">
        <v>659</v>
      </c>
      <c r="C333" s="333">
        <f>SUM(C334)</f>
        <v>0</v>
      </c>
      <c r="D333" s="334">
        <f>SUM(D334)</f>
        <v>0</v>
      </c>
      <c r="E333" s="334">
        <v>0</v>
      </c>
      <c r="F333" s="334">
        <v>0</v>
      </c>
      <c r="G333" s="334">
        <v>0</v>
      </c>
      <c r="H333" s="334">
        <v>0</v>
      </c>
      <c r="I333" s="334">
        <v>0</v>
      </c>
      <c r="J333" s="334">
        <v>0</v>
      </c>
      <c r="K333" s="334">
        <v>0</v>
      </c>
      <c r="L333" s="334">
        <v>0</v>
      </c>
    </row>
    <row r="334" ht="26.25" customHeight="1" spans="1:12">
      <c r="A334" s="335" t="s">
        <v>660</v>
      </c>
      <c r="B334" s="328" t="s">
        <v>661</v>
      </c>
      <c r="C334" s="336"/>
      <c r="D334" s="337">
        <v>0</v>
      </c>
      <c r="E334" s="337">
        <v>0</v>
      </c>
      <c r="F334" s="337">
        <v>0</v>
      </c>
      <c r="G334" s="337">
        <v>0</v>
      </c>
      <c r="H334" s="337">
        <v>0</v>
      </c>
      <c r="I334" s="337">
        <v>0</v>
      </c>
      <c r="J334" s="337">
        <v>0</v>
      </c>
      <c r="K334" s="337">
        <v>0</v>
      </c>
      <c r="L334" s="337">
        <v>0</v>
      </c>
    </row>
    <row r="335" ht="26.25" customHeight="1" spans="1:12">
      <c r="A335" s="338" t="s">
        <v>662</v>
      </c>
      <c r="B335" s="332" t="s">
        <v>663</v>
      </c>
      <c r="C335" s="333">
        <f>SUM(C336:C337)</f>
        <v>0</v>
      </c>
      <c r="D335" s="334">
        <f>SUM(D336:D337)</f>
        <v>0</v>
      </c>
      <c r="E335" s="334">
        <v>0</v>
      </c>
      <c r="F335" s="334">
        <v>0</v>
      </c>
      <c r="G335" s="334">
        <v>0</v>
      </c>
      <c r="H335" s="334">
        <v>0</v>
      </c>
      <c r="I335" s="334">
        <v>0</v>
      </c>
      <c r="J335" s="334">
        <v>0</v>
      </c>
      <c r="K335" s="334">
        <v>0</v>
      </c>
      <c r="L335" s="334">
        <v>0</v>
      </c>
    </row>
    <row r="336" ht="26.25" customHeight="1" spans="1:12">
      <c r="A336" s="335">
        <v>2169901</v>
      </c>
      <c r="B336" s="328" t="s">
        <v>664</v>
      </c>
      <c r="C336" s="336"/>
      <c r="D336" s="337">
        <v>0</v>
      </c>
      <c r="E336" s="337">
        <v>0</v>
      </c>
      <c r="F336" s="337">
        <v>0</v>
      </c>
      <c r="G336" s="337">
        <v>0</v>
      </c>
      <c r="H336" s="337">
        <v>0</v>
      </c>
      <c r="I336" s="337">
        <v>0</v>
      </c>
      <c r="J336" s="337">
        <v>0</v>
      </c>
      <c r="K336" s="337">
        <v>0</v>
      </c>
      <c r="L336" s="337">
        <v>0</v>
      </c>
    </row>
    <row r="337" ht="26.25" customHeight="1" spans="1:12">
      <c r="A337" s="335" t="s">
        <v>665</v>
      </c>
      <c r="B337" s="328" t="s">
        <v>666</v>
      </c>
      <c r="C337" s="336"/>
      <c r="D337" s="337">
        <v>0</v>
      </c>
      <c r="E337" s="337">
        <v>0</v>
      </c>
      <c r="F337" s="337">
        <v>0</v>
      </c>
      <c r="G337" s="337">
        <v>0</v>
      </c>
      <c r="H337" s="337">
        <v>0</v>
      </c>
      <c r="I337" s="337">
        <v>0</v>
      </c>
      <c r="J337" s="337">
        <v>0</v>
      </c>
      <c r="K337" s="337">
        <v>0</v>
      </c>
      <c r="L337" s="337">
        <v>0</v>
      </c>
    </row>
    <row r="338" ht="26.25" customHeight="1" spans="1:12">
      <c r="A338" s="327">
        <v>217</v>
      </c>
      <c r="B338" s="328" t="s">
        <v>667</v>
      </c>
      <c r="C338" s="329">
        <f>C339</f>
        <v>0</v>
      </c>
      <c r="D338" s="330">
        <f>D339</f>
        <v>0</v>
      </c>
      <c r="E338" s="330">
        <v>0</v>
      </c>
      <c r="F338" s="330">
        <v>0</v>
      </c>
      <c r="G338" s="330">
        <v>0</v>
      </c>
      <c r="H338" s="330">
        <v>0</v>
      </c>
      <c r="I338" s="330">
        <v>0</v>
      </c>
      <c r="J338" s="330">
        <v>0</v>
      </c>
      <c r="K338" s="330">
        <v>0</v>
      </c>
      <c r="L338" s="330">
        <v>0</v>
      </c>
    </row>
    <row r="339" ht="26.25" customHeight="1" spans="1:12">
      <c r="A339" s="342">
        <v>21799</v>
      </c>
      <c r="B339" s="332" t="s">
        <v>668</v>
      </c>
      <c r="C339" s="333">
        <f>SUM(C340)</f>
        <v>0</v>
      </c>
      <c r="D339" s="334">
        <f>SUM(D340)</f>
        <v>0</v>
      </c>
      <c r="E339" s="334">
        <v>0</v>
      </c>
      <c r="F339" s="334">
        <v>0</v>
      </c>
      <c r="G339" s="334">
        <v>0</v>
      </c>
      <c r="H339" s="334">
        <v>0</v>
      </c>
      <c r="I339" s="334">
        <v>0</v>
      </c>
      <c r="J339" s="334">
        <v>0</v>
      </c>
      <c r="K339" s="334">
        <v>0</v>
      </c>
      <c r="L339" s="334">
        <v>0</v>
      </c>
    </row>
    <row r="340" ht="26.25" customHeight="1" spans="1:12">
      <c r="A340" s="335">
        <v>2179902</v>
      </c>
      <c r="B340" s="328" t="s">
        <v>669</v>
      </c>
      <c r="C340" s="336"/>
      <c r="D340" s="337">
        <v>0</v>
      </c>
      <c r="E340" s="337">
        <v>0</v>
      </c>
      <c r="F340" s="337">
        <v>0</v>
      </c>
      <c r="G340" s="337">
        <v>0</v>
      </c>
      <c r="H340" s="337">
        <v>0</v>
      </c>
      <c r="I340" s="337">
        <v>0</v>
      </c>
      <c r="J340" s="337">
        <v>0</v>
      </c>
      <c r="K340" s="337">
        <v>0</v>
      </c>
      <c r="L340" s="337">
        <v>0</v>
      </c>
    </row>
    <row r="341" ht="26.25" customHeight="1" spans="1:12">
      <c r="A341" s="327" t="s">
        <v>670</v>
      </c>
      <c r="B341" s="328" t="s">
        <v>671</v>
      </c>
      <c r="C341" s="329">
        <f>C342</f>
        <v>0</v>
      </c>
      <c r="D341" s="330">
        <f>D342</f>
        <v>0</v>
      </c>
      <c r="E341" s="330">
        <v>0</v>
      </c>
      <c r="F341" s="330">
        <v>0</v>
      </c>
      <c r="G341" s="330">
        <v>0</v>
      </c>
      <c r="H341" s="330">
        <v>0</v>
      </c>
      <c r="I341" s="330">
        <v>0</v>
      </c>
      <c r="J341" s="330">
        <v>0</v>
      </c>
      <c r="K341" s="330">
        <v>0</v>
      </c>
      <c r="L341" s="330">
        <v>0</v>
      </c>
    </row>
    <row r="342" ht="26.25" customHeight="1" spans="1:12">
      <c r="A342" s="338" t="s">
        <v>672</v>
      </c>
      <c r="B342" s="332" t="s">
        <v>673</v>
      </c>
      <c r="C342" s="333">
        <f>SUM(C343:C346)</f>
        <v>0</v>
      </c>
      <c r="D342" s="334">
        <f>SUM(D343:D346)</f>
        <v>0</v>
      </c>
      <c r="E342" s="334">
        <v>0</v>
      </c>
      <c r="F342" s="334">
        <v>0</v>
      </c>
      <c r="G342" s="334">
        <v>0</v>
      </c>
      <c r="H342" s="334">
        <v>0</v>
      </c>
      <c r="I342" s="334">
        <v>0</v>
      </c>
      <c r="J342" s="334">
        <v>0</v>
      </c>
      <c r="K342" s="334">
        <v>0</v>
      </c>
      <c r="L342" s="334">
        <v>0</v>
      </c>
    </row>
    <row r="343" ht="26.25" customHeight="1" spans="1:12">
      <c r="A343" s="335" t="s">
        <v>674</v>
      </c>
      <c r="B343" s="328" t="s">
        <v>675</v>
      </c>
      <c r="C343" s="336"/>
      <c r="D343" s="337">
        <v>0</v>
      </c>
      <c r="E343" s="337">
        <v>0</v>
      </c>
      <c r="F343" s="337">
        <v>0</v>
      </c>
      <c r="G343" s="337">
        <v>0</v>
      </c>
      <c r="H343" s="337">
        <v>0</v>
      </c>
      <c r="I343" s="337">
        <v>0</v>
      </c>
      <c r="J343" s="337">
        <v>0</v>
      </c>
      <c r="K343" s="337">
        <v>0</v>
      </c>
      <c r="L343" s="337">
        <v>0</v>
      </c>
    </row>
    <row r="344" ht="26.25" customHeight="1" spans="1:12">
      <c r="A344" s="335" t="s">
        <v>676</v>
      </c>
      <c r="B344" s="328" t="s">
        <v>677</v>
      </c>
      <c r="C344" s="336"/>
      <c r="D344" s="337">
        <v>0</v>
      </c>
      <c r="E344" s="337">
        <v>0</v>
      </c>
      <c r="F344" s="337">
        <v>0</v>
      </c>
      <c r="G344" s="337">
        <v>0</v>
      </c>
      <c r="H344" s="337">
        <v>0</v>
      </c>
      <c r="I344" s="337">
        <v>0</v>
      </c>
      <c r="J344" s="337">
        <v>0</v>
      </c>
      <c r="K344" s="337">
        <v>0</v>
      </c>
      <c r="L344" s="337">
        <v>0</v>
      </c>
    </row>
    <row r="345" ht="26.25" customHeight="1" spans="1:12">
      <c r="A345" s="335" t="s">
        <v>678</v>
      </c>
      <c r="B345" s="328" t="s">
        <v>679</v>
      </c>
      <c r="C345" s="336"/>
      <c r="D345" s="337">
        <v>0</v>
      </c>
      <c r="E345" s="337">
        <v>0</v>
      </c>
      <c r="F345" s="337">
        <v>0</v>
      </c>
      <c r="G345" s="337">
        <v>0</v>
      </c>
      <c r="H345" s="337">
        <v>0</v>
      </c>
      <c r="I345" s="337">
        <v>0</v>
      </c>
      <c r="J345" s="337">
        <v>0</v>
      </c>
      <c r="K345" s="337">
        <v>0</v>
      </c>
      <c r="L345" s="337">
        <v>0</v>
      </c>
    </row>
    <row r="346" ht="26.25" customHeight="1" spans="1:12">
      <c r="A346" s="335">
        <v>2200199</v>
      </c>
      <c r="B346" s="328" t="s">
        <v>680</v>
      </c>
      <c r="C346" s="336"/>
      <c r="D346" s="337">
        <v>0</v>
      </c>
      <c r="E346" s="337">
        <v>0</v>
      </c>
      <c r="F346" s="337">
        <v>0</v>
      </c>
      <c r="G346" s="337">
        <v>0</v>
      </c>
      <c r="H346" s="337">
        <v>0</v>
      </c>
      <c r="I346" s="337">
        <v>0</v>
      </c>
      <c r="J346" s="337">
        <v>0</v>
      </c>
      <c r="K346" s="337">
        <v>0</v>
      </c>
      <c r="L346" s="337">
        <v>0</v>
      </c>
    </row>
    <row r="347" ht="26.25" customHeight="1" spans="1:12">
      <c r="A347" s="327" t="s">
        <v>681</v>
      </c>
      <c r="B347" s="328" t="s">
        <v>682</v>
      </c>
      <c r="C347" s="329">
        <f>C348</f>
        <v>0</v>
      </c>
      <c r="D347" s="330">
        <f>D348</f>
        <v>0</v>
      </c>
      <c r="E347" s="330">
        <v>0</v>
      </c>
      <c r="F347" s="330">
        <v>0</v>
      </c>
      <c r="G347" s="330">
        <v>0</v>
      </c>
      <c r="H347" s="330">
        <v>0</v>
      </c>
      <c r="I347" s="330">
        <v>0</v>
      </c>
      <c r="J347" s="330">
        <v>0</v>
      </c>
      <c r="K347" s="330">
        <v>0</v>
      </c>
      <c r="L347" s="330">
        <v>0</v>
      </c>
    </row>
    <row r="348" ht="26.25" customHeight="1" spans="1:12">
      <c r="A348" s="338" t="s">
        <v>683</v>
      </c>
      <c r="B348" s="332" t="s">
        <v>684</v>
      </c>
      <c r="C348" s="333">
        <f>SUM(C349:C350)</f>
        <v>0</v>
      </c>
      <c r="D348" s="334">
        <f>SUM(D349:D350)</f>
        <v>0</v>
      </c>
      <c r="E348" s="334">
        <v>0</v>
      </c>
      <c r="F348" s="334">
        <v>0</v>
      </c>
      <c r="G348" s="334">
        <v>0</v>
      </c>
      <c r="H348" s="334">
        <v>0</v>
      </c>
      <c r="I348" s="334">
        <v>0</v>
      </c>
      <c r="J348" s="334">
        <v>0</v>
      </c>
      <c r="K348" s="334">
        <v>0</v>
      </c>
      <c r="L348" s="334">
        <v>0</v>
      </c>
    </row>
    <row r="349" ht="26.25" customHeight="1" spans="1:12">
      <c r="A349" s="335" t="s">
        <v>685</v>
      </c>
      <c r="B349" s="328" t="s">
        <v>686</v>
      </c>
      <c r="C349" s="336"/>
      <c r="D349" s="337">
        <v>0</v>
      </c>
      <c r="E349" s="337">
        <v>0</v>
      </c>
      <c r="F349" s="337">
        <v>0</v>
      </c>
      <c r="G349" s="337">
        <v>0</v>
      </c>
      <c r="H349" s="337">
        <v>0</v>
      </c>
      <c r="I349" s="337">
        <v>0</v>
      </c>
      <c r="J349" s="337">
        <v>0</v>
      </c>
      <c r="K349" s="337">
        <v>0</v>
      </c>
      <c r="L349" s="337">
        <v>0</v>
      </c>
    </row>
    <row r="350" ht="26.25" customHeight="1" spans="1:12">
      <c r="A350" s="335">
        <v>2210105</v>
      </c>
      <c r="B350" s="328" t="s">
        <v>687</v>
      </c>
      <c r="C350" s="336"/>
      <c r="D350" s="337">
        <v>0</v>
      </c>
      <c r="E350" s="337">
        <v>0</v>
      </c>
      <c r="F350" s="337">
        <v>0</v>
      </c>
      <c r="G350" s="337">
        <v>0</v>
      </c>
      <c r="H350" s="337">
        <v>0</v>
      </c>
      <c r="I350" s="337">
        <v>0</v>
      </c>
      <c r="J350" s="337">
        <v>0</v>
      </c>
      <c r="K350" s="337">
        <v>0</v>
      </c>
      <c r="L350" s="337">
        <v>0</v>
      </c>
    </row>
    <row r="351" ht="26.25" customHeight="1" spans="1:12">
      <c r="A351" s="327" t="s">
        <v>688</v>
      </c>
      <c r="B351" s="328" t="s">
        <v>689</v>
      </c>
      <c r="C351" s="329">
        <v>162</v>
      </c>
      <c r="D351" s="330">
        <f>D352+D360+D362+D364+D367</f>
        <v>0</v>
      </c>
      <c r="E351" s="330">
        <v>0</v>
      </c>
      <c r="F351" s="330">
        <v>0</v>
      </c>
      <c r="G351" s="330">
        <v>0</v>
      </c>
      <c r="H351" s="330">
        <v>0</v>
      </c>
      <c r="I351" s="330">
        <v>0</v>
      </c>
      <c r="J351" s="330">
        <v>0</v>
      </c>
      <c r="K351" s="330">
        <v>0</v>
      </c>
      <c r="L351" s="330">
        <v>0</v>
      </c>
    </row>
    <row r="352" ht="26.25" customHeight="1" spans="1:12">
      <c r="A352" s="338" t="s">
        <v>690</v>
      </c>
      <c r="B352" s="332" t="s">
        <v>691</v>
      </c>
      <c r="C352" s="333">
        <f>SUM(C353:C359)</f>
        <v>0</v>
      </c>
      <c r="D352" s="334">
        <f>SUM(D353:D359)</f>
        <v>0</v>
      </c>
      <c r="E352" s="334">
        <v>0</v>
      </c>
      <c r="F352" s="334">
        <v>0</v>
      </c>
      <c r="G352" s="334">
        <v>0</v>
      </c>
      <c r="H352" s="334">
        <v>0</v>
      </c>
      <c r="I352" s="334">
        <v>0</v>
      </c>
      <c r="J352" s="334">
        <v>0</v>
      </c>
      <c r="K352" s="334">
        <v>0</v>
      </c>
      <c r="L352" s="334">
        <v>0</v>
      </c>
    </row>
    <row r="353" ht="26.25" customHeight="1" spans="1:12">
      <c r="A353" s="335" t="s">
        <v>692</v>
      </c>
      <c r="B353" s="328" t="s">
        <v>198</v>
      </c>
      <c r="C353" s="336"/>
      <c r="D353" s="337">
        <v>0</v>
      </c>
      <c r="E353" s="337">
        <v>0</v>
      </c>
      <c r="F353" s="337">
        <v>0</v>
      </c>
      <c r="G353" s="337">
        <v>0</v>
      </c>
      <c r="H353" s="337">
        <v>0</v>
      </c>
      <c r="I353" s="337">
        <v>0</v>
      </c>
      <c r="J353" s="337">
        <v>0</v>
      </c>
      <c r="K353" s="337">
        <v>0</v>
      </c>
      <c r="L353" s="337">
        <v>0</v>
      </c>
    </row>
    <row r="354" ht="26.25" customHeight="1" spans="1:12">
      <c r="A354" s="335" t="s">
        <v>693</v>
      </c>
      <c r="B354" s="328" t="s">
        <v>194</v>
      </c>
      <c r="C354" s="336"/>
      <c r="D354" s="337">
        <v>0</v>
      </c>
      <c r="E354" s="337">
        <v>0</v>
      </c>
      <c r="F354" s="337">
        <v>0</v>
      </c>
      <c r="G354" s="337">
        <v>0</v>
      </c>
      <c r="H354" s="337">
        <v>0</v>
      </c>
      <c r="I354" s="337">
        <v>0</v>
      </c>
      <c r="J354" s="337">
        <v>0</v>
      </c>
      <c r="K354" s="337">
        <v>0</v>
      </c>
      <c r="L354" s="337">
        <v>0</v>
      </c>
    </row>
    <row r="355" ht="26.25" customHeight="1" spans="1:12">
      <c r="A355" s="335">
        <v>2240104</v>
      </c>
      <c r="B355" s="328" t="s">
        <v>694</v>
      </c>
      <c r="C355" s="336"/>
      <c r="D355" s="337">
        <v>0</v>
      </c>
      <c r="E355" s="337">
        <v>0</v>
      </c>
      <c r="F355" s="337">
        <v>0</v>
      </c>
      <c r="G355" s="337">
        <v>0</v>
      </c>
      <c r="H355" s="337">
        <v>0</v>
      </c>
      <c r="I355" s="337">
        <v>0</v>
      </c>
      <c r="J355" s="337">
        <v>0</v>
      </c>
      <c r="K355" s="337">
        <v>0</v>
      </c>
      <c r="L355" s="337">
        <v>0</v>
      </c>
    </row>
    <row r="356" ht="26.25" customHeight="1" spans="1:12">
      <c r="A356" s="335" t="s">
        <v>695</v>
      </c>
      <c r="B356" s="328" t="s">
        <v>696</v>
      </c>
      <c r="C356" s="336"/>
      <c r="D356" s="337">
        <v>0</v>
      </c>
      <c r="E356" s="337">
        <v>0</v>
      </c>
      <c r="F356" s="337">
        <v>0</v>
      </c>
      <c r="G356" s="337">
        <v>0</v>
      </c>
      <c r="H356" s="337">
        <v>0</v>
      </c>
      <c r="I356" s="337">
        <v>0</v>
      </c>
      <c r="J356" s="337">
        <v>0</v>
      </c>
      <c r="K356" s="337">
        <v>0</v>
      </c>
      <c r="L356" s="337">
        <v>0</v>
      </c>
    </row>
    <row r="357" ht="26.25" customHeight="1" spans="1:12">
      <c r="A357" s="335" t="s">
        <v>697</v>
      </c>
      <c r="B357" s="328" t="s">
        <v>698</v>
      </c>
      <c r="C357" s="336"/>
      <c r="D357" s="337">
        <v>0</v>
      </c>
      <c r="E357" s="337">
        <v>0</v>
      </c>
      <c r="F357" s="337">
        <v>0</v>
      </c>
      <c r="G357" s="337">
        <v>0</v>
      </c>
      <c r="H357" s="337">
        <v>0</v>
      </c>
      <c r="I357" s="337">
        <v>0</v>
      </c>
      <c r="J357" s="337">
        <v>0</v>
      </c>
      <c r="K357" s="337">
        <v>0</v>
      </c>
      <c r="L357" s="337">
        <v>0</v>
      </c>
    </row>
    <row r="358" ht="26.25" customHeight="1" spans="1:12">
      <c r="A358" s="335" t="s">
        <v>699</v>
      </c>
      <c r="B358" s="328" t="s">
        <v>700</v>
      </c>
      <c r="C358" s="336"/>
      <c r="D358" s="337">
        <v>0</v>
      </c>
      <c r="E358" s="337">
        <v>0</v>
      </c>
      <c r="F358" s="337">
        <v>0</v>
      </c>
      <c r="G358" s="337">
        <v>0</v>
      </c>
      <c r="H358" s="337">
        <v>0</v>
      </c>
      <c r="I358" s="337">
        <v>0</v>
      </c>
      <c r="J358" s="337">
        <v>0</v>
      </c>
      <c r="K358" s="337">
        <v>0</v>
      </c>
      <c r="L358" s="337">
        <v>0</v>
      </c>
    </row>
    <row r="359" ht="26.25" customHeight="1" spans="1:12">
      <c r="A359" s="335" t="s">
        <v>701</v>
      </c>
      <c r="B359" s="328" t="s">
        <v>702</v>
      </c>
      <c r="C359" s="336"/>
      <c r="D359" s="337">
        <v>0</v>
      </c>
      <c r="E359" s="337">
        <v>0</v>
      </c>
      <c r="F359" s="337">
        <v>0</v>
      </c>
      <c r="G359" s="337">
        <v>0</v>
      </c>
      <c r="H359" s="337">
        <v>0</v>
      </c>
      <c r="I359" s="337">
        <v>0</v>
      </c>
      <c r="J359" s="337">
        <v>0</v>
      </c>
      <c r="K359" s="337">
        <v>0</v>
      </c>
      <c r="L359" s="337">
        <v>0</v>
      </c>
    </row>
    <row r="360" ht="26.25" customHeight="1" spans="1:12">
      <c r="A360" s="338" t="s">
        <v>703</v>
      </c>
      <c r="B360" s="332" t="s">
        <v>704</v>
      </c>
      <c r="C360" s="339">
        <f>SUM(C361)</f>
        <v>0</v>
      </c>
      <c r="D360" s="340">
        <f>SUM(D361)</f>
        <v>0</v>
      </c>
      <c r="E360" s="340">
        <v>0</v>
      </c>
      <c r="F360" s="340">
        <v>0</v>
      </c>
      <c r="G360" s="340">
        <v>0</v>
      </c>
      <c r="H360" s="340">
        <v>0</v>
      </c>
      <c r="I360" s="340">
        <v>0</v>
      </c>
      <c r="J360" s="340">
        <v>0</v>
      </c>
      <c r="K360" s="340">
        <v>0</v>
      </c>
      <c r="L360" s="340">
        <v>0</v>
      </c>
    </row>
    <row r="361" ht="26.25" customHeight="1" spans="1:12">
      <c r="A361" s="335" t="s">
        <v>705</v>
      </c>
      <c r="B361" s="328" t="s">
        <v>706</v>
      </c>
      <c r="C361" s="336"/>
      <c r="D361" s="337">
        <v>0</v>
      </c>
      <c r="E361" s="337">
        <v>0</v>
      </c>
      <c r="F361" s="337">
        <v>0</v>
      </c>
      <c r="G361" s="337">
        <v>0</v>
      </c>
      <c r="H361" s="337">
        <v>0</v>
      </c>
      <c r="I361" s="337">
        <v>0</v>
      </c>
      <c r="J361" s="337">
        <v>0</v>
      </c>
      <c r="K361" s="337">
        <v>0</v>
      </c>
      <c r="L361" s="337">
        <v>0</v>
      </c>
    </row>
    <row r="362" ht="26.25" customHeight="1" spans="1:12">
      <c r="A362" s="338" t="s">
        <v>707</v>
      </c>
      <c r="B362" s="332" t="s">
        <v>708</v>
      </c>
      <c r="C362" s="339">
        <f>SUM(C363)</f>
        <v>0</v>
      </c>
      <c r="D362" s="340">
        <f>SUM(D363)</f>
        <v>0</v>
      </c>
      <c r="E362" s="340">
        <v>0</v>
      </c>
      <c r="F362" s="340">
        <v>0</v>
      </c>
      <c r="G362" s="340">
        <v>0</v>
      </c>
      <c r="H362" s="340">
        <v>0</v>
      </c>
      <c r="I362" s="340">
        <v>0</v>
      </c>
      <c r="J362" s="340">
        <v>0</v>
      </c>
      <c r="K362" s="340">
        <v>0</v>
      </c>
      <c r="L362" s="340">
        <v>0</v>
      </c>
    </row>
    <row r="363" ht="26.25" customHeight="1" spans="1:12">
      <c r="A363" s="335" t="s">
        <v>709</v>
      </c>
      <c r="B363" s="328" t="s">
        <v>194</v>
      </c>
      <c r="C363" s="336"/>
      <c r="D363" s="337">
        <v>0</v>
      </c>
      <c r="E363" s="337">
        <v>0</v>
      </c>
      <c r="F363" s="337">
        <v>0</v>
      </c>
      <c r="G363" s="337">
        <v>0</v>
      </c>
      <c r="H363" s="337">
        <v>0</v>
      </c>
      <c r="I363" s="337">
        <v>0</v>
      </c>
      <c r="J363" s="337">
        <v>0</v>
      </c>
      <c r="K363" s="337">
        <v>0</v>
      </c>
      <c r="L363" s="337">
        <v>0</v>
      </c>
    </row>
    <row r="364" customFormat="1" ht="26.25" customHeight="1" spans="1:12">
      <c r="A364" s="338" t="s">
        <v>710</v>
      </c>
      <c r="B364" s="332" t="s">
        <v>711</v>
      </c>
      <c r="C364" s="339">
        <f>SUM(C365:C366)</f>
        <v>0</v>
      </c>
      <c r="D364" s="340">
        <f>SUM(D365:D366)</f>
        <v>0</v>
      </c>
      <c r="E364" s="340">
        <v>0</v>
      </c>
      <c r="F364" s="340">
        <v>0</v>
      </c>
      <c r="G364" s="340">
        <v>0</v>
      </c>
      <c r="H364" s="340">
        <v>0</v>
      </c>
      <c r="I364" s="340">
        <v>0</v>
      </c>
      <c r="J364" s="340">
        <v>0</v>
      </c>
      <c r="K364" s="340">
        <v>0</v>
      </c>
      <c r="L364" s="340">
        <v>0</v>
      </c>
    </row>
    <row r="365" customFormat="1" ht="26.25" customHeight="1" spans="1:12">
      <c r="A365" s="335" t="s">
        <v>712</v>
      </c>
      <c r="B365" s="328" t="s">
        <v>713</v>
      </c>
      <c r="C365" s="336"/>
      <c r="D365" s="337">
        <v>0</v>
      </c>
      <c r="E365" s="337">
        <v>0</v>
      </c>
      <c r="F365" s="337">
        <v>0</v>
      </c>
      <c r="G365" s="337">
        <v>0</v>
      </c>
      <c r="H365" s="337">
        <v>0</v>
      </c>
      <c r="I365" s="337">
        <v>0</v>
      </c>
      <c r="J365" s="337">
        <v>0</v>
      </c>
      <c r="K365" s="337">
        <v>0</v>
      </c>
      <c r="L365" s="337">
        <v>0</v>
      </c>
    </row>
    <row r="366" customFormat="1" ht="26.25" customHeight="1" spans="1:12">
      <c r="A366" s="335">
        <v>2240699</v>
      </c>
      <c r="B366" s="328" t="s">
        <v>714</v>
      </c>
      <c r="C366" s="336"/>
      <c r="D366" s="337">
        <v>0</v>
      </c>
      <c r="E366" s="337">
        <v>0</v>
      </c>
      <c r="F366" s="337">
        <v>0</v>
      </c>
      <c r="G366" s="337">
        <v>0</v>
      </c>
      <c r="H366" s="337">
        <v>0</v>
      </c>
      <c r="I366" s="337">
        <v>0</v>
      </c>
      <c r="J366" s="337">
        <v>0</v>
      </c>
      <c r="K366" s="337">
        <v>0</v>
      </c>
      <c r="L366" s="337">
        <v>0</v>
      </c>
    </row>
    <row r="367" customFormat="1" ht="26.25" customHeight="1" spans="1:12">
      <c r="A367" s="338" t="s">
        <v>715</v>
      </c>
      <c r="B367" s="332" t="s">
        <v>716</v>
      </c>
      <c r="C367" s="339">
        <f>SUM(C368)</f>
        <v>0</v>
      </c>
      <c r="D367" s="340">
        <f>SUM(D368)</f>
        <v>0</v>
      </c>
      <c r="E367" s="340">
        <v>0</v>
      </c>
      <c r="F367" s="340">
        <v>0</v>
      </c>
      <c r="G367" s="340">
        <v>0</v>
      </c>
      <c r="H367" s="340">
        <v>0</v>
      </c>
      <c r="I367" s="340">
        <v>0</v>
      </c>
      <c r="J367" s="340">
        <v>0</v>
      </c>
      <c r="K367" s="340">
        <v>0</v>
      </c>
      <c r="L367" s="340">
        <v>0</v>
      </c>
    </row>
    <row r="368" customFormat="1" ht="26.25" customHeight="1" spans="1:12">
      <c r="A368" s="335" t="s">
        <v>717</v>
      </c>
      <c r="B368" s="328" t="s">
        <v>718</v>
      </c>
      <c r="C368" s="336"/>
      <c r="D368" s="337">
        <v>0</v>
      </c>
      <c r="E368" s="337">
        <v>0</v>
      </c>
      <c r="F368" s="337">
        <v>0</v>
      </c>
      <c r="G368" s="337">
        <v>0</v>
      </c>
      <c r="H368" s="337">
        <v>0</v>
      </c>
      <c r="I368" s="337">
        <v>0</v>
      </c>
      <c r="J368" s="337">
        <v>0</v>
      </c>
      <c r="K368" s="337">
        <v>0</v>
      </c>
      <c r="L368" s="337">
        <v>0</v>
      </c>
    </row>
    <row r="369" ht="26.25" customHeight="1" spans="1:12">
      <c r="A369" s="327" t="s">
        <v>719</v>
      </c>
      <c r="B369" s="328" t="s">
        <v>720</v>
      </c>
      <c r="C369" s="336"/>
      <c r="D369" s="337">
        <v>700</v>
      </c>
      <c r="E369" s="337">
        <v>-100.5</v>
      </c>
      <c r="F369" s="337">
        <v>0</v>
      </c>
      <c r="G369" s="337">
        <v>0</v>
      </c>
      <c r="H369" s="337">
        <v>-100.5</v>
      </c>
      <c r="I369" s="337">
        <v>0</v>
      </c>
      <c r="J369" s="337">
        <v>0</v>
      </c>
      <c r="K369" s="337">
        <v>0</v>
      </c>
      <c r="L369" s="337">
        <v>599.5</v>
      </c>
    </row>
    <row r="370" ht="26.25" customHeight="1" spans="1:12">
      <c r="A370" s="327" t="s">
        <v>721</v>
      </c>
      <c r="B370" s="328" t="s">
        <v>722</v>
      </c>
      <c r="C370" s="329">
        <v>6660</v>
      </c>
      <c r="D370" s="330">
        <f>D371+D373</f>
        <v>8552.32</v>
      </c>
      <c r="E370" s="330">
        <v>-8326.32</v>
      </c>
      <c r="F370" s="330">
        <v>3</v>
      </c>
      <c r="G370" s="330">
        <v>0</v>
      </c>
      <c r="H370" s="330">
        <v>0</v>
      </c>
      <c r="I370" s="330">
        <v>2</v>
      </c>
      <c r="J370" s="330">
        <v>-8331.32</v>
      </c>
      <c r="K370" s="330">
        <v>0</v>
      </c>
      <c r="L370" s="330">
        <v>226</v>
      </c>
    </row>
    <row r="371" ht="26.25" customHeight="1" spans="1:12">
      <c r="A371" s="338" t="s">
        <v>723</v>
      </c>
      <c r="B371" s="332" t="s">
        <v>724</v>
      </c>
      <c r="C371" s="333">
        <f>SUM(C372)</f>
        <v>0</v>
      </c>
      <c r="D371" s="334">
        <f>SUM(D372)</f>
        <v>1000</v>
      </c>
      <c r="E371" s="334">
        <v>-1000</v>
      </c>
      <c r="F371" s="334">
        <v>0</v>
      </c>
      <c r="G371" s="334">
        <v>0</v>
      </c>
      <c r="H371" s="334">
        <v>0</v>
      </c>
      <c r="I371" s="334">
        <v>0</v>
      </c>
      <c r="J371" s="334">
        <v>-1000</v>
      </c>
      <c r="K371" s="334">
        <v>0</v>
      </c>
      <c r="L371" s="334">
        <v>0</v>
      </c>
    </row>
    <row r="372" ht="26.25" customHeight="1" spans="1:12">
      <c r="A372" s="335">
        <v>2290201</v>
      </c>
      <c r="B372" s="328" t="s">
        <v>725</v>
      </c>
      <c r="C372" s="336"/>
      <c r="D372" s="337">
        <v>1000</v>
      </c>
      <c r="E372" s="337">
        <v>-1000</v>
      </c>
      <c r="F372" s="337">
        <v>0</v>
      </c>
      <c r="G372" s="337">
        <v>0</v>
      </c>
      <c r="H372" s="337">
        <v>0</v>
      </c>
      <c r="I372" s="337">
        <v>0</v>
      </c>
      <c r="J372" s="337">
        <v>-1000</v>
      </c>
      <c r="K372" s="337">
        <v>0</v>
      </c>
      <c r="L372" s="337">
        <v>0</v>
      </c>
    </row>
    <row r="373" ht="26.25" customHeight="1" spans="1:12">
      <c r="A373" s="338" t="s">
        <v>726</v>
      </c>
      <c r="B373" s="332" t="s">
        <v>727</v>
      </c>
      <c r="C373" s="333">
        <f>SUM(C374)</f>
        <v>0</v>
      </c>
      <c r="D373" s="334">
        <f>SUM(D374)</f>
        <v>7552.32</v>
      </c>
      <c r="E373" s="334">
        <v>-7326.32</v>
      </c>
      <c r="F373" s="334">
        <v>3</v>
      </c>
      <c r="G373" s="334">
        <v>0</v>
      </c>
      <c r="H373" s="334">
        <v>0</v>
      </c>
      <c r="I373" s="334">
        <v>2</v>
      </c>
      <c r="J373" s="334">
        <v>-7331.32</v>
      </c>
      <c r="K373" s="334">
        <v>0</v>
      </c>
      <c r="L373" s="334">
        <v>226</v>
      </c>
    </row>
    <row r="374" ht="26.25" customHeight="1" spans="1:12">
      <c r="A374" s="335" t="s">
        <v>728</v>
      </c>
      <c r="B374" s="328" t="s">
        <v>729</v>
      </c>
      <c r="C374" s="336"/>
      <c r="D374" s="337">
        <v>7552.32</v>
      </c>
      <c r="E374" s="337">
        <v>-7326.32</v>
      </c>
      <c r="F374" s="337">
        <v>3</v>
      </c>
      <c r="G374" s="337">
        <v>0</v>
      </c>
      <c r="H374" s="337">
        <v>0</v>
      </c>
      <c r="I374" s="337">
        <v>2</v>
      </c>
      <c r="J374" s="337">
        <v>-7331.32</v>
      </c>
      <c r="K374" s="337">
        <v>0</v>
      </c>
      <c r="L374" s="337">
        <v>226</v>
      </c>
    </row>
    <row r="375" ht="26.25" customHeight="1" spans="1:12">
      <c r="A375" s="327" t="s">
        <v>730</v>
      </c>
      <c r="B375" s="328" t="s">
        <v>731</v>
      </c>
      <c r="C375" s="329">
        <v>312</v>
      </c>
      <c r="D375" s="330">
        <f>D376</f>
        <v>520</v>
      </c>
      <c r="E375" s="330">
        <v>-42.4841</v>
      </c>
      <c r="F375" s="330">
        <v>0</v>
      </c>
      <c r="G375" s="330">
        <v>0</v>
      </c>
      <c r="H375" s="330">
        <v>-2.4841</v>
      </c>
      <c r="I375" s="330">
        <v>0</v>
      </c>
      <c r="J375" s="330">
        <v>-40</v>
      </c>
      <c r="K375" s="330">
        <v>0</v>
      </c>
      <c r="L375" s="330">
        <v>477.5159</v>
      </c>
    </row>
    <row r="376" ht="26.25" customHeight="1" spans="1:12">
      <c r="A376" s="338" t="s">
        <v>732</v>
      </c>
      <c r="B376" s="332" t="s">
        <v>733</v>
      </c>
      <c r="C376" s="333">
        <f>SUM(C377:C377)</f>
        <v>0</v>
      </c>
      <c r="D376" s="334">
        <f>SUM(D377:D377)</f>
        <v>520</v>
      </c>
      <c r="E376" s="334">
        <v>-42.4841</v>
      </c>
      <c r="F376" s="334">
        <v>0</v>
      </c>
      <c r="G376" s="334">
        <v>0</v>
      </c>
      <c r="H376" s="334">
        <v>-2.4841</v>
      </c>
      <c r="I376" s="334">
        <v>0</v>
      </c>
      <c r="J376" s="334">
        <v>-40</v>
      </c>
      <c r="K376" s="334">
        <v>0</v>
      </c>
      <c r="L376" s="334">
        <v>477.5159</v>
      </c>
    </row>
    <row r="377" ht="26.25" customHeight="1" spans="1:12">
      <c r="A377" s="335" t="s">
        <v>734</v>
      </c>
      <c r="B377" s="328" t="s">
        <v>735</v>
      </c>
      <c r="C377" s="336"/>
      <c r="D377" s="337">
        <v>520</v>
      </c>
      <c r="E377" s="337">
        <v>-42.4841</v>
      </c>
      <c r="F377" s="337">
        <v>0</v>
      </c>
      <c r="G377" s="337">
        <v>0</v>
      </c>
      <c r="H377" s="337">
        <v>-2.4841</v>
      </c>
      <c r="I377" s="337">
        <v>0</v>
      </c>
      <c r="J377" s="337">
        <v>-40</v>
      </c>
      <c r="K377" s="337">
        <v>0</v>
      </c>
      <c r="L377" s="337">
        <v>477.5159</v>
      </c>
    </row>
    <row r="378" ht="26.25" customHeight="1" spans="1:12">
      <c r="A378" s="335" t="s">
        <v>736</v>
      </c>
      <c r="B378" s="328" t="s">
        <v>737</v>
      </c>
      <c r="C378" s="329">
        <v>6</v>
      </c>
      <c r="D378" s="330">
        <f>SUM(D379:D379)</f>
        <v>0</v>
      </c>
      <c r="E378" s="330">
        <v>2.4841</v>
      </c>
      <c r="F378" s="330">
        <v>0</v>
      </c>
      <c r="G378" s="330">
        <v>0</v>
      </c>
      <c r="H378" s="330">
        <v>2.4841</v>
      </c>
      <c r="I378" s="330">
        <v>0</v>
      </c>
      <c r="J378" s="330">
        <v>0</v>
      </c>
      <c r="K378" s="330">
        <v>0</v>
      </c>
      <c r="L378" s="330">
        <v>2.4841</v>
      </c>
    </row>
    <row r="379" ht="26.25" customHeight="1" spans="1:12">
      <c r="A379" s="338" t="s">
        <v>738</v>
      </c>
      <c r="B379" s="332" t="s">
        <v>739</v>
      </c>
      <c r="C379" s="339"/>
      <c r="D379" s="340">
        <v>0</v>
      </c>
      <c r="E379" s="340">
        <v>2.4841</v>
      </c>
      <c r="F379" s="340">
        <v>0</v>
      </c>
      <c r="G379" s="340">
        <v>0</v>
      </c>
      <c r="H379" s="340">
        <v>2.4841</v>
      </c>
      <c r="I379" s="340">
        <v>0</v>
      </c>
      <c r="J379" s="340">
        <v>0</v>
      </c>
      <c r="K379" s="340">
        <v>0</v>
      </c>
      <c r="L379" s="340">
        <v>2.4841</v>
      </c>
    </row>
    <row r="380" ht="26.25" customHeight="1" spans="1:12">
      <c r="A380" s="346"/>
      <c r="B380" s="347" t="s">
        <v>1076</v>
      </c>
      <c r="C380" s="279"/>
      <c r="D380" s="348"/>
      <c r="E380" s="348"/>
      <c r="F380" s="348"/>
      <c r="G380" s="348"/>
      <c r="H380" s="348"/>
      <c r="I380" s="348"/>
      <c r="J380" s="349"/>
      <c r="K380" s="349"/>
      <c r="L380" s="348"/>
    </row>
    <row r="381" ht="26.25" customHeight="1" spans="1:12">
      <c r="A381" s="346"/>
      <c r="B381" s="347" t="s">
        <v>901</v>
      </c>
      <c r="C381" s="279">
        <v>25550</v>
      </c>
      <c r="D381" s="348"/>
      <c r="E381" s="348"/>
      <c r="F381" s="348"/>
      <c r="G381" s="348"/>
      <c r="H381" s="348"/>
      <c r="I381" s="348"/>
      <c r="J381" s="349"/>
      <c r="K381" s="349"/>
      <c r="L381" s="348">
        <v>18097.140931</v>
      </c>
    </row>
    <row r="382" ht="26.25" customHeight="1" spans="1:12">
      <c r="A382" s="346"/>
      <c r="B382" s="347" t="s">
        <v>903</v>
      </c>
      <c r="C382" s="279">
        <v>4248</v>
      </c>
      <c r="D382" s="348"/>
      <c r="E382" s="348"/>
      <c r="F382" s="348"/>
      <c r="G382" s="348"/>
      <c r="H382" s="348"/>
      <c r="I382" s="348"/>
      <c r="J382" s="349"/>
      <c r="K382" s="349"/>
      <c r="L382" s="348">
        <v>3099.35</v>
      </c>
    </row>
    <row r="383" ht="26.25" customHeight="1" spans="1:12">
      <c r="A383" s="346"/>
      <c r="B383" s="347" t="s">
        <v>905</v>
      </c>
      <c r="C383" s="279">
        <v>4957</v>
      </c>
      <c r="D383" s="348"/>
      <c r="E383" s="348"/>
      <c r="F383" s="348"/>
      <c r="G383" s="348"/>
      <c r="H383" s="348"/>
      <c r="I383" s="348"/>
      <c r="J383" s="349"/>
      <c r="K383" s="349"/>
      <c r="L383" s="348">
        <v>3515</v>
      </c>
    </row>
  </sheetData>
  <autoFilter ref="A4:L383">
    <extLst/>
  </autoFilter>
  <mergeCells count="7">
    <mergeCell ref="A1:L1"/>
    <mergeCell ref="A3:B3"/>
    <mergeCell ref="E3:K3"/>
    <mergeCell ref="A5:B5"/>
    <mergeCell ref="C3:C4"/>
    <mergeCell ref="D3:D4"/>
    <mergeCell ref="L3:L4"/>
  </mergeCells>
  <printOptions horizontalCentered="1"/>
  <pageMargins left="0.393055555555556" right="0.393055555555556" top="0.590277777777778" bottom="0.393055555555556" header="0.393055555555556" footer="0.196527777777778"/>
  <pageSetup paperSize="9" firstPageNumber="41" fitToHeight="0" orientation="landscape" useFirstPageNumber="1" horizontalDpi="600"/>
  <headerFooter>
    <oddHeader>&amp;L&amp;"黑体"&amp;12&amp;B表七：</oddHeader>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0"/>
  <sheetViews>
    <sheetView showZeros="0" workbookViewId="0">
      <selection activeCell="L14" sqref="L14"/>
    </sheetView>
  </sheetViews>
  <sheetFormatPr defaultColWidth="9" defaultRowHeight="13.5" outlineLevelCol="7"/>
  <cols>
    <col min="1" max="1" width="27.625" customWidth="1"/>
    <col min="2" max="4" width="9.625" customWidth="1"/>
    <col min="5" max="5" width="47.625" customWidth="1"/>
    <col min="6" max="8" width="9.625" customWidth="1"/>
  </cols>
  <sheetData>
    <row r="1" s="258" customFormat="1" ht="32.1" customHeight="1" spans="1:8">
      <c r="A1" s="260" t="s">
        <v>1078</v>
      </c>
      <c r="B1" s="260"/>
      <c r="C1" s="260"/>
      <c r="D1" s="260"/>
      <c r="E1" s="261"/>
      <c r="F1" s="260"/>
      <c r="G1" s="260"/>
      <c r="H1" s="260"/>
    </row>
    <row r="2" s="258" customFormat="1" ht="18" customHeight="1" spans="1:8">
      <c r="A2" s="262"/>
      <c r="B2" s="262"/>
      <c r="E2" s="259"/>
      <c r="G2" s="263"/>
      <c r="H2" s="263" t="s">
        <v>1</v>
      </c>
    </row>
    <row r="3" s="258" customFormat="1" ht="18" customHeight="1" spans="1:8">
      <c r="A3" s="264" t="s">
        <v>1079</v>
      </c>
      <c r="B3" s="264"/>
      <c r="C3" s="264"/>
      <c r="D3" s="264"/>
      <c r="E3" s="265" t="s">
        <v>1080</v>
      </c>
      <c r="F3" s="264"/>
      <c r="G3" s="264"/>
      <c r="H3" s="264"/>
    </row>
    <row r="4" s="259" customFormat="1" ht="33" customHeight="1" spans="1:8">
      <c r="A4" s="266" t="s">
        <v>1081</v>
      </c>
      <c r="B4" s="267" t="s">
        <v>1082</v>
      </c>
      <c r="C4" s="267" t="s">
        <v>1068</v>
      </c>
      <c r="D4" s="268" t="s">
        <v>1083</v>
      </c>
      <c r="E4" s="266" t="s">
        <v>1081</v>
      </c>
      <c r="F4" s="267" t="s">
        <v>1082</v>
      </c>
      <c r="G4" s="267" t="s">
        <v>1068</v>
      </c>
      <c r="H4" s="268" t="s">
        <v>1083</v>
      </c>
    </row>
    <row r="5" s="258" customFormat="1" ht="18" customHeight="1" spans="1:8">
      <c r="A5" s="269" t="s">
        <v>1084</v>
      </c>
      <c r="B5" s="270"/>
      <c r="C5" s="271"/>
      <c r="D5" s="271"/>
      <c r="E5" s="272" t="s">
        <v>1085</v>
      </c>
      <c r="F5" s="273">
        <f t="shared" ref="F5:H5" si="0">F6+F19+F23+F24+F28</f>
        <v>359454</v>
      </c>
      <c r="G5" s="273">
        <f t="shared" si="0"/>
        <v>193857</v>
      </c>
      <c r="H5" s="273">
        <f t="shared" si="0"/>
        <v>235424</v>
      </c>
    </row>
    <row r="6" s="258" customFormat="1" ht="18" customHeight="1" spans="1:8">
      <c r="A6" s="269" t="s">
        <v>1086</v>
      </c>
      <c r="B6" s="270"/>
      <c r="C6" s="271"/>
      <c r="D6" s="271"/>
      <c r="E6" s="272" t="s">
        <v>1087</v>
      </c>
      <c r="F6" s="273">
        <f t="shared" ref="F6:H6" si="1">SUM(F7:F18)</f>
        <v>255178</v>
      </c>
      <c r="G6" s="273">
        <f t="shared" si="1"/>
        <v>180038</v>
      </c>
      <c r="H6" s="273">
        <f t="shared" si="1"/>
        <v>228008</v>
      </c>
    </row>
    <row r="7" s="258" customFormat="1" ht="18" customHeight="1" spans="1:8">
      <c r="A7" s="269" t="s">
        <v>1088</v>
      </c>
      <c r="B7" s="270"/>
      <c r="C7" s="271"/>
      <c r="D7" s="271"/>
      <c r="E7" s="274" t="s">
        <v>1089</v>
      </c>
      <c r="F7" s="273">
        <v>27677</v>
      </c>
      <c r="G7" s="275">
        <v>44149</v>
      </c>
      <c r="H7" s="273">
        <v>18115</v>
      </c>
    </row>
    <row r="8" s="258" customFormat="1" ht="18" customHeight="1" spans="1:8">
      <c r="A8" s="269" t="s">
        <v>1090</v>
      </c>
      <c r="B8" s="270"/>
      <c r="C8" s="271"/>
      <c r="D8" s="271"/>
      <c r="E8" s="274" t="s">
        <v>1091</v>
      </c>
      <c r="F8" s="273">
        <v>8253</v>
      </c>
      <c r="G8" s="275">
        <v>0</v>
      </c>
      <c r="H8" s="273">
        <v>32788</v>
      </c>
    </row>
    <row r="9" s="258" customFormat="1" ht="18" customHeight="1" spans="1:8">
      <c r="A9" s="269" t="s">
        <v>1092</v>
      </c>
      <c r="B9" s="270"/>
      <c r="C9" s="271"/>
      <c r="D9" s="271"/>
      <c r="E9" s="274" t="s">
        <v>1093</v>
      </c>
      <c r="F9" s="273">
        <v>93278</v>
      </c>
      <c r="G9" s="275">
        <v>69563</v>
      </c>
      <c r="H9" s="273">
        <f>[2]支出功能分类表!G13</f>
        <v>78590</v>
      </c>
    </row>
    <row r="10" s="258" customFormat="1" ht="18" customHeight="1" spans="1:8">
      <c r="A10" s="269" t="s">
        <v>1094</v>
      </c>
      <c r="B10" s="270"/>
      <c r="C10" s="271">
        <v>0</v>
      </c>
      <c r="D10" s="271"/>
      <c r="E10" s="274" t="s">
        <v>1095</v>
      </c>
      <c r="F10" s="273"/>
      <c r="G10" s="275"/>
      <c r="H10" s="276"/>
    </row>
    <row r="11" s="258" customFormat="1" ht="18" customHeight="1" spans="1:8">
      <c r="A11" s="277" t="s">
        <v>1096</v>
      </c>
      <c r="B11" s="278"/>
      <c r="C11" s="271"/>
      <c r="D11" s="271"/>
      <c r="E11" s="274" t="s">
        <v>1097</v>
      </c>
      <c r="F11" s="273">
        <v>4245</v>
      </c>
      <c r="G11" s="275">
        <v>7410</v>
      </c>
      <c r="H11" s="273">
        <v>4710</v>
      </c>
    </row>
    <row r="12" s="258" customFormat="1" ht="18" customHeight="1" spans="1:8">
      <c r="A12" s="277" t="s">
        <v>1098</v>
      </c>
      <c r="B12" s="278"/>
      <c r="C12" s="271"/>
      <c r="D12" s="271"/>
      <c r="E12" s="274" t="s">
        <v>1099</v>
      </c>
      <c r="F12" s="273">
        <v>978</v>
      </c>
      <c r="G12" s="275">
        <v>2000</v>
      </c>
      <c r="H12" s="273">
        <v>986</v>
      </c>
    </row>
    <row r="13" s="258" customFormat="1" ht="18" customHeight="1" spans="1:8">
      <c r="A13" s="277" t="s">
        <v>1100</v>
      </c>
      <c r="B13" s="278"/>
      <c r="C13" s="271"/>
      <c r="D13" s="271"/>
      <c r="E13" s="274" t="s">
        <v>1101</v>
      </c>
      <c r="F13" s="273">
        <v>813</v>
      </c>
      <c r="G13" s="275">
        <v>816</v>
      </c>
      <c r="H13" s="276">
        <v>857</v>
      </c>
    </row>
    <row r="14" s="258" customFormat="1" ht="18" customHeight="1" spans="1:8">
      <c r="A14" s="277" t="s">
        <v>1102</v>
      </c>
      <c r="B14" s="278"/>
      <c r="C14" s="271"/>
      <c r="D14" s="271"/>
      <c r="E14" s="274" t="s">
        <v>1103</v>
      </c>
      <c r="F14" s="273"/>
      <c r="G14" s="275"/>
      <c r="H14" s="276"/>
    </row>
    <row r="15" s="258" customFormat="1" ht="18" customHeight="1" spans="1:8">
      <c r="A15" s="277" t="s">
        <v>1104</v>
      </c>
      <c r="B15" s="278"/>
      <c r="C15" s="271"/>
      <c r="D15" s="271"/>
      <c r="E15" s="274" t="s">
        <v>1105</v>
      </c>
      <c r="F15" s="273">
        <v>119934</v>
      </c>
      <c r="G15" s="273">
        <v>49700</v>
      </c>
      <c r="H15" s="273">
        <f>[2]支出功能分类表!G17</f>
        <v>85762</v>
      </c>
    </row>
    <row r="16" s="258" customFormat="1" ht="18" customHeight="1" spans="1:8">
      <c r="A16" s="269" t="s">
        <v>1106</v>
      </c>
      <c r="B16" s="270"/>
      <c r="C16" s="271"/>
      <c r="D16" s="271"/>
      <c r="E16" s="274" t="s">
        <v>1107</v>
      </c>
      <c r="F16" s="279"/>
      <c r="G16" s="273">
        <v>5000</v>
      </c>
      <c r="H16" s="276">
        <v>5400</v>
      </c>
    </row>
    <row r="17" s="258" customFormat="1" ht="18" customHeight="1" spans="1:8">
      <c r="A17" s="269" t="s">
        <v>1108</v>
      </c>
      <c r="B17" s="270">
        <v>29654</v>
      </c>
      <c r="C17" s="280">
        <v>24200</v>
      </c>
      <c r="D17" s="280">
        <v>7216</v>
      </c>
      <c r="E17" s="274" t="s">
        <v>1109</v>
      </c>
      <c r="F17" s="279"/>
      <c r="G17" s="273">
        <v>600</v>
      </c>
      <c r="H17" s="276">
        <v>600</v>
      </c>
    </row>
    <row r="18" s="258" customFormat="1" ht="18" customHeight="1" spans="1:8">
      <c r="A18" s="269" t="s">
        <v>1110</v>
      </c>
      <c r="B18" s="270"/>
      <c r="C18" s="280"/>
      <c r="D18" s="280">
        <v>0</v>
      </c>
      <c r="E18" s="274" t="s">
        <v>1111</v>
      </c>
      <c r="F18" s="279"/>
      <c r="G18" s="273">
        <v>800</v>
      </c>
      <c r="H18" s="276">
        <v>200</v>
      </c>
    </row>
    <row r="19" s="258" customFormat="1" ht="18" customHeight="1" spans="1:8">
      <c r="A19" s="269" t="s">
        <v>1112</v>
      </c>
      <c r="B19" s="281">
        <f>SUM(B20:B24)</f>
        <v>278617</v>
      </c>
      <c r="C19" s="281">
        <f>SUM(C20:C24)</f>
        <v>230800</v>
      </c>
      <c r="D19" s="281">
        <f>SUM(D20:D24)</f>
        <v>251084</v>
      </c>
      <c r="E19" s="272" t="s">
        <v>1113</v>
      </c>
      <c r="F19" s="273">
        <f t="shared" ref="F19:H19" si="2">SUM(F20:F22)</f>
        <v>29654</v>
      </c>
      <c r="G19" s="273">
        <f t="shared" si="2"/>
        <v>13619</v>
      </c>
      <c r="H19" s="273">
        <f t="shared" si="2"/>
        <v>7216</v>
      </c>
    </row>
    <row r="20" s="258" customFormat="1" ht="18" customHeight="1" spans="1:8">
      <c r="A20" s="277" t="s">
        <v>1114</v>
      </c>
      <c r="B20" s="280">
        <v>266890</v>
      </c>
      <c r="C20" s="280">
        <v>217800</v>
      </c>
      <c r="D20" s="280">
        <v>251784</v>
      </c>
      <c r="E20" s="274" t="s">
        <v>1115</v>
      </c>
      <c r="F20" s="273">
        <v>6395</v>
      </c>
      <c r="G20" s="275">
        <v>13619</v>
      </c>
      <c r="H20" s="273">
        <v>7216</v>
      </c>
    </row>
    <row r="21" s="258" customFormat="1" ht="18" customHeight="1" spans="1:8">
      <c r="A21" s="277" t="s">
        <v>1116</v>
      </c>
      <c r="B21" s="278"/>
      <c r="C21" s="280"/>
      <c r="D21" s="280"/>
      <c r="E21" s="274" t="s">
        <v>1117</v>
      </c>
      <c r="F21" s="273">
        <v>23259</v>
      </c>
      <c r="G21" s="275">
        <v>0</v>
      </c>
      <c r="H21" s="273"/>
    </row>
    <row r="22" s="258" customFormat="1" ht="18" customHeight="1" spans="1:8">
      <c r="A22" s="277" t="s">
        <v>1118</v>
      </c>
      <c r="B22" s="280">
        <v>9444</v>
      </c>
      <c r="C22" s="280">
        <v>13000</v>
      </c>
      <c r="D22" s="280">
        <v>500</v>
      </c>
      <c r="E22" s="274" t="s">
        <v>1119</v>
      </c>
      <c r="F22" s="279"/>
      <c r="G22" s="275"/>
      <c r="H22" s="276"/>
    </row>
    <row r="23" s="258" customFormat="1" ht="18" customHeight="1" spans="1:8">
      <c r="A23" s="282" t="s">
        <v>1120</v>
      </c>
      <c r="B23" s="280">
        <v>-312</v>
      </c>
      <c r="C23" s="280"/>
      <c r="D23" s="280">
        <v>-1200</v>
      </c>
      <c r="E23" s="272" t="s">
        <v>1121</v>
      </c>
      <c r="F23" s="283"/>
      <c r="G23" s="275"/>
      <c r="H23" s="276">
        <v>0</v>
      </c>
    </row>
    <row r="24" s="258" customFormat="1" ht="18" customHeight="1" spans="1:8">
      <c r="A24" s="277" t="s">
        <v>1122</v>
      </c>
      <c r="B24" s="278">
        <v>2595</v>
      </c>
      <c r="C24" s="271"/>
      <c r="D24" s="271"/>
      <c r="E24" s="272" t="s">
        <v>1123</v>
      </c>
      <c r="F24" s="283">
        <f t="shared" ref="F24:H24" si="3">SUM(F25:F27)</f>
        <v>222</v>
      </c>
      <c r="G24" s="283">
        <f t="shared" si="3"/>
        <v>200</v>
      </c>
      <c r="H24" s="283">
        <f t="shared" si="3"/>
        <v>200</v>
      </c>
    </row>
    <row r="25" s="258" customFormat="1" ht="18" customHeight="1" spans="1:8">
      <c r="A25" s="269" t="s">
        <v>1124</v>
      </c>
      <c r="B25" s="270">
        <v>5469</v>
      </c>
      <c r="C25" s="271">
        <v>5000</v>
      </c>
      <c r="D25" s="271">
        <v>1700</v>
      </c>
      <c r="E25" s="274" t="s">
        <v>1125</v>
      </c>
      <c r="F25" s="279"/>
      <c r="G25" s="273"/>
      <c r="H25" s="276"/>
    </row>
    <row r="26" s="258" customFormat="1" ht="18" customHeight="1" spans="1:8">
      <c r="A26" s="269" t="s">
        <v>1126</v>
      </c>
      <c r="B26" s="270"/>
      <c r="C26" s="284"/>
      <c r="D26" s="284"/>
      <c r="E26" s="274" t="s">
        <v>1127</v>
      </c>
      <c r="F26" s="279"/>
      <c r="G26" s="273"/>
      <c r="H26" s="276"/>
    </row>
    <row r="27" s="258" customFormat="1" ht="18" customHeight="1" spans="1:8">
      <c r="A27" s="269" t="s">
        <v>1128</v>
      </c>
      <c r="B27" s="270"/>
      <c r="C27" s="271"/>
      <c r="D27" s="271"/>
      <c r="E27" s="274" t="s">
        <v>1129</v>
      </c>
      <c r="F27" s="283">
        <v>222</v>
      </c>
      <c r="G27" s="273">
        <v>200</v>
      </c>
      <c r="H27" s="273">
        <v>200</v>
      </c>
    </row>
    <row r="28" s="258" customFormat="1" ht="18" customHeight="1" spans="1:8">
      <c r="A28" s="269"/>
      <c r="B28" s="270"/>
      <c r="C28" s="284"/>
      <c r="D28" s="284"/>
      <c r="E28" s="285" t="s">
        <v>1130</v>
      </c>
      <c r="F28" s="286">
        <f t="shared" ref="F28:H28" si="4">F29</f>
        <v>74400</v>
      </c>
      <c r="G28" s="286">
        <f t="shared" si="4"/>
        <v>0</v>
      </c>
      <c r="H28" s="286">
        <f t="shared" si="4"/>
        <v>0</v>
      </c>
    </row>
    <row r="29" s="258" customFormat="1" ht="18" customHeight="1" spans="1:8">
      <c r="A29" s="269"/>
      <c r="B29" s="270"/>
      <c r="C29" s="271"/>
      <c r="D29" s="271"/>
      <c r="E29" s="274" t="s">
        <v>1131</v>
      </c>
      <c r="F29" s="286">
        <v>74400</v>
      </c>
      <c r="G29" s="286"/>
      <c r="H29" s="286"/>
    </row>
    <row r="30" s="258" customFormat="1" ht="18" customHeight="1" spans="1:8">
      <c r="A30" s="287"/>
      <c r="B30" s="288"/>
      <c r="C30" s="289"/>
      <c r="D30" s="289"/>
      <c r="E30" s="285" t="s">
        <v>1132</v>
      </c>
      <c r="F30" s="286">
        <f>F31+F32</f>
        <v>56821</v>
      </c>
      <c r="G30" s="286"/>
      <c r="H30" s="286">
        <f>H31+H32</f>
        <v>49484</v>
      </c>
    </row>
    <row r="31" s="258" customFormat="1" ht="18" customHeight="1" spans="1:8">
      <c r="A31" s="287"/>
      <c r="B31" s="288"/>
      <c r="C31" s="289"/>
      <c r="D31" s="289"/>
      <c r="E31" s="285" t="s">
        <v>1133</v>
      </c>
      <c r="F31" s="286">
        <v>56600</v>
      </c>
      <c r="G31" s="286"/>
      <c r="H31" s="276">
        <v>48700</v>
      </c>
    </row>
    <row r="32" s="258" customFormat="1" ht="18" customHeight="1" spans="1:8">
      <c r="A32" s="287"/>
      <c r="B32" s="288"/>
      <c r="C32" s="289"/>
      <c r="D32" s="289"/>
      <c r="E32" s="285" t="s">
        <v>1134</v>
      </c>
      <c r="F32" s="286">
        <f t="shared" ref="F32:H32" si="5">SUM(F33:F36)</f>
        <v>221</v>
      </c>
      <c r="G32" s="286">
        <f t="shared" si="5"/>
        <v>0</v>
      </c>
      <c r="H32" s="286">
        <f t="shared" si="5"/>
        <v>784</v>
      </c>
    </row>
    <row r="33" s="258" customFormat="1" ht="18" customHeight="1" spans="1:8">
      <c r="A33" s="287"/>
      <c r="B33" s="288"/>
      <c r="C33" s="289"/>
      <c r="D33" s="289"/>
      <c r="E33" s="274" t="s">
        <v>1135</v>
      </c>
      <c r="F33" s="286">
        <v>178</v>
      </c>
      <c r="G33" s="286"/>
      <c r="H33" s="286">
        <v>358</v>
      </c>
    </row>
    <row r="34" s="258" customFormat="1" ht="18" customHeight="1" spans="1:8">
      <c r="A34" s="287"/>
      <c r="B34" s="288"/>
      <c r="C34" s="289"/>
      <c r="D34" s="289"/>
      <c r="E34" s="274" t="s">
        <v>1136</v>
      </c>
      <c r="F34" s="290"/>
      <c r="G34" s="290"/>
      <c r="H34" s="286">
        <v>303</v>
      </c>
    </row>
    <row r="35" s="258" customFormat="1" ht="18" customHeight="1" spans="1:8">
      <c r="A35" s="287"/>
      <c r="B35" s="288"/>
      <c r="C35" s="289"/>
      <c r="D35" s="289"/>
      <c r="E35" s="274" t="s">
        <v>1137</v>
      </c>
      <c r="F35" s="286">
        <v>40</v>
      </c>
      <c r="G35" s="286"/>
      <c r="H35" s="286">
        <v>92</v>
      </c>
    </row>
    <row r="36" s="258" customFormat="1" ht="18" customHeight="1" spans="1:8">
      <c r="A36" s="287"/>
      <c r="B36" s="288"/>
      <c r="C36" s="289"/>
      <c r="D36" s="289"/>
      <c r="E36" s="274" t="s">
        <v>1138</v>
      </c>
      <c r="F36" s="286">
        <v>3</v>
      </c>
      <c r="G36" s="286"/>
      <c r="H36" s="286">
        <v>31</v>
      </c>
    </row>
    <row r="37" s="258" customFormat="1" ht="18" customHeight="1" spans="1:8">
      <c r="A37" s="287"/>
      <c r="B37" s="288"/>
      <c r="C37" s="289"/>
      <c r="D37" s="289"/>
      <c r="E37" s="272" t="s">
        <v>1139</v>
      </c>
      <c r="F37" s="286">
        <f t="shared" ref="F37:H37" si="6">F38</f>
        <v>7709</v>
      </c>
      <c r="G37" s="286">
        <f t="shared" si="6"/>
        <v>8500</v>
      </c>
      <c r="H37" s="286">
        <f t="shared" si="6"/>
        <v>10583</v>
      </c>
    </row>
    <row r="38" s="258" customFormat="1" ht="18" customHeight="1" spans="1:8">
      <c r="A38" s="287"/>
      <c r="B38" s="288"/>
      <c r="C38" s="289"/>
      <c r="D38" s="289"/>
      <c r="E38" s="291" t="s">
        <v>1140</v>
      </c>
      <c r="F38" s="283">
        <v>7709</v>
      </c>
      <c r="G38" s="286">
        <v>8500</v>
      </c>
      <c r="H38" s="286">
        <v>10583</v>
      </c>
    </row>
    <row r="39" s="258" customFormat="1" ht="18" customHeight="1" spans="1:8">
      <c r="A39" s="287"/>
      <c r="B39" s="288"/>
      <c r="C39" s="289"/>
      <c r="D39" s="289"/>
      <c r="E39" s="292" t="s">
        <v>1141</v>
      </c>
      <c r="F39" s="286">
        <f t="shared" ref="F39:H39" si="7">F40</f>
        <v>167</v>
      </c>
      <c r="G39" s="286">
        <f t="shared" si="7"/>
        <v>0</v>
      </c>
      <c r="H39" s="286">
        <f t="shared" si="7"/>
        <v>59</v>
      </c>
    </row>
    <row r="40" s="258" customFormat="1" ht="18" customHeight="1" spans="1:8">
      <c r="A40" s="287"/>
      <c r="B40" s="288"/>
      <c r="C40" s="289"/>
      <c r="D40" s="289"/>
      <c r="E40" s="291" t="s">
        <v>1142</v>
      </c>
      <c r="F40" s="283">
        <v>167</v>
      </c>
      <c r="G40" s="286"/>
      <c r="H40" s="286">
        <v>59</v>
      </c>
    </row>
    <row r="41" s="258" customFormat="1" ht="18" customHeight="1" spans="1:8">
      <c r="A41" s="287"/>
      <c r="B41" s="288"/>
      <c r="C41" s="289"/>
      <c r="D41" s="289"/>
      <c r="E41" s="293"/>
      <c r="F41" s="290"/>
      <c r="G41" s="290"/>
      <c r="H41" s="290"/>
    </row>
    <row r="42" s="258" customFormat="1" ht="18" customHeight="1" spans="1:8">
      <c r="A42" s="242" t="s">
        <v>1143</v>
      </c>
      <c r="B42" s="271">
        <f>B17+B19+B25</f>
        <v>313740</v>
      </c>
      <c r="C42" s="271">
        <f>C17+C19+C25</f>
        <v>260000</v>
      </c>
      <c r="D42" s="271">
        <f>D17+D19+D25</f>
        <v>260000</v>
      </c>
      <c r="E42" s="294" t="s">
        <v>1144</v>
      </c>
      <c r="F42" s="273">
        <f t="shared" ref="F42:H42" si="8">F5+F30+F37+F39</f>
        <v>424151</v>
      </c>
      <c r="G42" s="273">
        <f t="shared" si="8"/>
        <v>202357</v>
      </c>
      <c r="H42" s="273">
        <f t="shared" si="8"/>
        <v>295550</v>
      </c>
    </row>
    <row r="43" s="258" customFormat="1" ht="18" customHeight="1" spans="1:8">
      <c r="A43" s="295" t="s">
        <v>1145</v>
      </c>
      <c r="B43" s="271">
        <f t="shared" ref="B43:H43" si="9">B44+B47+B48+B49</f>
        <v>203476</v>
      </c>
      <c r="C43" s="271">
        <f t="shared" si="9"/>
        <v>8307</v>
      </c>
      <c r="D43" s="271">
        <f t="shared" si="9"/>
        <v>66491</v>
      </c>
      <c r="E43" s="296" t="s">
        <v>1146</v>
      </c>
      <c r="F43" s="273">
        <f t="shared" si="9"/>
        <v>93065</v>
      </c>
      <c r="G43" s="273">
        <f t="shared" si="9"/>
        <v>65950</v>
      </c>
      <c r="H43" s="273">
        <f t="shared" si="9"/>
        <v>30941</v>
      </c>
    </row>
    <row r="44" s="258" customFormat="1" ht="18" customHeight="1" spans="1:8">
      <c r="A44" s="297" t="s">
        <v>1147</v>
      </c>
      <c r="B44" s="271">
        <f t="shared" ref="B44:H44" si="10">SUM(B45:B46)</f>
        <v>555</v>
      </c>
      <c r="C44" s="271">
        <f t="shared" si="10"/>
        <v>0</v>
      </c>
      <c r="D44" s="271">
        <f t="shared" si="10"/>
        <v>279</v>
      </c>
      <c r="E44" s="285" t="s">
        <v>1148</v>
      </c>
      <c r="F44" s="279">
        <f t="shared" si="10"/>
        <v>0</v>
      </c>
      <c r="G44" s="279">
        <f t="shared" si="10"/>
        <v>0</v>
      </c>
      <c r="H44" s="279">
        <f t="shared" si="10"/>
        <v>0</v>
      </c>
    </row>
    <row r="45" s="258" customFormat="1" ht="18" customHeight="1" spans="1:8">
      <c r="A45" s="298" t="s">
        <v>1149</v>
      </c>
      <c r="B45" s="271">
        <v>555</v>
      </c>
      <c r="C45" s="271"/>
      <c r="D45" s="271">
        <v>279</v>
      </c>
      <c r="E45" s="274" t="s">
        <v>1150</v>
      </c>
      <c r="F45" s="279"/>
      <c r="G45" s="273"/>
      <c r="H45" s="276"/>
    </row>
    <row r="46" s="258" customFormat="1" ht="18" customHeight="1" spans="1:8">
      <c r="A46" s="298" t="s">
        <v>1151</v>
      </c>
      <c r="B46" s="278"/>
      <c r="C46" s="271"/>
      <c r="D46" s="271"/>
      <c r="E46" s="274" t="s">
        <v>1152</v>
      </c>
      <c r="F46" s="279"/>
      <c r="G46" s="286"/>
      <c r="H46" s="276"/>
    </row>
    <row r="47" s="258" customFormat="1" ht="18" customHeight="1" spans="1:8">
      <c r="A47" s="297" t="s">
        <v>1153</v>
      </c>
      <c r="B47" s="271">
        <v>35047</v>
      </c>
      <c r="C47" s="271">
        <v>8307</v>
      </c>
      <c r="D47" s="271">
        <v>5752</v>
      </c>
      <c r="E47" s="299" t="s">
        <v>1154</v>
      </c>
      <c r="F47" s="286">
        <v>87265</v>
      </c>
      <c r="G47" s="286">
        <v>5950</v>
      </c>
      <c r="H47" s="286">
        <v>15950</v>
      </c>
    </row>
    <row r="48" s="258" customFormat="1" ht="18" customHeight="1" spans="1:8">
      <c r="A48" s="297" t="s">
        <v>1155</v>
      </c>
      <c r="B48" s="271">
        <v>166665</v>
      </c>
      <c r="C48" s="271"/>
      <c r="D48" s="271">
        <v>54650</v>
      </c>
      <c r="E48" s="285" t="s">
        <v>1156</v>
      </c>
      <c r="F48" s="286">
        <v>48</v>
      </c>
      <c r="G48" s="286">
        <v>60000</v>
      </c>
      <c r="H48" s="286">
        <v>10000</v>
      </c>
    </row>
    <row r="49" s="258" customFormat="1" ht="18" customHeight="1" spans="1:8">
      <c r="A49" s="297" t="s">
        <v>1157</v>
      </c>
      <c r="B49" s="300">
        <v>1209</v>
      </c>
      <c r="C49" s="271"/>
      <c r="D49" s="271">
        <v>5810</v>
      </c>
      <c r="E49" s="285" t="s">
        <v>1158</v>
      </c>
      <c r="F49" s="273">
        <v>5752</v>
      </c>
      <c r="G49" s="286"/>
      <c r="H49" s="286">
        <v>4991</v>
      </c>
    </row>
    <row r="50" s="258" customFormat="1" ht="18" customHeight="1" spans="1:8">
      <c r="A50" s="242" t="s">
        <v>941</v>
      </c>
      <c r="B50" s="289">
        <f t="shared" ref="B50:H50" si="11">B42+B43</f>
        <v>517216</v>
      </c>
      <c r="C50" s="289">
        <f t="shared" si="11"/>
        <v>268307</v>
      </c>
      <c r="D50" s="289">
        <f t="shared" si="11"/>
        <v>326491</v>
      </c>
      <c r="E50" s="294" t="s">
        <v>942</v>
      </c>
      <c r="F50" s="286">
        <f t="shared" si="11"/>
        <v>517216</v>
      </c>
      <c r="G50" s="286">
        <f t="shared" si="11"/>
        <v>268307</v>
      </c>
      <c r="H50" s="286">
        <f t="shared" si="11"/>
        <v>326491</v>
      </c>
    </row>
  </sheetData>
  <mergeCells count="3">
    <mergeCell ref="A1:H1"/>
    <mergeCell ref="A3:D3"/>
    <mergeCell ref="E3:H3"/>
  </mergeCells>
  <printOptions horizontalCentered="1"/>
  <pageMargins left="0.393055555555556" right="0.393055555555556" top="0.590277777777778" bottom="0.393055555555556" header="0.393055555555556" footer="0.196527777777778"/>
  <pageSetup paperSize="9" firstPageNumber="43" fitToHeight="0" orientation="landscape" useFirstPageNumber="1" horizontalDpi="600"/>
  <headerFooter>
    <oddHeader>&amp;L&amp;"黑体"&amp;12&amp;B表八：</oddHeader>
    <oddFooter>&amp;C&amp;"黑体"&amp;9第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
  <sheetViews>
    <sheetView workbookViewId="0">
      <selection activeCell="K34" sqref="K34"/>
    </sheetView>
  </sheetViews>
  <sheetFormatPr defaultColWidth="11.6833333333333" defaultRowHeight="14.25" outlineLevelRow="6"/>
  <cols>
    <col min="1" max="1" width="20.625" style="252" customWidth="1"/>
    <col min="2" max="7" width="12.625" style="211" customWidth="1"/>
    <col min="8" max="10" width="12.625" style="210" customWidth="1"/>
    <col min="11" max="36" width="9.55833333333333" style="210" customWidth="1"/>
    <col min="37" max="228" width="11.6833333333333" style="210" customWidth="1"/>
    <col min="229" max="246" width="9.55833333333333" style="210" customWidth="1"/>
    <col min="247" max="247" width="17.7916666666667" style="210" customWidth="1"/>
    <col min="248" max="250" width="13.275" style="210" customWidth="1"/>
    <col min="251" max="254" width="9.825" style="210" customWidth="1"/>
    <col min="255" max="255" width="6.375" style="210" customWidth="1"/>
    <col min="256" max="256" width="11.4166666666667" style="210" customWidth="1"/>
    <col min="257" max="257" width="11.6833333333333" style="210" customWidth="1"/>
    <col min="258" max="258" width="9.15833333333333" style="210" customWidth="1"/>
    <col min="259" max="16384" width="11.6833333333333" style="210"/>
  </cols>
  <sheetData>
    <row r="1" s="210" customFormat="1" ht="32" customHeight="1" spans="1:10">
      <c r="A1" s="212" t="s">
        <v>1159</v>
      </c>
      <c r="B1" s="212"/>
      <c r="C1" s="212"/>
      <c r="D1" s="212"/>
      <c r="E1" s="212"/>
      <c r="F1" s="212"/>
      <c r="G1" s="212"/>
      <c r="H1" s="212"/>
      <c r="I1" s="212"/>
      <c r="J1" s="212"/>
    </row>
    <row r="2" s="210" customFormat="1" ht="18" customHeight="1" spans="1:10">
      <c r="A2" s="253"/>
      <c r="B2" s="213"/>
      <c r="C2" s="213"/>
      <c r="D2" s="213"/>
      <c r="E2" s="213"/>
      <c r="F2" s="213"/>
      <c r="G2" s="213"/>
      <c r="H2" s="214"/>
      <c r="I2" s="214"/>
      <c r="J2" s="215" t="s">
        <v>1</v>
      </c>
    </row>
    <row r="3" s="210" customFormat="1" ht="30" customHeight="1" spans="1:10">
      <c r="A3" s="216" t="s">
        <v>1160</v>
      </c>
      <c r="B3" s="216" t="s">
        <v>6</v>
      </c>
      <c r="C3" s="254"/>
      <c r="D3" s="255"/>
      <c r="E3" s="222" t="s">
        <v>1161</v>
      </c>
      <c r="F3" s="222"/>
      <c r="G3" s="222"/>
      <c r="H3" s="220" t="s">
        <v>1162</v>
      </c>
      <c r="I3" s="220"/>
      <c r="J3" s="220"/>
    </row>
    <row r="4" s="210" customFormat="1" ht="30" customHeight="1" spans="1:10">
      <c r="A4" s="216"/>
      <c r="B4" s="216"/>
      <c r="C4" s="220" t="s">
        <v>1072</v>
      </c>
      <c r="D4" s="222" t="s">
        <v>1163</v>
      </c>
      <c r="E4" s="220" t="s">
        <v>1164</v>
      </c>
      <c r="F4" s="220" t="s">
        <v>1072</v>
      </c>
      <c r="G4" s="222" t="s">
        <v>1163</v>
      </c>
      <c r="H4" s="220" t="s">
        <v>1164</v>
      </c>
      <c r="I4" s="220" t="s">
        <v>1072</v>
      </c>
      <c r="J4" s="222" t="s">
        <v>1163</v>
      </c>
    </row>
    <row r="5" s="210" customFormat="1" ht="30" customHeight="1" spans="1:10">
      <c r="A5" s="225" t="s">
        <v>1165</v>
      </c>
      <c r="B5" s="256">
        <f>SUM(B6:B7)</f>
        <v>77165</v>
      </c>
      <c r="C5" s="256">
        <f>SUM(C6:C7)</f>
        <v>22515</v>
      </c>
      <c r="D5" s="256">
        <f>SUM(D6:D7)</f>
        <v>54650</v>
      </c>
      <c r="E5" s="226">
        <f t="shared" ref="E5:J5" si="0">SUM(E6:E7)</f>
        <v>21150</v>
      </c>
      <c r="F5" s="226">
        <f t="shared" si="0"/>
        <v>15200</v>
      </c>
      <c r="G5" s="226">
        <f t="shared" si="0"/>
        <v>5950</v>
      </c>
      <c r="H5" s="226">
        <f t="shared" si="0"/>
        <v>56015</v>
      </c>
      <c r="I5" s="226">
        <f t="shared" si="0"/>
        <v>7315</v>
      </c>
      <c r="J5" s="226">
        <f t="shared" si="0"/>
        <v>48700</v>
      </c>
    </row>
    <row r="6" s="210" customFormat="1" ht="30" customHeight="1" spans="1:10">
      <c r="A6" s="225" t="s">
        <v>7</v>
      </c>
      <c r="B6" s="226">
        <f>E6+H6</f>
        <v>70171</v>
      </c>
      <c r="C6" s="226">
        <f>F6+I6</f>
        <v>15521</v>
      </c>
      <c r="D6" s="226">
        <f>G6+J6</f>
        <v>54650</v>
      </c>
      <c r="E6" s="226">
        <f>SUM(F6:G6)</f>
        <v>17671</v>
      </c>
      <c r="F6" s="226">
        <v>11721</v>
      </c>
      <c r="G6" s="226">
        <v>5950</v>
      </c>
      <c r="H6" s="226">
        <f>SUM(I6:J6)</f>
        <v>52500</v>
      </c>
      <c r="I6" s="257">
        <v>3800</v>
      </c>
      <c r="J6" s="257">
        <f>46700+2000</f>
        <v>48700</v>
      </c>
    </row>
    <row r="7" s="210" customFormat="1" ht="30" customHeight="1" spans="1:10">
      <c r="A7" s="225" t="s">
        <v>8</v>
      </c>
      <c r="B7" s="226">
        <f>E7+H7</f>
        <v>6994</v>
      </c>
      <c r="C7" s="226">
        <f>F7+I7</f>
        <v>6994</v>
      </c>
      <c r="D7" s="226">
        <f>G7+J7</f>
        <v>0</v>
      </c>
      <c r="E7" s="226">
        <f>SUM(F7:G7)</f>
        <v>3479</v>
      </c>
      <c r="F7" s="226">
        <v>3479</v>
      </c>
      <c r="G7" s="226">
        <v>0</v>
      </c>
      <c r="H7" s="226">
        <f>SUM(I7:J7)</f>
        <v>3515</v>
      </c>
      <c r="I7" s="257">
        <v>3515</v>
      </c>
      <c r="J7" s="257"/>
    </row>
  </sheetData>
  <mergeCells count="6">
    <mergeCell ref="A1:J1"/>
    <mergeCell ref="C3:D3"/>
    <mergeCell ref="E3:G3"/>
    <mergeCell ref="H3:J3"/>
    <mergeCell ref="A3:A4"/>
    <mergeCell ref="B3:B4"/>
  </mergeCells>
  <printOptions horizontalCentered="1"/>
  <pageMargins left="0.393055555555556" right="0.393055555555556" top="0.590277777777778" bottom="0.393055555555556" header="0.393055555555556" footer="0.393055555555556"/>
  <pageSetup paperSize="9" firstPageNumber="45" orientation="landscape" useFirstPageNumber="1" horizontalDpi="600"/>
  <headerFooter>
    <oddHeader>&amp;L&amp;"黑体"&amp;12表九：</oddHeader>
    <oddFooter>&amp;C&amp;"黑体"&amp;9第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01收入调整</vt:lpstr>
      <vt:lpstr>02支出调整功能分类</vt:lpstr>
      <vt:lpstr>03支出调整分单位</vt:lpstr>
      <vt:lpstr>04收支平衡</vt:lpstr>
      <vt:lpstr>05支出变动项目</vt:lpstr>
      <vt:lpstr>06支出变动功能分类-开</vt:lpstr>
      <vt:lpstr>07支出变动功能分类-铁</vt:lpstr>
      <vt:lpstr>08政府性基金收支调整</vt:lpstr>
      <vt:lpstr>09债券资金明细</vt:lpstr>
      <vt:lpstr>10新增债券项目安排</vt:lpstr>
      <vt:lpstr>11债务限额及余额</vt:lpstr>
      <vt:lpstr>补充-支出调整经济分类</vt:lpstr>
      <vt:lpstr>附加01-基本支出</vt:lpstr>
      <vt:lpstr>附加02-项目支出</vt:lpstr>
      <vt:lpstr>附加03-新开行贷款分年度列支</vt:lpstr>
      <vt:lpstr>附加04-预备费</vt:lpstr>
      <vt:lpstr>附加05-需求清单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内网</dc:creator>
  <cp:lastModifiedBy>Maggie. Y</cp:lastModifiedBy>
  <dcterms:created xsi:type="dcterms:W3CDTF">2021-08-29T02:11:00Z</dcterms:created>
  <dcterms:modified xsi:type="dcterms:W3CDTF">2023-02-15T08:50:52Z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2DD3E0BF38CA42EAA04892F4322B4B41</vt:lpwstr>
  </property>
</Properties>
</file>